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queryTables/queryTable1.xml" ContentType="application/vnd.openxmlformats-officedocument.spreadsheetml.queryTable+xml"/>
  <Override PartName="/xl/tables/table15.xml" ContentType="application/vnd.openxmlformats-officedocument.spreadsheetml.table+xml"/>
  <Override PartName="/xl/queryTables/queryTable2.xml" ContentType="application/vnd.openxmlformats-officedocument.spreadsheetml.queryTable+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0" documentId="13_ncr:1_{C36B4B5D-43D9-4B3F-9171-5F3C76DE1597}" xr6:coauthVersionLast="47" xr6:coauthVersionMax="47" xr10:uidLastSave="{00000000-0000-0000-0000-000000000000}"/>
  <bookViews>
    <workbookView xWindow="-28920" yWindow="-120" windowWidth="29040" windowHeight="15840" tabRatio="852" activeTab="13" xr2:uid="{00000000-000D-0000-FFFF-FFFF00000000}"/>
  </bookViews>
  <sheets>
    <sheet name="Introduction" sheetId="48" r:id="rId1"/>
    <sheet name="Tables Start" sheetId="49" r:id="rId2"/>
    <sheet name="Tables Test" sheetId="64" r:id="rId3"/>
    <sheet name="Tables Final" sheetId="59" r:id="rId4"/>
    <sheet name="Stack Data Start" sheetId="63" r:id="rId5"/>
    <sheet name="Stack Data Test" sheetId="65" r:id="rId6"/>
    <sheet name="Stack Data Final" sheetId="56" r:id="rId7"/>
    <sheet name="Summarise Start" sheetId="50" r:id="rId8"/>
    <sheet name="Summarise Test" sheetId="66" r:id="rId9"/>
    <sheet name="Summarise Final" sheetId="60" r:id="rId10"/>
    <sheet name="Linked Countries Start" sheetId="61" r:id="rId11"/>
    <sheet name="Linked Countries Test" sheetId="67" r:id="rId12"/>
    <sheet name="Linked Countries Final" sheetId="57" r:id="rId13"/>
    <sheet name="Power Query Journeys Final" sheetId="62" r:id="rId14"/>
    <sheet name="Linked Star Wars Final" sheetId="58" r:id="rId15"/>
    <sheet name="Store Data" sheetId="46" r:id="rId16"/>
  </sheets>
  <definedNames>
    <definedName name="ExternalData_1" localSheetId="14" hidden="1">'Linked Star Wars Final'!$A$1:$A$88</definedName>
    <definedName name="ExternalData_2" localSheetId="13" hidden="1">'Power Query Journeys Final'!$A$1:$H$1033</definedName>
  </definedNames>
  <calcPr calcId="191029"/>
  <pivotCaches>
    <pivotCache cacheId="0" r:id="rId17"/>
    <pivotCache cacheId="1" r:id="rId1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3" i="65" l="1" a="1"/>
  <c r="H33" i="65" s="1"/>
  <c r="A15" i="64"/>
  <c r="A14" i="64"/>
  <c r="A13" i="64"/>
  <c r="A12" i="64"/>
  <c r="A11" i="64"/>
  <c r="A10" i="64"/>
  <c r="A9" i="64"/>
  <c r="A8" i="64"/>
  <c r="A7" i="64"/>
  <c r="D4" i="64"/>
  <c r="C4" i="64"/>
  <c r="E4" i="60" a="1"/>
  <c r="E4" i="60" s="1"/>
  <c r="F4" i="60" s="1" a="1"/>
  <c r="F4" i="60" s="1"/>
  <c r="C7" i="60"/>
  <c r="C5" i="60"/>
  <c r="C6" i="60"/>
  <c r="C4" i="60"/>
  <c r="H33" i="63" a="1"/>
  <c r="H33" i="63" s="1"/>
  <c r="N5" i="56" a="1"/>
  <c r="N5" i="56" s="1"/>
  <c r="B72" i="56" a="1"/>
  <c r="B72" i="56" s="1"/>
  <c r="B61" i="56" a="1"/>
  <c r="B61" i="56" s="1"/>
  <c r="B51" i="56" a="1"/>
  <c r="B51" i="56" s="1"/>
  <c r="B33" i="56" a="1"/>
  <c r="B33" i="56" s="1"/>
  <c r="H33" i="56" a="1"/>
  <c r="H33" i="56" s="1"/>
  <c r="B23" i="56" a="1"/>
  <c r="B23" i="56" s="1"/>
  <c r="B14" i="56" a="1"/>
  <c r="B14" i="56" s="1"/>
  <c r="F4" i="59"/>
  <c r="D4" i="59"/>
  <c r="C4" i="59"/>
  <c r="C2" i="58" a="1"/>
  <c r="C2" i="58" s="1"/>
  <c r="C3" i="58" a="1"/>
  <c r="C3" i="58" s="1"/>
  <c r="C4" i="58" a="1"/>
  <c r="C4" i="58" s="1"/>
  <c r="C5" i="58" a="1"/>
  <c r="C5" i="58"/>
  <c r="C6" i="58" a="1"/>
  <c r="C6" i="58" s="1"/>
  <c r="C7" i="58" a="1"/>
  <c r="C7" i="58"/>
  <c r="C8" i="58" a="1"/>
  <c r="C8" i="58" s="1"/>
  <c r="C9" i="58" a="1"/>
  <c r="C9" i="58" s="1"/>
  <c r="C10" i="58" a="1"/>
  <c r="C10" i="58" s="1"/>
  <c r="C11" i="58" a="1"/>
  <c r="C11" i="58" s="1"/>
  <c r="C12" i="58" a="1"/>
  <c r="C12" i="58" s="1"/>
  <c r="C13" i="58" a="1"/>
  <c r="C13" i="58"/>
  <c r="C14" i="58" a="1"/>
  <c r="C14" i="58" s="1"/>
  <c r="C15" i="58" a="1"/>
  <c r="C15" i="58"/>
  <c r="C16" i="58" a="1"/>
  <c r="C16" i="58" s="1"/>
  <c r="C17" i="58" a="1"/>
  <c r="C17" i="58" s="1"/>
  <c r="C18" i="58" a="1"/>
  <c r="C18" i="58" s="1"/>
  <c r="C19" i="58" a="1"/>
  <c r="C19" i="58" s="1"/>
  <c r="C20" i="58" a="1"/>
  <c r="C20" i="58" s="1"/>
  <c r="C21" i="58" a="1"/>
  <c r="C21" i="58"/>
  <c r="C22" i="58" a="1"/>
  <c r="C22" i="58" s="1"/>
  <c r="C23" i="58" a="1"/>
  <c r="C23" i="58"/>
  <c r="C24" i="58" a="1"/>
  <c r="C24" i="58" s="1"/>
  <c r="C25" i="58" a="1"/>
  <c r="C25" i="58" s="1"/>
  <c r="C26" i="58" a="1"/>
  <c r="C26" i="58" s="1"/>
  <c r="C27" i="58" a="1"/>
  <c r="C27" i="58" s="1"/>
  <c r="C28" i="58" a="1"/>
  <c r="C28" i="58" s="1"/>
  <c r="C29" i="58" a="1"/>
  <c r="C29" i="58"/>
  <c r="C30" i="58" a="1"/>
  <c r="C30" i="58" s="1"/>
  <c r="C31" i="58" a="1"/>
  <c r="C31" i="58"/>
  <c r="C32" i="58" a="1"/>
  <c r="C32" i="58" s="1"/>
  <c r="C33" i="58" a="1"/>
  <c r="C33" i="58" s="1"/>
  <c r="C34" i="58" a="1"/>
  <c r="C34" i="58" s="1"/>
  <c r="C35" i="58" a="1"/>
  <c r="C35" i="58" s="1"/>
  <c r="C36" i="58" a="1"/>
  <c r="C36" i="58" s="1"/>
  <c r="C37" i="58" a="1"/>
  <c r="C37" i="58"/>
  <c r="C38" i="58" a="1"/>
  <c r="C38" i="58" s="1"/>
  <c r="C39" i="58" a="1"/>
  <c r="C39" i="58"/>
  <c r="C40" i="58" a="1"/>
  <c r="C40" i="58" s="1"/>
  <c r="C41" i="58" a="1"/>
  <c r="C41" i="58" s="1"/>
  <c r="C42" i="58" a="1"/>
  <c r="C42" i="58" s="1"/>
  <c r="C43" i="58" a="1"/>
  <c r="C43" i="58" s="1"/>
  <c r="C44" i="58" a="1"/>
  <c r="C44" i="58" s="1"/>
  <c r="C45" i="58" a="1"/>
  <c r="C45" i="58"/>
  <c r="C46" i="58" a="1"/>
  <c r="C46" i="58" s="1"/>
  <c r="C47" i="58" a="1"/>
  <c r="C47" i="58"/>
  <c r="C48" i="58" a="1"/>
  <c r="C48" i="58" s="1"/>
  <c r="C49" i="58" a="1"/>
  <c r="C49" i="58" s="1"/>
  <c r="C50" i="58" a="1"/>
  <c r="C50" i="58" s="1"/>
  <c r="C51" i="58" a="1"/>
  <c r="C51" i="58" s="1"/>
  <c r="C52" i="58" a="1"/>
  <c r="C52" i="58" s="1"/>
  <c r="C53" i="58" a="1"/>
  <c r="C53" i="58"/>
  <c r="C54" i="58" a="1"/>
  <c r="C54" i="58" s="1"/>
  <c r="C55" i="58" a="1"/>
  <c r="C55" i="58"/>
  <c r="C56" i="58" a="1"/>
  <c r="C56" i="58" s="1"/>
  <c r="C57" i="58" a="1"/>
  <c r="C57" i="58" s="1"/>
  <c r="C58" i="58" a="1"/>
  <c r="C58" i="58" s="1"/>
  <c r="C59" i="58" a="1"/>
  <c r="C59" i="58" s="1"/>
  <c r="C60" i="58" a="1"/>
  <c r="C60" i="58" s="1"/>
  <c r="C61" i="58" a="1"/>
  <c r="C61" i="58"/>
  <c r="C62" i="58" a="1"/>
  <c r="C62" i="58" s="1"/>
  <c r="C63" i="58" a="1"/>
  <c r="C63" i="58"/>
  <c r="C64" i="58" a="1"/>
  <c r="C64" i="58" s="1"/>
  <c r="C65" i="58" a="1"/>
  <c r="C65" i="58" s="1"/>
  <c r="C66" i="58" a="1"/>
  <c r="C66" i="58" s="1"/>
  <c r="C67" i="58" a="1"/>
  <c r="C67" i="58" s="1"/>
  <c r="C68" i="58" a="1"/>
  <c r="C68" i="58" s="1"/>
  <c r="C69" i="58" a="1"/>
  <c r="C69" i="58"/>
  <c r="C70" i="58" a="1"/>
  <c r="C70" i="58" s="1"/>
  <c r="C71" i="58" a="1"/>
  <c r="C71" i="58"/>
  <c r="C72" i="58" a="1"/>
  <c r="C72" i="58" s="1"/>
  <c r="C73" i="58" a="1"/>
  <c r="C73" i="58" s="1"/>
  <c r="C74" i="58" a="1"/>
  <c r="C74" i="58" s="1"/>
  <c r="C75" i="58" a="1"/>
  <c r="C75" i="58" s="1"/>
  <c r="C76" i="58" a="1"/>
  <c r="C76" i="58" s="1"/>
  <c r="C77" i="58" a="1"/>
  <c r="C77" i="58"/>
  <c r="C78" i="58" a="1"/>
  <c r="C78" i="58" s="1"/>
  <c r="C79" i="58" a="1"/>
  <c r="C79" i="58"/>
  <c r="C80" i="58" a="1"/>
  <c r="C80" i="58" s="1"/>
  <c r="C81" i="58" a="1"/>
  <c r="C81" i="58" s="1"/>
  <c r="C82" i="58" a="1"/>
  <c r="C82" i="58" s="1"/>
  <c r="C83" i="58" a="1"/>
  <c r="C83" i="58" s="1"/>
  <c r="C84" i="58" a="1"/>
  <c r="C84" i="58" s="1"/>
  <c r="C85" i="58" a="1"/>
  <c r="C85" i="58"/>
  <c r="C86" i="58" a="1"/>
  <c r="C86" i="58" s="1"/>
  <c r="C87" i="58" a="1"/>
  <c r="C87" i="58"/>
  <c r="C88" i="58" a="1"/>
  <c r="C88" i="58" s="1"/>
  <c r="B2" i="58" a="1"/>
  <c r="B2" i="58" s="1"/>
  <c r="B3" i="58" a="1"/>
  <c r="B3" i="58" s="1"/>
  <c r="B4" i="58" a="1"/>
  <c r="B4" i="58" s="1"/>
  <c r="B5" i="58" a="1"/>
  <c r="B5" i="58" s="1"/>
  <c r="B6" i="58" a="1"/>
  <c r="B6" i="58"/>
  <c r="B7" i="58" a="1"/>
  <c r="B7" i="58" s="1"/>
  <c r="B8" i="58" a="1"/>
  <c r="B8" i="58"/>
  <c r="B9" i="58" a="1"/>
  <c r="B9" i="58" s="1"/>
  <c r="B10" i="58" a="1"/>
  <c r="B10" i="58" s="1"/>
  <c r="B11" i="58" a="1"/>
  <c r="B11" i="58" s="1"/>
  <c r="B12" i="58" a="1"/>
  <c r="B12" i="58" s="1"/>
  <c r="B13" i="58" a="1"/>
  <c r="B13" i="58" s="1"/>
  <c r="B14" i="58" a="1"/>
  <c r="B14" i="58"/>
  <c r="B15" i="58" a="1"/>
  <c r="B15" i="58" s="1"/>
  <c r="B16" i="58" a="1"/>
  <c r="B16" i="58"/>
  <c r="B17" i="58" a="1"/>
  <c r="B17" i="58" s="1"/>
  <c r="B18" i="58" a="1"/>
  <c r="B18" i="58" s="1"/>
  <c r="B19" i="58" a="1"/>
  <c r="B19" i="58" s="1"/>
  <c r="B20" i="58" a="1"/>
  <c r="B20" i="58" s="1"/>
  <c r="B21" i="58" a="1"/>
  <c r="B21" i="58" s="1"/>
  <c r="B22" i="58" a="1"/>
  <c r="B22" i="58" s="1"/>
  <c r="B23" i="58" a="1"/>
  <c r="B23" i="58" s="1"/>
  <c r="B24" i="58" a="1"/>
  <c r="B24" i="58" s="1"/>
  <c r="B25" i="58" a="1"/>
  <c r="B25" i="58"/>
  <c r="B26" i="58" a="1"/>
  <c r="B26" i="58" s="1"/>
  <c r="B27" i="58" a="1"/>
  <c r="B27" i="58" s="1"/>
  <c r="B28" i="58" a="1"/>
  <c r="B28" i="58" s="1"/>
  <c r="B29" i="58" a="1"/>
  <c r="B29" i="58" s="1"/>
  <c r="B30" i="58" a="1"/>
  <c r="B30" i="58" s="1"/>
  <c r="B31" i="58" a="1"/>
  <c r="B31" i="58" s="1"/>
  <c r="B32" i="58" a="1"/>
  <c r="B32" i="58" s="1"/>
  <c r="B33" i="58" a="1"/>
  <c r="B33" i="58" s="1"/>
  <c r="B34" i="58" a="1"/>
  <c r="B34" i="58" s="1"/>
  <c r="B35" i="58" a="1"/>
  <c r="B35" i="58"/>
  <c r="B36" i="58" a="1"/>
  <c r="B36" i="58" s="1"/>
  <c r="B37" i="58" a="1"/>
  <c r="B37" i="58" s="1"/>
  <c r="B38" i="58" a="1"/>
  <c r="B38" i="58" s="1"/>
  <c r="B39" i="58" a="1"/>
  <c r="B39" i="58" s="1"/>
  <c r="B40" i="58" a="1"/>
  <c r="B40" i="58" s="1"/>
  <c r="B41" i="58" a="1"/>
  <c r="B41" i="58"/>
  <c r="B42" i="58" a="1"/>
  <c r="B42" i="58" s="1"/>
  <c r="B43" i="58" a="1"/>
  <c r="B43" i="58" s="1"/>
  <c r="B44" i="58" a="1"/>
  <c r="B44" i="58" s="1"/>
  <c r="B45" i="58" a="1"/>
  <c r="B45" i="58" s="1"/>
  <c r="B46" i="58" a="1"/>
  <c r="B46" i="58" s="1"/>
  <c r="B47" i="58" a="1"/>
  <c r="B47" i="58" s="1"/>
  <c r="B48" i="58" a="1"/>
  <c r="B48" i="58" s="1"/>
  <c r="B49" i="58" a="1"/>
  <c r="B49" i="58" s="1"/>
  <c r="B50" i="58" a="1"/>
  <c r="B50" i="58" s="1"/>
  <c r="B51" i="58" a="1"/>
  <c r="B51" i="58"/>
  <c r="B52" i="58" a="1"/>
  <c r="B52" i="58" s="1"/>
  <c r="B53" i="58" a="1"/>
  <c r="B53" i="58" s="1"/>
  <c r="B54" i="58" a="1"/>
  <c r="B54" i="58" s="1"/>
  <c r="B55" i="58" a="1"/>
  <c r="B55" i="58" s="1"/>
  <c r="B56" i="58" a="1"/>
  <c r="B56" i="58" s="1"/>
  <c r="B57" i="58" a="1"/>
  <c r="B57" i="58"/>
  <c r="B58" i="58" a="1"/>
  <c r="B58" i="58" s="1"/>
  <c r="B59" i="58" a="1"/>
  <c r="B59" i="58" s="1"/>
  <c r="B60" i="58" a="1"/>
  <c r="B60" i="58" s="1"/>
  <c r="B61" i="58" a="1"/>
  <c r="B61" i="58" s="1"/>
  <c r="B62" i="58" a="1"/>
  <c r="B62" i="58" s="1"/>
  <c r="B63" i="58" a="1"/>
  <c r="B63" i="58" s="1"/>
  <c r="B64" i="58" a="1"/>
  <c r="B64" i="58" s="1"/>
  <c r="B65" i="58" a="1"/>
  <c r="B65" i="58" s="1"/>
  <c r="B66" i="58" a="1"/>
  <c r="B66" i="58" s="1"/>
  <c r="B67" i="58" a="1"/>
  <c r="B67" i="58"/>
  <c r="B68" i="58" a="1"/>
  <c r="B68" i="58" s="1"/>
  <c r="B69" i="58" a="1"/>
  <c r="B69" i="58" s="1"/>
  <c r="B70" i="58" a="1"/>
  <c r="B70" i="58" s="1"/>
  <c r="B71" i="58" a="1"/>
  <c r="B71" i="58" s="1"/>
  <c r="B72" i="58" a="1"/>
  <c r="B72" i="58" s="1"/>
  <c r="B73" i="58" a="1"/>
  <c r="B73" i="58"/>
  <c r="B74" i="58" a="1"/>
  <c r="B74" i="58" s="1"/>
  <c r="B75" i="58" a="1"/>
  <c r="B75" i="58" s="1"/>
  <c r="B76" i="58" a="1"/>
  <c r="B76" i="58" s="1"/>
  <c r="B77" i="58" a="1"/>
  <c r="B77" i="58" s="1"/>
  <c r="B78" i="58" a="1"/>
  <c r="B78" i="58" s="1"/>
  <c r="B79" i="58" a="1"/>
  <c r="B79" i="58"/>
  <c r="B80" i="58" a="1"/>
  <c r="B80" i="58" s="1"/>
  <c r="B81" i="58" a="1"/>
  <c r="B81" i="58" s="1"/>
  <c r="B82" i="58" a="1"/>
  <c r="B82" i="58" s="1"/>
  <c r="B83" i="58" a="1"/>
  <c r="B83" i="58" s="1"/>
  <c r="B84" i="58" a="1"/>
  <c r="B84" i="58" s="1"/>
  <c r="B85" i="58" a="1"/>
  <c r="B85" i="58" s="1"/>
  <c r="B86" i="58" a="1"/>
  <c r="B86" i="58" s="1"/>
  <c r="B87" i="58" a="1"/>
  <c r="B87" i="58" s="1"/>
  <c r="B88" i="58" a="1"/>
  <c r="B88" i="58" s="1"/>
  <c r="C11" i="60" a="1"/>
  <c r="C11" i="60" s="1"/>
  <c r="C12" i="60" s="1" a="1"/>
  <c r="C12" i="60" s="1"/>
  <c r="B12" i="60" a="1"/>
  <c r="B12" i="60" s="1"/>
  <c r="F7" i="59"/>
  <c r="F8" i="59"/>
  <c r="F9" i="59"/>
  <c r="F10" i="59"/>
  <c r="F11" i="59"/>
  <c r="F12" i="59"/>
  <c r="F13" i="59"/>
  <c r="F14" i="59"/>
  <c r="F15" i="59"/>
  <c r="A15" i="59"/>
  <c r="E15" i="59" s="1"/>
  <c r="A14" i="59"/>
  <c r="E14" i="59" s="1"/>
  <c r="A13" i="59"/>
  <c r="E13" i="59" s="1"/>
  <c r="A12" i="59"/>
  <c r="E12" i="59" s="1"/>
  <c r="A11" i="59"/>
  <c r="E11" i="59" s="1"/>
  <c r="A10" i="59"/>
  <c r="E10" i="59" s="1"/>
  <c r="A9" i="59"/>
  <c r="E9" i="59" s="1"/>
  <c r="A8" i="59"/>
  <c r="E8" i="59" s="1"/>
  <c r="A7" i="59"/>
  <c r="E7" i="59" s="1"/>
  <c r="D4" i="49"/>
  <c r="C4" i="49"/>
  <c r="C28" i="57" l="1" a="1"/>
  <c r="C28" i="57" s="1"/>
  <c r="C27" i="57"/>
  <c r="C26" i="57" a="1"/>
  <c r="C26" i="57" s="1"/>
  <c r="F20" i="57" a="1"/>
  <c r="F20" i="57" s="1"/>
  <c r="G20" i="57" s="1"/>
  <c r="E20" i="57"/>
  <c r="D20" i="57" a="1"/>
  <c r="D20" i="57" s="1"/>
  <c r="C20" i="57" a="1"/>
  <c r="C20" i="57" s="1"/>
  <c r="F19" i="57" a="1"/>
  <c r="F19" i="57" s="1"/>
  <c r="G19" i="57" s="1"/>
  <c r="E19" i="57"/>
  <c r="D19" i="57" a="1"/>
  <c r="D19" i="57" s="1"/>
  <c r="C19" i="57" a="1"/>
  <c r="C19" i="57" s="1"/>
  <c r="F18" i="57" a="1"/>
  <c r="F18" i="57" s="1"/>
  <c r="G18" i="57" s="1"/>
  <c r="E18" i="57"/>
  <c r="D18" i="57" a="1"/>
  <c r="D18" i="57" s="1"/>
  <c r="C18" i="57" a="1"/>
  <c r="C18" i="57" s="1"/>
  <c r="F17" i="57" a="1"/>
  <c r="F17" i="57" s="1"/>
  <c r="G17" i="57" s="1"/>
  <c r="E17" i="57"/>
  <c r="D17" i="57" a="1"/>
  <c r="D17" i="57" s="1"/>
  <c r="C17" i="57" a="1"/>
  <c r="C17" i="57" s="1"/>
  <c r="F16" i="57" a="1"/>
  <c r="F16" i="57" s="1"/>
  <c r="G16" i="57" s="1"/>
  <c r="E16" i="57"/>
  <c r="D16" i="57" a="1"/>
  <c r="D16" i="57" s="1"/>
  <c r="C16" i="57" a="1"/>
  <c r="C16" i="57" s="1"/>
  <c r="F15" i="57" a="1"/>
  <c r="F15" i="57" s="1"/>
  <c r="G15" i="57" s="1"/>
  <c r="E15" i="57"/>
  <c r="D15" i="57" a="1"/>
  <c r="D15" i="57" s="1"/>
  <c r="C15" i="57" a="1"/>
  <c r="C15" i="57" s="1"/>
  <c r="F14" i="57" a="1"/>
  <c r="F14" i="57" s="1"/>
  <c r="G14" i="57" s="1"/>
  <c r="E14" i="57"/>
  <c r="D14" i="57" a="1"/>
  <c r="D14" i="57" s="1"/>
  <c r="C14" i="57" a="1"/>
  <c r="C14" i="57" s="1"/>
  <c r="F9" i="57" a="1"/>
  <c r="F9" i="57" s="1"/>
  <c r="G9" i="57" s="1"/>
  <c r="E9" i="57"/>
  <c r="D9" i="57" a="1"/>
  <c r="D9" i="57" s="1"/>
  <c r="C9" i="57" a="1"/>
  <c r="C9" i="57" s="1"/>
  <c r="F8" i="57" a="1"/>
  <c r="F8" i="57" s="1"/>
  <c r="G8" i="57" s="1"/>
  <c r="E8" i="57"/>
  <c r="D8" i="57" a="1"/>
  <c r="D8" i="57" s="1"/>
  <c r="C8" i="57" a="1"/>
  <c r="C8" i="57" s="1"/>
  <c r="F7" i="57" a="1"/>
  <c r="F7" i="57" s="1"/>
  <c r="G7" i="57" s="1"/>
  <c r="E7" i="57"/>
  <c r="D7" i="57" a="1"/>
  <c r="D7" i="57" s="1"/>
  <c r="C7" i="57" a="1"/>
  <c r="C7" i="57" s="1"/>
  <c r="F6" i="57" a="1"/>
  <c r="F6" i="57" s="1"/>
  <c r="G6" i="57" s="1"/>
  <c r="E6" i="57"/>
  <c r="D6" i="57" a="1"/>
  <c r="D6" i="57" s="1"/>
  <c r="C6" i="57" a="1"/>
  <c r="C6" i="57" s="1"/>
  <c r="F5" i="57" a="1"/>
  <c r="F5" i="57" s="1"/>
  <c r="G5" i="57" s="1"/>
  <c r="E5" i="57"/>
  <c r="D5" i="57" a="1"/>
  <c r="D5" i="57" s="1"/>
  <c r="C5" i="57" a="1"/>
  <c r="C5" i="57" s="1"/>
  <c r="F4" i="57" a="1"/>
  <c r="F4" i="57" s="1"/>
  <c r="G4" i="57" s="1"/>
  <c r="E4" i="57"/>
  <c r="D4" i="57" a="1"/>
  <c r="D4" i="57" s="1"/>
  <c r="C4" i="57" a="1"/>
  <c r="C4" i="57" s="1"/>
  <c r="A7" i="49" l="1"/>
  <c r="A8" i="49"/>
  <c r="A9" i="49"/>
  <c r="A10" i="49"/>
  <c r="A11" i="49"/>
  <c r="A12" i="49"/>
  <c r="A13" i="49"/>
  <c r="A14" i="49"/>
  <c r="A15" i="49"/>
  <c r="L3" i="46" l="1"/>
  <c r="M3" i="46" s="1"/>
  <c r="L19" i="46"/>
  <c r="M19" i="46" s="1"/>
  <c r="L35" i="46"/>
  <c r="M35" i="46" s="1"/>
  <c r="L51" i="46"/>
  <c r="M51" i="46" s="1"/>
  <c r="L67" i="46"/>
  <c r="M67" i="46" s="1"/>
  <c r="L83" i="46"/>
  <c r="M83" i="46" s="1"/>
  <c r="L99" i="46"/>
  <c r="M99" i="46" s="1"/>
  <c r="L115" i="46"/>
  <c r="M115" i="46" s="1"/>
  <c r="L131" i="46"/>
  <c r="M131" i="46" s="1"/>
  <c r="L140" i="46"/>
  <c r="M140" i="46" s="1"/>
  <c r="L145" i="46"/>
  <c r="M145" i="46" s="1"/>
  <c r="L151" i="46"/>
  <c r="M151" i="46" s="1"/>
  <c r="L156" i="46"/>
  <c r="M156" i="46" s="1"/>
  <c r="L161" i="46"/>
  <c r="M161" i="46" s="1"/>
  <c r="L166" i="46"/>
  <c r="M166" i="46" s="1"/>
  <c r="L182" i="46"/>
  <c r="M182" i="46" s="1"/>
  <c r="L198" i="46"/>
  <c r="M198" i="46" s="1"/>
  <c r="L214" i="46"/>
  <c r="M214" i="46" s="1"/>
  <c r="L230" i="46"/>
  <c r="M230" i="46" s="1"/>
  <c r="L246" i="46"/>
  <c r="M246" i="46" s="1"/>
  <c r="L262" i="46"/>
  <c r="M262" i="46" s="1"/>
  <c r="L278" i="46"/>
  <c r="M278" i="46" s="1"/>
  <c r="L294" i="46"/>
  <c r="M294" i="46" s="1"/>
  <c r="L310" i="46"/>
  <c r="M310" i="46" s="1"/>
  <c r="L326" i="46"/>
  <c r="M326" i="46" s="1"/>
  <c r="L342" i="46"/>
  <c r="M342" i="46" s="1"/>
  <c r="L358" i="46"/>
  <c r="M358" i="46" s="1"/>
  <c r="L374" i="46"/>
  <c r="M374" i="46" s="1"/>
  <c r="L390" i="46"/>
  <c r="M390" i="46" s="1"/>
  <c r="L406" i="46"/>
  <c r="M406" i="46" s="1"/>
  <c r="L422" i="46"/>
  <c r="M422" i="46" s="1"/>
  <c r="L438" i="46"/>
  <c r="M438" i="46" s="1"/>
  <c r="L454" i="46"/>
  <c r="M454" i="46" s="1"/>
  <c r="L470" i="46"/>
  <c r="M470" i="46" s="1"/>
  <c r="L486" i="46"/>
  <c r="M486" i="46" s="1"/>
  <c r="L502" i="46"/>
  <c r="M502" i="46" s="1"/>
  <c r="L518" i="46"/>
  <c r="M518" i="46" s="1"/>
  <c r="L534" i="46"/>
  <c r="M534" i="46" s="1"/>
  <c r="L550" i="46"/>
  <c r="M550" i="46" s="1"/>
  <c r="L566" i="46"/>
  <c r="M566" i="46" s="1"/>
  <c r="L582" i="46"/>
  <c r="M582" i="46" s="1"/>
  <c r="L598" i="46"/>
  <c r="M598" i="46" s="1"/>
  <c r="L614" i="46"/>
  <c r="M614" i="46" s="1"/>
  <c r="L630" i="46"/>
  <c r="M630" i="46" s="1"/>
  <c r="L646" i="46"/>
  <c r="M646" i="46" s="1"/>
  <c r="L662" i="46"/>
  <c r="M662" i="46" s="1"/>
  <c r="L678" i="46"/>
  <c r="M678" i="46" s="1"/>
  <c r="L694" i="46"/>
  <c r="M694" i="46" s="1"/>
  <c r="K2" i="46"/>
  <c r="L2" i="46" s="1"/>
  <c r="M2" i="46" s="1"/>
  <c r="K3" i="46"/>
  <c r="K4" i="46"/>
  <c r="L4" i="46" s="1"/>
  <c r="M4" i="46" s="1"/>
  <c r="K5" i="46"/>
  <c r="L5" i="46" s="1"/>
  <c r="M5" i="46" s="1"/>
  <c r="K6" i="46"/>
  <c r="L6" i="46" s="1"/>
  <c r="M6" i="46" s="1"/>
  <c r="K7" i="46"/>
  <c r="L7" i="46" s="1"/>
  <c r="M7" i="46" s="1"/>
  <c r="K8" i="46"/>
  <c r="L8" i="46" s="1"/>
  <c r="M8" i="46" s="1"/>
  <c r="K9" i="46"/>
  <c r="L9" i="46" s="1"/>
  <c r="M9" i="46" s="1"/>
  <c r="K10" i="46"/>
  <c r="L10" i="46" s="1"/>
  <c r="M10" i="46" s="1"/>
  <c r="K11" i="46"/>
  <c r="L11" i="46" s="1"/>
  <c r="M11" i="46" s="1"/>
  <c r="K12" i="46"/>
  <c r="L12" i="46" s="1"/>
  <c r="M12" i="46" s="1"/>
  <c r="K13" i="46"/>
  <c r="L13" i="46" s="1"/>
  <c r="M13" i="46" s="1"/>
  <c r="K14" i="46"/>
  <c r="L14" i="46" s="1"/>
  <c r="M14" i="46" s="1"/>
  <c r="K15" i="46"/>
  <c r="L15" i="46" s="1"/>
  <c r="M15" i="46" s="1"/>
  <c r="K16" i="46"/>
  <c r="L16" i="46" s="1"/>
  <c r="M16" i="46" s="1"/>
  <c r="K17" i="46"/>
  <c r="L17" i="46" s="1"/>
  <c r="M17" i="46" s="1"/>
  <c r="K18" i="46"/>
  <c r="L18" i="46" s="1"/>
  <c r="M18" i="46" s="1"/>
  <c r="K19" i="46"/>
  <c r="K20" i="46"/>
  <c r="L20" i="46" s="1"/>
  <c r="M20" i="46" s="1"/>
  <c r="K21" i="46"/>
  <c r="L21" i="46" s="1"/>
  <c r="M21" i="46" s="1"/>
  <c r="K22" i="46"/>
  <c r="L22" i="46" s="1"/>
  <c r="M22" i="46" s="1"/>
  <c r="K23" i="46"/>
  <c r="L23" i="46" s="1"/>
  <c r="M23" i="46" s="1"/>
  <c r="K24" i="46"/>
  <c r="L24" i="46" s="1"/>
  <c r="M24" i="46" s="1"/>
  <c r="K25" i="46"/>
  <c r="L25" i="46" s="1"/>
  <c r="M25" i="46" s="1"/>
  <c r="K26" i="46"/>
  <c r="L26" i="46" s="1"/>
  <c r="M26" i="46" s="1"/>
  <c r="K27" i="46"/>
  <c r="L27" i="46" s="1"/>
  <c r="M27" i="46" s="1"/>
  <c r="K28" i="46"/>
  <c r="L28" i="46" s="1"/>
  <c r="M28" i="46" s="1"/>
  <c r="K29" i="46"/>
  <c r="L29" i="46" s="1"/>
  <c r="M29" i="46" s="1"/>
  <c r="K30" i="46"/>
  <c r="L30" i="46" s="1"/>
  <c r="M30" i="46" s="1"/>
  <c r="K31" i="46"/>
  <c r="L31" i="46" s="1"/>
  <c r="M31" i="46" s="1"/>
  <c r="K32" i="46"/>
  <c r="L32" i="46" s="1"/>
  <c r="M32" i="46" s="1"/>
  <c r="K33" i="46"/>
  <c r="L33" i="46" s="1"/>
  <c r="M33" i="46" s="1"/>
  <c r="K34" i="46"/>
  <c r="L34" i="46" s="1"/>
  <c r="M34" i="46" s="1"/>
  <c r="K35" i="46"/>
  <c r="K36" i="46"/>
  <c r="L36" i="46" s="1"/>
  <c r="M36" i="46" s="1"/>
  <c r="K37" i="46"/>
  <c r="L37" i="46" s="1"/>
  <c r="M37" i="46" s="1"/>
  <c r="K38" i="46"/>
  <c r="L38" i="46" s="1"/>
  <c r="M38" i="46" s="1"/>
  <c r="K39" i="46"/>
  <c r="L39" i="46" s="1"/>
  <c r="M39" i="46" s="1"/>
  <c r="K40" i="46"/>
  <c r="L40" i="46" s="1"/>
  <c r="M40" i="46" s="1"/>
  <c r="K41" i="46"/>
  <c r="L41" i="46" s="1"/>
  <c r="M41" i="46" s="1"/>
  <c r="K42" i="46"/>
  <c r="L42" i="46" s="1"/>
  <c r="M42" i="46" s="1"/>
  <c r="K43" i="46"/>
  <c r="L43" i="46" s="1"/>
  <c r="M43" i="46" s="1"/>
  <c r="K44" i="46"/>
  <c r="L44" i="46" s="1"/>
  <c r="M44" i="46" s="1"/>
  <c r="K45" i="46"/>
  <c r="L45" i="46" s="1"/>
  <c r="M45" i="46" s="1"/>
  <c r="K46" i="46"/>
  <c r="L46" i="46" s="1"/>
  <c r="M46" i="46" s="1"/>
  <c r="K47" i="46"/>
  <c r="L47" i="46" s="1"/>
  <c r="M47" i="46" s="1"/>
  <c r="K48" i="46"/>
  <c r="L48" i="46" s="1"/>
  <c r="M48" i="46" s="1"/>
  <c r="K49" i="46"/>
  <c r="L49" i="46" s="1"/>
  <c r="M49" i="46" s="1"/>
  <c r="K50" i="46"/>
  <c r="L50" i="46" s="1"/>
  <c r="M50" i="46" s="1"/>
  <c r="K51" i="46"/>
  <c r="K52" i="46"/>
  <c r="L52" i="46" s="1"/>
  <c r="M52" i="46" s="1"/>
  <c r="K53" i="46"/>
  <c r="L53" i="46" s="1"/>
  <c r="M53" i="46" s="1"/>
  <c r="K54" i="46"/>
  <c r="L54" i="46" s="1"/>
  <c r="M54" i="46" s="1"/>
  <c r="K55" i="46"/>
  <c r="L55" i="46" s="1"/>
  <c r="M55" i="46" s="1"/>
  <c r="K56" i="46"/>
  <c r="L56" i="46" s="1"/>
  <c r="M56" i="46" s="1"/>
  <c r="K57" i="46"/>
  <c r="L57" i="46" s="1"/>
  <c r="M57" i="46" s="1"/>
  <c r="K58" i="46"/>
  <c r="L58" i="46" s="1"/>
  <c r="M58" i="46" s="1"/>
  <c r="K59" i="46"/>
  <c r="L59" i="46" s="1"/>
  <c r="M59" i="46" s="1"/>
  <c r="K60" i="46"/>
  <c r="L60" i="46" s="1"/>
  <c r="M60" i="46" s="1"/>
  <c r="K61" i="46"/>
  <c r="L61" i="46" s="1"/>
  <c r="M61" i="46" s="1"/>
  <c r="K62" i="46"/>
  <c r="L62" i="46" s="1"/>
  <c r="M62" i="46" s="1"/>
  <c r="K63" i="46"/>
  <c r="L63" i="46" s="1"/>
  <c r="M63" i="46" s="1"/>
  <c r="K64" i="46"/>
  <c r="L64" i="46" s="1"/>
  <c r="M64" i="46" s="1"/>
  <c r="K65" i="46"/>
  <c r="L65" i="46" s="1"/>
  <c r="M65" i="46" s="1"/>
  <c r="K66" i="46"/>
  <c r="L66" i="46" s="1"/>
  <c r="M66" i="46" s="1"/>
  <c r="K67" i="46"/>
  <c r="K68" i="46"/>
  <c r="L68" i="46" s="1"/>
  <c r="M68" i="46" s="1"/>
  <c r="K69" i="46"/>
  <c r="L69" i="46" s="1"/>
  <c r="M69" i="46" s="1"/>
  <c r="K70" i="46"/>
  <c r="L70" i="46" s="1"/>
  <c r="M70" i="46" s="1"/>
  <c r="K71" i="46"/>
  <c r="L71" i="46" s="1"/>
  <c r="M71" i="46" s="1"/>
  <c r="K72" i="46"/>
  <c r="L72" i="46" s="1"/>
  <c r="M72" i="46" s="1"/>
  <c r="K73" i="46"/>
  <c r="L73" i="46" s="1"/>
  <c r="M73" i="46" s="1"/>
  <c r="K74" i="46"/>
  <c r="L74" i="46" s="1"/>
  <c r="M74" i="46" s="1"/>
  <c r="K75" i="46"/>
  <c r="L75" i="46" s="1"/>
  <c r="M75" i="46" s="1"/>
  <c r="K76" i="46"/>
  <c r="L76" i="46" s="1"/>
  <c r="M76" i="46" s="1"/>
  <c r="K77" i="46"/>
  <c r="L77" i="46" s="1"/>
  <c r="M77" i="46" s="1"/>
  <c r="K78" i="46"/>
  <c r="L78" i="46" s="1"/>
  <c r="M78" i="46" s="1"/>
  <c r="K79" i="46"/>
  <c r="L79" i="46" s="1"/>
  <c r="M79" i="46" s="1"/>
  <c r="K80" i="46"/>
  <c r="L80" i="46" s="1"/>
  <c r="M80" i="46" s="1"/>
  <c r="K81" i="46"/>
  <c r="L81" i="46" s="1"/>
  <c r="M81" i="46" s="1"/>
  <c r="K82" i="46"/>
  <c r="L82" i="46" s="1"/>
  <c r="M82" i="46" s="1"/>
  <c r="K83" i="46"/>
  <c r="K84" i="46"/>
  <c r="L84" i="46" s="1"/>
  <c r="M84" i="46" s="1"/>
  <c r="K85" i="46"/>
  <c r="L85" i="46" s="1"/>
  <c r="M85" i="46" s="1"/>
  <c r="K86" i="46"/>
  <c r="L86" i="46" s="1"/>
  <c r="M86" i="46" s="1"/>
  <c r="K87" i="46"/>
  <c r="L87" i="46" s="1"/>
  <c r="M87" i="46" s="1"/>
  <c r="K88" i="46"/>
  <c r="L88" i="46" s="1"/>
  <c r="M88" i="46" s="1"/>
  <c r="K89" i="46"/>
  <c r="L89" i="46" s="1"/>
  <c r="M89" i="46" s="1"/>
  <c r="K90" i="46"/>
  <c r="L90" i="46" s="1"/>
  <c r="M90" i="46" s="1"/>
  <c r="K91" i="46"/>
  <c r="L91" i="46" s="1"/>
  <c r="M91" i="46" s="1"/>
  <c r="K92" i="46"/>
  <c r="L92" i="46" s="1"/>
  <c r="M92" i="46" s="1"/>
  <c r="K93" i="46"/>
  <c r="L93" i="46" s="1"/>
  <c r="M93" i="46" s="1"/>
  <c r="K94" i="46"/>
  <c r="L94" i="46" s="1"/>
  <c r="M94" i="46" s="1"/>
  <c r="K95" i="46"/>
  <c r="L95" i="46" s="1"/>
  <c r="M95" i="46" s="1"/>
  <c r="K96" i="46"/>
  <c r="L96" i="46" s="1"/>
  <c r="M96" i="46" s="1"/>
  <c r="K97" i="46"/>
  <c r="L97" i="46" s="1"/>
  <c r="M97" i="46" s="1"/>
  <c r="K98" i="46"/>
  <c r="L98" i="46" s="1"/>
  <c r="M98" i="46" s="1"/>
  <c r="K99" i="46"/>
  <c r="K100" i="46"/>
  <c r="L100" i="46" s="1"/>
  <c r="M100" i="46" s="1"/>
  <c r="K101" i="46"/>
  <c r="L101" i="46" s="1"/>
  <c r="M101" i="46" s="1"/>
  <c r="K102" i="46"/>
  <c r="L102" i="46" s="1"/>
  <c r="M102" i="46" s="1"/>
  <c r="K103" i="46"/>
  <c r="L103" i="46" s="1"/>
  <c r="M103" i="46" s="1"/>
  <c r="K104" i="46"/>
  <c r="L104" i="46" s="1"/>
  <c r="M104" i="46" s="1"/>
  <c r="K105" i="46"/>
  <c r="L105" i="46" s="1"/>
  <c r="M105" i="46" s="1"/>
  <c r="K106" i="46"/>
  <c r="L106" i="46" s="1"/>
  <c r="M106" i="46" s="1"/>
  <c r="K107" i="46"/>
  <c r="L107" i="46" s="1"/>
  <c r="M107" i="46" s="1"/>
  <c r="K108" i="46"/>
  <c r="L108" i="46" s="1"/>
  <c r="M108" i="46" s="1"/>
  <c r="K109" i="46"/>
  <c r="L109" i="46" s="1"/>
  <c r="M109" i="46" s="1"/>
  <c r="K110" i="46"/>
  <c r="L110" i="46" s="1"/>
  <c r="M110" i="46" s="1"/>
  <c r="K111" i="46"/>
  <c r="L111" i="46" s="1"/>
  <c r="M111" i="46" s="1"/>
  <c r="K112" i="46"/>
  <c r="L112" i="46" s="1"/>
  <c r="M112" i="46" s="1"/>
  <c r="K113" i="46"/>
  <c r="L113" i="46" s="1"/>
  <c r="M113" i="46" s="1"/>
  <c r="K114" i="46"/>
  <c r="L114" i="46" s="1"/>
  <c r="M114" i="46" s="1"/>
  <c r="K115" i="46"/>
  <c r="K116" i="46"/>
  <c r="L116" i="46" s="1"/>
  <c r="M116" i="46" s="1"/>
  <c r="K117" i="46"/>
  <c r="L117" i="46" s="1"/>
  <c r="M117" i="46" s="1"/>
  <c r="K118" i="46"/>
  <c r="L118" i="46" s="1"/>
  <c r="M118" i="46" s="1"/>
  <c r="K119" i="46"/>
  <c r="L119" i="46" s="1"/>
  <c r="M119" i="46" s="1"/>
  <c r="K120" i="46"/>
  <c r="L120" i="46" s="1"/>
  <c r="M120" i="46" s="1"/>
  <c r="K121" i="46"/>
  <c r="L121" i="46" s="1"/>
  <c r="M121" i="46" s="1"/>
  <c r="K122" i="46"/>
  <c r="L122" i="46" s="1"/>
  <c r="M122" i="46" s="1"/>
  <c r="K123" i="46"/>
  <c r="L123" i="46" s="1"/>
  <c r="M123" i="46" s="1"/>
  <c r="K124" i="46"/>
  <c r="L124" i="46" s="1"/>
  <c r="M124" i="46" s="1"/>
  <c r="K125" i="46"/>
  <c r="L125" i="46" s="1"/>
  <c r="M125" i="46" s="1"/>
  <c r="K126" i="46"/>
  <c r="L126" i="46" s="1"/>
  <c r="M126" i="46" s="1"/>
  <c r="K127" i="46"/>
  <c r="L127" i="46" s="1"/>
  <c r="M127" i="46" s="1"/>
  <c r="K128" i="46"/>
  <c r="L128" i="46" s="1"/>
  <c r="M128" i="46" s="1"/>
  <c r="K129" i="46"/>
  <c r="L129" i="46" s="1"/>
  <c r="M129" i="46" s="1"/>
  <c r="K130" i="46"/>
  <c r="L130" i="46" s="1"/>
  <c r="M130" i="46" s="1"/>
  <c r="K131" i="46"/>
  <c r="K132" i="46"/>
  <c r="L132" i="46" s="1"/>
  <c r="M132" i="46" s="1"/>
  <c r="K133" i="46"/>
  <c r="L133" i="46" s="1"/>
  <c r="M133" i="46" s="1"/>
  <c r="K134" i="46"/>
  <c r="L134" i="46" s="1"/>
  <c r="M134" i="46" s="1"/>
  <c r="K135" i="46"/>
  <c r="L135" i="46" s="1"/>
  <c r="M135" i="46" s="1"/>
  <c r="K136" i="46"/>
  <c r="L136" i="46" s="1"/>
  <c r="M136" i="46" s="1"/>
  <c r="K137" i="46"/>
  <c r="L137" i="46" s="1"/>
  <c r="M137" i="46" s="1"/>
  <c r="K138" i="46"/>
  <c r="L138" i="46" s="1"/>
  <c r="M138" i="46" s="1"/>
  <c r="K139" i="46"/>
  <c r="L139" i="46" s="1"/>
  <c r="M139" i="46" s="1"/>
  <c r="K140" i="46"/>
  <c r="K141" i="46"/>
  <c r="L141" i="46" s="1"/>
  <c r="M141" i="46" s="1"/>
  <c r="K142" i="46"/>
  <c r="L142" i="46" s="1"/>
  <c r="M142" i="46" s="1"/>
  <c r="K143" i="46"/>
  <c r="L143" i="46" s="1"/>
  <c r="M143" i="46" s="1"/>
  <c r="K144" i="46"/>
  <c r="L144" i="46" s="1"/>
  <c r="M144" i="46" s="1"/>
  <c r="K145" i="46"/>
  <c r="K146" i="46"/>
  <c r="L146" i="46" s="1"/>
  <c r="M146" i="46" s="1"/>
  <c r="K147" i="46"/>
  <c r="L147" i="46" s="1"/>
  <c r="M147" i="46" s="1"/>
  <c r="K148" i="46"/>
  <c r="L148" i="46" s="1"/>
  <c r="M148" i="46" s="1"/>
  <c r="K149" i="46"/>
  <c r="L149" i="46" s="1"/>
  <c r="M149" i="46" s="1"/>
  <c r="K150" i="46"/>
  <c r="L150" i="46" s="1"/>
  <c r="M150" i="46" s="1"/>
  <c r="K151" i="46"/>
  <c r="K152" i="46"/>
  <c r="L152" i="46" s="1"/>
  <c r="M152" i="46" s="1"/>
  <c r="K153" i="46"/>
  <c r="L153" i="46" s="1"/>
  <c r="M153" i="46" s="1"/>
  <c r="K154" i="46"/>
  <c r="L154" i="46" s="1"/>
  <c r="M154" i="46" s="1"/>
  <c r="K155" i="46"/>
  <c r="L155" i="46" s="1"/>
  <c r="M155" i="46" s="1"/>
  <c r="K156" i="46"/>
  <c r="K157" i="46"/>
  <c r="L157" i="46" s="1"/>
  <c r="M157" i="46" s="1"/>
  <c r="K158" i="46"/>
  <c r="L158" i="46" s="1"/>
  <c r="M158" i="46" s="1"/>
  <c r="K159" i="46"/>
  <c r="L159" i="46" s="1"/>
  <c r="M159" i="46" s="1"/>
  <c r="K160" i="46"/>
  <c r="L160" i="46" s="1"/>
  <c r="M160" i="46" s="1"/>
  <c r="K161" i="46"/>
  <c r="K162" i="46"/>
  <c r="L162" i="46" s="1"/>
  <c r="M162" i="46" s="1"/>
  <c r="K163" i="46"/>
  <c r="L163" i="46" s="1"/>
  <c r="M163" i="46" s="1"/>
  <c r="K164" i="46"/>
  <c r="L164" i="46" s="1"/>
  <c r="M164" i="46" s="1"/>
  <c r="K165" i="46"/>
  <c r="L165" i="46" s="1"/>
  <c r="M165" i="46" s="1"/>
  <c r="K166" i="46"/>
  <c r="K167" i="46"/>
  <c r="L167" i="46" s="1"/>
  <c r="M167" i="46" s="1"/>
  <c r="K168" i="46"/>
  <c r="L168" i="46" s="1"/>
  <c r="M168" i="46" s="1"/>
  <c r="K169" i="46"/>
  <c r="L169" i="46" s="1"/>
  <c r="M169" i="46" s="1"/>
  <c r="K170" i="46"/>
  <c r="L170" i="46" s="1"/>
  <c r="M170" i="46" s="1"/>
  <c r="K171" i="46"/>
  <c r="L171" i="46" s="1"/>
  <c r="M171" i="46" s="1"/>
  <c r="K172" i="46"/>
  <c r="L172" i="46" s="1"/>
  <c r="M172" i="46" s="1"/>
  <c r="K173" i="46"/>
  <c r="L173" i="46" s="1"/>
  <c r="M173" i="46" s="1"/>
  <c r="K174" i="46"/>
  <c r="L174" i="46" s="1"/>
  <c r="M174" i="46" s="1"/>
  <c r="K175" i="46"/>
  <c r="L175" i="46" s="1"/>
  <c r="M175" i="46" s="1"/>
  <c r="K176" i="46"/>
  <c r="L176" i="46" s="1"/>
  <c r="M176" i="46" s="1"/>
  <c r="K177" i="46"/>
  <c r="L177" i="46" s="1"/>
  <c r="M177" i="46" s="1"/>
  <c r="K178" i="46"/>
  <c r="L178" i="46" s="1"/>
  <c r="M178" i="46" s="1"/>
  <c r="K179" i="46"/>
  <c r="L179" i="46" s="1"/>
  <c r="M179" i="46" s="1"/>
  <c r="K180" i="46"/>
  <c r="L180" i="46" s="1"/>
  <c r="M180" i="46" s="1"/>
  <c r="K181" i="46"/>
  <c r="L181" i="46" s="1"/>
  <c r="M181" i="46" s="1"/>
  <c r="K182" i="46"/>
  <c r="K183" i="46"/>
  <c r="L183" i="46" s="1"/>
  <c r="M183" i="46" s="1"/>
  <c r="K184" i="46"/>
  <c r="L184" i="46" s="1"/>
  <c r="M184" i="46" s="1"/>
  <c r="K185" i="46"/>
  <c r="L185" i="46" s="1"/>
  <c r="M185" i="46" s="1"/>
  <c r="K186" i="46"/>
  <c r="L186" i="46" s="1"/>
  <c r="M186" i="46" s="1"/>
  <c r="K187" i="46"/>
  <c r="L187" i="46" s="1"/>
  <c r="M187" i="46" s="1"/>
  <c r="K188" i="46"/>
  <c r="L188" i="46" s="1"/>
  <c r="M188" i="46" s="1"/>
  <c r="K189" i="46"/>
  <c r="L189" i="46" s="1"/>
  <c r="M189" i="46" s="1"/>
  <c r="K190" i="46"/>
  <c r="L190" i="46" s="1"/>
  <c r="M190" i="46" s="1"/>
  <c r="K191" i="46"/>
  <c r="L191" i="46" s="1"/>
  <c r="M191" i="46" s="1"/>
  <c r="K192" i="46"/>
  <c r="L192" i="46" s="1"/>
  <c r="M192" i="46" s="1"/>
  <c r="K193" i="46"/>
  <c r="L193" i="46" s="1"/>
  <c r="M193" i="46" s="1"/>
  <c r="K194" i="46"/>
  <c r="L194" i="46" s="1"/>
  <c r="M194" i="46" s="1"/>
  <c r="K195" i="46"/>
  <c r="L195" i="46" s="1"/>
  <c r="M195" i="46" s="1"/>
  <c r="K196" i="46"/>
  <c r="L196" i="46" s="1"/>
  <c r="M196" i="46" s="1"/>
  <c r="K197" i="46"/>
  <c r="L197" i="46" s="1"/>
  <c r="M197" i="46" s="1"/>
  <c r="K198" i="46"/>
  <c r="K199" i="46"/>
  <c r="L199" i="46" s="1"/>
  <c r="M199" i="46" s="1"/>
  <c r="K200" i="46"/>
  <c r="L200" i="46" s="1"/>
  <c r="M200" i="46" s="1"/>
  <c r="K201" i="46"/>
  <c r="L201" i="46" s="1"/>
  <c r="M201" i="46" s="1"/>
  <c r="K202" i="46"/>
  <c r="L202" i="46" s="1"/>
  <c r="M202" i="46" s="1"/>
  <c r="K203" i="46"/>
  <c r="L203" i="46" s="1"/>
  <c r="M203" i="46" s="1"/>
  <c r="K204" i="46"/>
  <c r="L204" i="46" s="1"/>
  <c r="M204" i="46" s="1"/>
  <c r="K205" i="46"/>
  <c r="L205" i="46" s="1"/>
  <c r="M205" i="46" s="1"/>
  <c r="K206" i="46"/>
  <c r="L206" i="46" s="1"/>
  <c r="M206" i="46" s="1"/>
  <c r="K207" i="46"/>
  <c r="L207" i="46" s="1"/>
  <c r="M207" i="46" s="1"/>
  <c r="K208" i="46"/>
  <c r="L208" i="46" s="1"/>
  <c r="M208" i="46" s="1"/>
  <c r="K209" i="46"/>
  <c r="L209" i="46" s="1"/>
  <c r="M209" i="46" s="1"/>
  <c r="K210" i="46"/>
  <c r="L210" i="46" s="1"/>
  <c r="M210" i="46" s="1"/>
  <c r="K211" i="46"/>
  <c r="L211" i="46" s="1"/>
  <c r="M211" i="46" s="1"/>
  <c r="K212" i="46"/>
  <c r="L212" i="46" s="1"/>
  <c r="M212" i="46" s="1"/>
  <c r="K213" i="46"/>
  <c r="L213" i="46" s="1"/>
  <c r="M213" i="46" s="1"/>
  <c r="K214" i="46"/>
  <c r="K215" i="46"/>
  <c r="L215" i="46" s="1"/>
  <c r="M215" i="46" s="1"/>
  <c r="K216" i="46"/>
  <c r="L216" i="46" s="1"/>
  <c r="M216" i="46" s="1"/>
  <c r="K217" i="46"/>
  <c r="L217" i="46" s="1"/>
  <c r="M217" i="46" s="1"/>
  <c r="K218" i="46"/>
  <c r="L218" i="46" s="1"/>
  <c r="M218" i="46" s="1"/>
  <c r="K219" i="46"/>
  <c r="L219" i="46" s="1"/>
  <c r="M219" i="46" s="1"/>
  <c r="K220" i="46"/>
  <c r="L220" i="46" s="1"/>
  <c r="M220" i="46" s="1"/>
  <c r="K221" i="46"/>
  <c r="L221" i="46" s="1"/>
  <c r="M221" i="46" s="1"/>
  <c r="K222" i="46"/>
  <c r="L222" i="46" s="1"/>
  <c r="M222" i="46" s="1"/>
  <c r="K223" i="46"/>
  <c r="L223" i="46" s="1"/>
  <c r="M223" i="46" s="1"/>
  <c r="K224" i="46"/>
  <c r="L224" i="46" s="1"/>
  <c r="M224" i="46" s="1"/>
  <c r="K225" i="46"/>
  <c r="L225" i="46" s="1"/>
  <c r="M225" i="46" s="1"/>
  <c r="K226" i="46"/>
  <c r="L226" i="46" s="1"/>
  <c r="M226" i="46" s="1"/>
  <c r="K227" i="46"/>
  <c r="L227" i="46" s="1"/>
  <c r="M227" i="46" s="1"/>
  <c r="K228" i="46"/>
  <c r="L228" i="46" s="1"/>
  <c r="M228" i="46" s="1"/>
  <c r="K229" i="46"/>
  <c r="L229" i="46" s="1"/>
  <c r="M229" i="46" s="1"/>
  <c r="K230" i="46"/>
  <c r="K231" i="46"/>
  <c r="L231" i="46" s="1"/>
  <c r="M231" i="46" s="1"/>
  <c r="K232" i="46"/>
  <c r="L232" i="46" s="1"/>
  <c r="M232" i="46" s="1"/>
  <c r="K233" i="46"/>
  <c r="L233" i="46" s="1"/>
  <c r="M233" i="46" s="1"/>
  <c r="K234" i="46"/>
  <c r="L234" i="46" s="1"/>
  <c r="M234" i="46" s="1"/>
  <c r="K235" i="46"/>
  <c r="L235" i="46" s="1"/>
  <c r="M235" i="46" s="1"/>
  <c r="K236" i="46"/>
  <c r="L236" i="46" s="1"/>
  <c r="M236" i="46" s="1"/>
  <c r="K237" i="46"/>
  <c r="L237" i="46" s="1"/>
  <c r="M237" i="46" s="1"/>
  <c r="K238" i="46"/>
  <c r="L238" i="46" s="1"/>
  <c r="M238" i="46" s="1"/>
  <c r="K239" i="46"/>
  <c r="L239" i="46" s="1"/>
  <c r="M239" i="46" s="1"/>
  <c r="K240" i="46"/>
  <c r="L240" i="46" s="1"/>
  <c r="M240" i="46" s="1"/>
  <c r="K241" i="46"/>
  <c r="L241" i="46" s="1"/>
  <c r="M241" i="46" s="1"/>
  <c r="K242" i="46"/>
  <c r="L242" i="46" s="1"/>
  <c r="M242" i="46" s="1"/>
  <c r="K243" i="46"/>
  <c r="L243" i="46" s="1"/>
  <c r="M243" i="46" s="1"/>
  <c r="K244" i="46"/>
  <c r="L244" i="46" s="1"/>
  <c r="M244" i="46" s="1"/>
  <c r="K245" i="46"/>
  <c r="L245" i="46" s="1"/>
  <c r="M245" i="46" s="1"/>
  <c r="K246" i="46"/>
  <c r="K247" i="46"/>
  <c r="L247" i="46" s="1"/>
  <c r="M247" i="46" s="1"/>
  <c r="K248" i="46"/>
  <c r="L248" i="46" s="1"/>
  <c r="M248" i="46" s="1"/>
  <c r="K249" i="46"/>
  <c r="L249" i="46" s="1"/>
  <c r="M249" i="46" s="1"/>
  <c r="K250" i="46"/>
  <c r="L250" i="46" s="1"/>
  <c r="M250" i="46" s="1"/>
  <c r="K251" i="46"/>
  <c r="L251" i="46" s="1"/>
  <c r="M251" i="46" s="1"/>
  <c r="K252" i="46"/>
  <c r="L252" i="46" s="1"/>
  <c r="M252" i="46" s="1"/>
  <c r="K253" i="46"/>
  <c r="L253" i="46" s="1"/>
  <c r="M253" i="46" s="1"/>
  <c r="K254" i="46"/>
  <c r="L254" i="46" s="1"/>
  <c r="M254" i="46" s="1"/>
  <c r="K255" i="46"/>
  <c r="L255" i="46" s="1"/>
  <c r="M255" i="46" s="1"/>
  <c r="K256" i="46"/>
  <c r="L256" i="46" s="1"/>
  <c r="M256" i="46" s="1"/>
  <c r="K257" i="46"/>
  <c r="L257" i="46" s="1"/>
  <c r="M257" i="46" s="1"/>
  <c r="K258" i="46"/>
  <c r="L258" i="46" s="1"/>
  <c r="M258" i="46" s="1"/>
  <c r="K259" i="46"/>
  <c r="L259" i="46" s="1"/>
  <c r="M259" i="46" s="1"/>
  <c r="K260" i="46"/>
  <c r="L260" i="46" s="1"/>
  <c r="M260" i="46" s="1"/>
  <c r="K261" i="46"/>
  <c r="L261" i="46" s="1"/>
  <c r="M261" i="46" s="1"/>
  <c r="K262" i="46"/>
  <c r="K263" i="46"/>
  <c r="L263" i="46" s="1"/>
  <c r="M263" i="46" s="1"/>
  <c r="K264" i="46"/>
  <c r="L264" i="46" s="1"/>
  <c r="M264" i="46" s="1"/>
  <c r="K265" i="46"/>
  <c r="L265" i="46" s="1"/>
  <c r="M265" i="46" s="1"/>
  <c r="K266" i="46"/>
  <c r="L266" i="46" s="1"/>
  <c r="M266" i="46" s="1"/>
  <c r="K267" i="46"/>
  <c r="L267" i="46" s="1"/>
  <c r="M267" i="46" s="1"/>
  <c r="K268" i="46"/>
  <c r="L268" i="46" s="1"/>
  <c r="M268" i="46" s="1"/>
  <c r="K269" i="46"/>
  <c r="L269" i="46" s="1"/>
  <c r="M269" i="46" s="1"/>
  <c r="K270" i="46"/>
  <c r="L270" i="46" s="1"/>
  <c r="M270" i="46" s="1"/>
  <c r="K271" i="46"/>
  <c r="L271" i="46" s="1"/>
  <c r="M271" i="46" s="1"/>
  <c r="K272" i="46"/>
  <c r="L272" i="46" s="1"/>
  <c r="M272" i="46" s="1"/>
  <c r="K273" i="46"/>
  <c r="L273" i="46" s="1"/>
  <c r="M273" i="46" s="1"/>
  <c r="K274" i="46"/>
  <c r="L274" i="46" s="1"/>
  <c r="M274" i="46" s="1"/>
  <c r="K275" i="46"/>
  <c r="L275" i="46" s="1"/>
  <c r="M275" i="46" s="1"/>
  <c r="K276" i="46"/>
  <c r="L276" i="46" s="1"/>
  <c r="M276" i="46" s="1"/>
  <c r="K277" i="46"/>
  <c r="L277" i="46" s="1"/>
  <c r="M277" i="46" s="1"/>
  <c r="K278" i="46"/>
  <c r="K279" i="46"/>
  <c r="L279" i="46" s="1"/>
  <c r="M279" i="46" s="1"/>
  <c r="K280" i="46"/>
  <c r="L280" i="46" s="1"/>
  <c r="M280" i="46" s="1"/>
  <c r="K281" i="46"/>
  <c r="L281" i="46" s="1"/>
  <c r="M281" i="46" s="1"/>
  <c r="K282" i="46"/>
  <c r="L282" i="46" s="1"/>
  <c r="M282" i="46" s="1"/>
  <c r="K283" i="46"/>
  <c r="L283" i="46" s="1"/>
  <c r="M283" i="46" s="1"/>
  <c r="K284" i="46"/>
  <c r="L284" i="46" s="1"/>
  <c r="M284" i="46" s="1"/>
  <c r="K285" i="46"/>
  <c r="L285" i="46" s="1"/>
  <c r="M285" i="46" s="1"/>
  <c r="K286" i="46"/>
  <c r="L286" i="46" s="1"/>
  <c r="M286" i="46" s="1"/>
  <c r="K287" i="46"/>
  <c r="L287" i="46" s="1"/>
  <c r="M287" i="46" s="1"/>
  <c r="K288" i="46"/>
  <c r="L288" i="46" s="1"/>
  <c r="M288" i="46" s="1"/>
  <c r="K289" i="46"/>
  <c r="L289" i="46" s="1"/>
  <c r="M289" i="46" s="1"/>
  <c r="K290" i="46"/>
  <c r="L290" i="46" s="1"/>
  <c r="M290" i="46" s="1"/>
  <c r="K291" i="46"/>
  <c r="L291" i="46" s="1"/>
  <c r="M291" i="46" s="1"/>
  <c r="K292" i="46"/>
  <c r="L292" i="46" s="1"/>
  <c r="M292" i="46" s="1"/>
  <c r="K293" i="46"/>
  <c r="L293" i="46" s="1"/>
  <c r="M293" i="46" s="1"/>
  <c r="K294" i="46"/>
  <c r="K295" i="46"/>
  <c r="L295" i="46" s="1"/>
  <c r="M295" i="46" s="1"/>
  <c r="K296" i="46"/>
  <c r="L296" i="46" s="1"/>
  <c r="M296" i="46" s="1"/>
  <c r="K297" i="46"/>
  <c r="L297" i="46" s="1"/>
  <c r="M297" i="46" s="1"/>
  <c r="K298" i="46"/>
  <c r="L298" i="46" s="1"/>
  <c r="M298" i="46" s="1"/>
  <c r="K299" i="46"/>
  <c r="L299" i="46" s="1"/>
  <c r="M299" i="46" s="1"/>
  <c r="K300" i="46"/>
  <c r="L300" i="46" s="1"/>
  <c r="M300" i="46" s="1"/>
  <c r="K301" i="46"/>
  <c r="L301" i="46" s="1"/>
  <c r="M301" i="46" s="1"/>
  <c r="K302" i="46"/>
  <c r="L302" i="46" s="1"/>
  <c r="M302" i="46" s="1"/>
  <c r="K303" i="46"/>
  <c r="L303" i="46" s="1"/>
  <c r="M303" i="46" s="1"/>
  <c r="K304" i="46"/>
  <c r="L304" i="46" s="1"/>
  <c r="M304" i="46" s="1"/>
  <c r="K305" i="46"/>
  <c r="L305" i="46" s="1"/>
  <c r="M305" i="46" s="1"/>
  <c r="K306" i="46"/>
  <c r="L306" i="46" s="1"/>
  <c r="M306" i="46" s="1"/>
  <c r="K307" i="46"/>
  <c r="L307" i="46" s="1"/>
  <c r="M307" i="46" s="1"/>
  <c r="K308" i="46"/>
  <c r="L308" i="46" s="1"/>
  <c r="M308" i="46" s="1"/>
  <c r="K309" i="46"/>
  <c r="L309" i="46" s="1"/>
  <c r="M309" i="46" s="1"/>
  <c r="K310" i="46"/>
  <c r="K311" i="46"/>
  <c r="L311" i="46" s="1"/>
  <c r="M311" i="46" s="1"/>
  <c r="K312" i="46"/>
  <c r="L312" i="46" s="1"/>
  <c r="M312" i="46" s="1"/>
  <c r="K313" i="46"/>
  <c r="L313" i="46" s="1"/>
  <c r="M313" i="46" s="1"/>
  <c r="K314" i="46"/>
  <c r="L314" i="46" s="1"/>
  <c r="M314" i="46" s="1"/>
  <c r="K315" i="46"/>
  <c r="L315" i="46" s="1"/>
  <c r="M315" i="46" s="1"/>
  <c r="K316" i="46"/>
  <c r="L316" i="46" s="1"/>
  <c r="M316" i="46" s="1"/>
  <c r="K317" i="46"/>
  <c r="L317" i="46" s="1"/>
  <c r="M317" i="46" s="1"/>
  <c r="K318" i="46"/>
  <c r="L318" i="46" s="1"/>
  <c r="M318" i="46" s="1"/>
  <c r="K319" i="46"/>
  <c r="L319" i="46" s="1"/>
  <c r="M319" i="46" s="1"/>
  <c r="K320" i="46"/>
  <c r="L320" i="46" s="1"/>
  <c r="M320" i="46" s="1"/>
  <c r="K321" i="46"/>
  <c r="L321" i="46" s="1"/>
  <c r="M321" i="46" s="1"/>
  <c r="K322" i="46"/>
  <c r="L322" i="46" s="1"/>
  <c r="M322" i="46" s="1"/>
  <c r="K323" i="46"/>
  <c r="L323" i="46" s="1"/>
  <c r="M323" i="46" s="1"/>
  <c r="K324" i="46"/>
  <c r="L324" i="46" s="1"/>
  <c r="M324" i="46" s="1"/>
  <c r="K325" i="46"/>
  <c r="L325" i="46" s="1"/>
  <c r="M325" i="46" s="1"/>
  <c r="K326" i="46"/>
  <c r="K327" i="46"/>
  <c r="L327" i="46" s="1"/>
  <c r="M327" i="46" s="1"/>
  <c r="K328" i="46"/>
  <c r="L328" i="46" s="1"/>
  <c r="M328" i="46" s="1"/>
  <c r="K329" i="46"/>
  <c r="L329" i="46" s="1"/>
  <c r="M329" i="46" s="1"/>
  <c r="K330" i="46"/>
  <c r="L330" i="46" s="1"/>
  <c r="M330" i="46" s="1"/>
  <c r="K331" i="46"/>
  <c r="L331" i="46" s="1"/>
  <c r="M331" i="46" s="1"/>
  <c r="K332" i="46"/>
  <c r="L332" i="46" s="1"/>
  <c r="M332" i="46" s="1"/>
  <c r="K333" i="46"/>
  <c r="L333" i="46" s="1"/>
  <c r="M333" i="46" s="1"/>
  <c r="K334" i="46"/>
  <c r="L334" i="46" s="1"/>
  <c r="M334" i="46" s="1"/>
  <c r="K335" i="46"/>
  <c r="L335" i="46" s="1"/>
  <c r="M335" i="46" s="1"/>
  <c r="K336" i="46"/>
  <c r="L336" i="46" s="1"/>
  <c r="M336" i="46" s="1"/>
  <c r="K337" i="46"/>
  <c r="L337" i="46" s="1"/>
  <c r="M337" i="46" s="1"/>
  <c r="K338" i="46"/>
  <c r="L338" i="46" s="1"/>
  <c r="M338" i="46" s="1"/>
  <c r="K339" i="46"/>
  <c r="L339" i="46" s="1"/>
  <c r="M339" i="46" s="1"/>
  <c r="K340" i="46"/>
  <c r="L340" i="46" s="1"/>
  <c r="M340" i="46" s="1"/>
  <c r="K341" i="46"/>
  <c r="L341" i="46" s="1"/>
  <c r="M341" i="46" s="1"/>
  <c r="K342" i="46"/>
  <c r="K343" i="46"/>
  <c r="L343" i="46" s="1"/>
  <c r="M343" i="46" s="1"/>
  <c r="K344" i="46"/>
  <c r="L344" i="46" s="1"/>
  <c r="M344" i="46" s="1"/>
  <c r="K345" i="46"/>
  <c r="L345" i="46" s="1"/>
  <c r="M345" i="46" s="1"/>
  <c r="K346" i="46"/>
  <c r="L346" i="46" s="1"/>
  <c r="M346" i="46" s="1"/>
  <c r="K347" i="46"/>
  <c r="L347" i="46" s="1"/>
  <c r="M347" i="46" s="1"/>
  <c r="K348" i="46"/>
  <c r="L348" i="46" s="1"/>
  <c r="M348" i="46" s="1"/>
  <c r="K349" i="46"/>
  <c r="L349" i="46" s="1"/>
  <c r="M349" i="46" s="1"/>
  <c r="K350" i="46"/>
  <c r="L350" i="46" s="1"/>
  <c r="M350" i="46" s="1"/>
  <c r="K351" i="46"/>
  <c r="L351" i="46" s="1"/>
  <c r="M351" i="46" s="1"/>
  <c r="K352" i="46"/>
  <c r="L352" i="46" s="1"/>
  <c r="M352" i="46" s="1"/>
  <c r="K353" i="46"/>
  <c r="L353" i="46" s="1"/>
  <c r="M353" i="46" s="1"/>
  <c r="K354" i="46"/>
  <c r="L354" i="46" s="1"/>
  <c r="M354" i="46" s="1"/>
  <c r="K355" i="46"/>
  <c r="L355" i="46" s="1"/>
  <c r="M355" i="46" s="1"/>
  <c r="K356" i="46"/>
  <c r="L356" i="46" s="1"/>
  <c r="M356" i="46" s="1"/>
  <c r="K357" i="46"/>
  <c r="L357" i="46" s="1"/>
  <c r="M357" i="46" s="1"/>
  <c r="K358" i="46"/>
  <c r="K359" i="46"/>
  <c r="L359" i="46" s="1"/>
  <c r="M359" i="46" s="1"/>
  <c r="K360" i="46"/>
  <c r="L360" i="46" s="1"/>
  <c r="M360" i="46" s="1"/>
  <c r="K361" i="46"/>
  <c r="L361" i="46" s="1"/>
  <c r="M361" i="46" s="1"/>
  <c r="K362" i="46"/>
  <c r="L362" i="46" s="1"/>
  <c r="M362" i="46" s="1"/>
  <c r="K363" i="46"/>
  <c r="L363" i="46" s="1"/>
  <c r="M363" i="46" s="1"/>
  <c r="K364" i="46"/>
  <c r="L364" i="46" s="1"/>
  <c r="M364" i="46" s="1"/>
  <c r="K365" i="46"/>
  <c r="L365" i="46" s="1"/>
  <c r="M365" i="46" s="1"/>
  <c r="K366" i="46"/>
  <c r="L366" i="46" s="1"/>
  <c r="M366" i="46" s="1"/>
  <c r="K367" i="46"/>
  <c r="L367" i="46" s="1"/>
  <c r="M367" i="46" s="1"/>
  <c r="K368" i="46"/>
  <c r="L368" i="46" s="1"/>
  <c r="M368" i="46" s="1"/>
  <c r="K369" i="46"/>
  <c r="L369" i="46" s="1"/>
  <c r="M369" i="46" s="1"/>
  <c r="K370" i="46"/>
  <c r="L370" i="46" s="1"/>
  <c r="M370" i="46" s="1"/>
  <c r="K371" i="46"/>
  <c r="L371" i="46" s="1"/>
  <c r="M371" i="46" s="1"/>
  <c r="K372" i="46"/>
  <c r="L372" i="46" s="1"/>
  <c r="M372" i="46" s="1"/>
  <c r="K373" i="46"/>
  <c r="L373" i="46" s="1"/>
  <c r="M373" i="46" s="1"/>
  <c r="K374" i="46"/>
  <c r="K375" i="46"/>
  <c r="L375" i="46" s="1"/>
  <c r="M375" i="46" s="1"/>
  <c r="K376" i="46"/>
  <c r="L376" i="46" s="1"/>
  <c r="M376" i="46" s="1"/>
  <c r="K377" i="46"/>
  <c r="L377" i="46" s="1"/>
  <c r="M377" i="46" s="1"/>
  <c r="K378" i="46"/>
  <c r="L378" i="46" s="1"/>
  <c r="M378" i="46" s="1"/>
  <c r="K379" i="46"/>
  <c r="L379" i="46" s="1"/>
  <c r="M379" i="46" s="1"/>
  <c r="K380" i="46"/>
  <c r="L380" i="46" s="1"/>
  <c r="M380" i="46" s="1"/>
  <c r="K381" i="46"/>
  <c r="L381" i="46" s="1"/>
  <c r="M381" i="46" s="1"/>
  <c r="K382" i="46"/>
  <c r="L382" i="46" s="1"/>
  <c r="M382" i="46" s="1"/>
  <c r="K383" i="46"/>
  <c r="L383" i="46" s="1"/>
  <c r="M383" i="46" s="1"/>
  <c r="K384" i="46"/>
  <c r="L384" i="46" s="1"/>
  <c r="M384" i="46" s="1"/>
  <c r="K385" i="46"/>
  <c r="L385" i="46" s="1"/>
  <c r="M385" i="46" s="1"/>
  <c r="K386" i="46"/>
  <c r="L386" i="46" s="1"/>
  <c r="M386" i="46" s="1"/>
  <c r="K387" i="46"/>
  <c r="L387" i="46" s="1"/>
  <c r="M387" i="46" s="1"/>
  <c r="K388" i="46"/>
  <c r="L388" i="46" s="1"/>
  <c r="M388" i="46" s="1"/>
  <c r="K389" i="46"/>
  <c r="L389" i="46" s="1"/>
  <c r="M389" i="46" s="1"/>
  <c r="K390" i="46"/>
  <c r="K391" i="46"/>
  <c r="L391" i="46" s="1"/>
  <c r="M391" i="46" s="1"/>
  <c r="K392" i="46"/>
  <c r="L392" i="46" s="1"/>
  <c r="M392" i="46" s="1"/>
  <c r="K393" i="46"/>
  <c r="L393" i="46" s="1"/>
  <c r="M393" i="46" s="1"/>
  <c r="K394" i="46"/>
  <c r="L394" i="46" s="1"/>
  <c r="M394" i="46" s="1"/>
  <c r="K395" i="46"/>
  <c r="L395" i="46" s="1"/>
  <c r="M395" i="46" s="1"/>
  <c r="K396" i="46"/>
  <c r="L396" i="46" s="1"/>
  <c r="M396" i="46" s="1"/>
  <c r="K397" i="46"/>
  <c r="L397" i="46" s="1"/>
  <c r="M397" i="46" s="1"/>
  <c r="K398" i="46"/>
  <c r="L398" i="46" s="1"/>
  <c r="M398" i="46" s="1"/>
  <c r="K399" i="46"/>
  <c r="L399" i="46" s="1"/>
  <c r="M399" i="46" s="1"/>
  <c r="K400" i="46"/>
  <c r="L400" i="46" s="1"/>
  <c r="M400" i="46" s="1"/>
  <c r="K401" i="46"/>
  <c r="L401" i="46" s="1"/>
  <c r="M401" i="46" s="1"/>
  <c r="K402" i="46"/>
  <c r="L402" i="46" s="1"/>
  <c r="M402" i="46" s="1"/>
  <c r="K403" i="46"/>
  <c r="L403" i="46" s="1"/>
  <c r="M403" i="46" s="1"/>
  <c r="K404" i="46"/>
  <c r="L404" i="46" s="1"/>
  <c r="M404" i="46" s="1"/>
  <c r="K405" i="46"/>
  <c r="L405" i="46" s="1"/>
  <c r="M405" i="46" s="1"/>
  <c r="K406" i="46"/>
  <c r="K407" i="46"/>
  <c r="L407" i="46" s="1"/>
  <c r="M407" i="46" s="1"/>
  <c r="K408" i="46"/>
  <c r="L408" i="46" s="1"/>
  <c r="M408" i="46" s="1"/>
  <c r="K409" i="46"/>
  <c r="L409" i="46" s="1"/>
  <c r="M409" i="46" s="1"/>
  <c r="K410" i="46"/>
  <c r="L410" i="46" s="1"/>
  <c r="M410" i="46" s="1"/>
  <c r="K411" i="46"/>
  <c r="L411" i="46" s="1"/>
  <c r="M411" i="46" s="1"/>
  <c r="K412" i="46"/>
  <c r="L412" i="46" s="1"/>
  <c r="M412" i="46" s="1"/>
  <c r="K413" i="46"/>
  <c r="L413" i="46" s="1"/>
  <c r="M413" i="46" s="1"/>
  <c r="K414" i="46"/>
  <c r="L414" i="46" s="1"/>
  <c r="M414" i="46" s="1"/>
  <c r="K415" i="46"/>
  <c r="L415" i="46" s="1"/>
  <c r="M415" i="46" s="1"/>
  <c r="K416" i="46"/>
  <c r="L416" i="46" s="1"/>
  <c r="M416" i="46" s="1"/>
  <c r="K417" i="46"/>
  <c r="L417" i="46" s="1"/>
  <c r="M417" i="46" s="1"/>
  <c r="K418" i="46"/>
  <c r="L418" i="46" s="1"/>
  <c r="M418" i="46" s="1"/>
  <c r="K419" i="46"/>
  <c r="L419" i="46" s="1"/>
  <c r="M419" i="46" s="1"/>
  <c r="K420" i="46"/>
  <c r="L420" i="46" s="1"/>
  <c r="M420" i="46" s="1"/>
  <c r="K421" i="46"/>
  <c r="L421" i="46" s="1"/>
  <c r="M421" i="46" s="1"/>
  <c r="K422" i="46"/>
  <c r="K423" i="46"/>
  <c r="L423" i="46" s="1"/>
  <c r="M423" i="46" s="1"/>
  <c r="K424" i="46"/>
  <c r="L424" i="46" s="1"/>
  <c r="M424" i="46" s="1"/>
  <c r="K425" i="46"/>
  <c r="L425" i="46" s="1"/>
  <c r="M425" i="46" s="1"/>
  <c r="K426" i="46"/>
  <c r="L426" i="46" s="1"/>
  <c r="M426" i="46" s="1"/>
  <c r="K427" i="46"/>
  <c r="L427" i="46" s="1"/>
  <c r="M427" i="46" s="1"/>
  <c r="K428" i="46"/>
  <c r="L428" i="46" s="1"/>
  <c r="M428" i="46" s="1"/>
  <c r="K429" i="46"/>
  <c r="L429" i="46" s="1"/>
  <c r="M429" i="46" s="1"/>
  <c r="K430" i="46"/>
  <c r="L430" i="46" s="1"/>
  <c r="M430" i="46" s="1"/>
  <c r="K431" i="46"/>
  <c r="L431" i="46" s="1"/>
  <c r="M431" i="46" s="1"/>
  <c r="K432" i="46"/>
  <c r="L432" i="46" s="1"/>
  <c r="M432" i="46" s="1"/>
  <c r="K433" i="46"/>
  <c r="L433" i="46" s="1"/>
  <c r="M433" i="46" s="1"/>
  <c r="K434" i="46"/>
  <c r="L434" i="46" s="1"/>
  <c r="M434" i="46" s="1"/>
  <c r="K435" i="46"/>
  <c r="L435" i="46" s="1"/>
  <c r="M435" i="46" s="1"/>
  <c r="K436" i="46"/>
  <c r="L436" i="46" s="1"/>
  <c r="M436" i="46" s="1"/>
  <c r="K437" i="46"/>
  <c r="L437" i="46" s="1"/>
  <c r="M437" i="46" s="1"/>
  <c r="K438" i="46"/>
  <c r="K439" i="46"/>
  <c r="L439" i="46" s="1"/>
  <c r="M439" i="46" s="1"/>
  <c r="K440" i="46"/>
  <c r="L440" i="46" s="1"/>
  <c r="M440" i="46" s="1"/>
  <c r="K441" i="46"/>
  <c r="L441" i="46" s="1"/>
  <c r="M441" i="46" s="1"/>
  <c r="K442" i="46"/>
  <c r="L442" i="46" s="1"/>
  <c r="M442" i="46" s="1"/>
  <c r="K443" i="46"/>
  <c r="L443" i="46" s="1"/>
  <c r="M443" i="46" s="1"/>
  <c r="K444" i="46"/>
  <c r="L444" i="46" s="1"/>
  <c r="M444" i="46" s="1"/>
  <c r="K445" i="46"/>
  <c r="L445" i="46" s="1"/>
  <c r="M445" i="46" s="1"/>
  <c r="K446" i="46"/>
  <c r="L446" i="46" s="1"/>
  <c r="M446" i="46" s="1"/>
  <c r="K447" i="46"/>
  <c r="L447" i="46" s="1"/>
  <c r="M447" i="46" s="1"/>
  <c r="K448" i="46"/>
  <c r="L448" i="46" s="1"/>
  <c r="M448" i="46" s="1"/>
  <c r="K449" i="46"/>
  <c r="L449" i="46" s="1"/>
  <c r="M449" i="46" s="1"/>
  <c r="K450" i="46"/>
  <c r="L450" i="46" s="1"/>
  <c r="M450" i="46" s="1"/>
  <c r="K451" i="46"/>
  <c r="L451" i="46" s="1"/>
  <c r="M451" i="46" s="1"/>
  <c r="K452" i="46"/>
  <c r="L452" i="46" s="1"/>
  <c r="M452" i="46" s="1"/>
  <c r="K453" i="46"/>
  <c r="L453" i="46" s="1"/>
  <c r="M453" i="46" s="1"/>
  <c r="K454" i="46"/>
  <c r="K455" i="46"/>
  <c r="L455" i="46" s="1"/>
  <c r="M455" i="46" s="1"/>
  <c r="K456" i="46"/>
  <c r="L456" i="46" s="1"/>
  <c r="M456" i="46" s="1"/>
  <c r="K457" i="46"/>
  <c r="L457" i="46" s="1"/>
  <c r="M457" i="46" s="1"/>
  <c r="K458" i="46"/>
  <c r="L458" i="46" s="1"/>
  <c r="M458" i="46" s="1"/>
  <c r="K459" i="46"/>
  <c r="L459" i="46" s="1"/>
  <c r="M459" i="46" s="1"/>
  <c r="K460" i="46"/>
  <c r="L460" i="46" s="1"/>
  <c r="M460" i="46" s="1"/>
  <c r="K461" i="46"/>
  <c r="L461" i="46" s="1"/>
  <c r="M461" i="46" s="1"/>
  <c r="K462" i="46"/>
  <c r="L462" i="46" s="1"/>
  <c r="M462" i="46" s="1"/>
  <c r="K463" i="46"/>
  <c r="L463" i="46" s="1"/>
  <c r="M463" i="46" s="1"/>
  <c r="K464" i="46"/>
  <c r="L464" i="46" s="1"/>
  <c r="M464" i="46" s="1"/>
  <c r="K465" i="46"/>
  <c r="L465" i="46" s="1"/>
  <c r="M465" i="46" s="1"/>
  <c r="K466" i="46"/>
  <c r="L466" i="46" s="1"/>
  <c r="M466" i="46" s="1"/>
  <c r="K467" i="46"/>
  <c r="L467" i="46" s="1"/>
  <c r="M467" i="46" s="1"/>
  <c r="K468" i="46"/>
  <c r="L468" i="46" s="1"/>
  <c r="M468" i="46" s="1"/>
  <c r="K469" i="46"/>
  <c r="L469" i="46" s="1"/>
  <c r="M469" i="46" s="1"/>
  <c r="K470" i="46"/>
  <c r="K471" i="46"/>
  <c r="L471" i="46" s="1"/>
  <c r="M471" i="46" s="1"/>
  <c r="K472" i="46"/>
  <c r="L472" i="46" s="1"/>
  <c r="M472" i="46" s="1"/>
  <c r="K473" i="46"/>
  <c r="L473" i="46" s="1"/>
  <c r="M473" i="46" s="1"/>
  <c r="K474" i="46"/>
  <c r="L474" i="46" s="1"/>
  <c r="M474" i="46" s="1"/>
  <c r="K475" i="46"/>
  <c r="L475" i="46" s="1"/>
  <c r="M475" i="46" s="1"/>
  <c r="K476" i="46"/>
  <c r="L476" i="46" s="1"/>
  <c r="M476" i="46" s="1"/>
  <c r="K477" i="46"/>
  <c r="L477" i="46" s="1"/>
  <c r="M477" i="46" s="1"/>
  <c r="K478" i="46"/>
  <c r="L478" i="46" s="1"/>
  <c r="M478" i="46" s="1"/>
  <c r="K479" i="46"/>
  <c r="L479" i="46" s="1"/>
  <c r="M479" i="46" s="1"/>
  <c r="K480" i="46"/>
  <c r="L480" i="46" s="1"/>
  <c r="M480" i="46" s="1"/>
  <c r="K481" i="46"/>
  <c r="L481" i="46" s="1"/>
  <c r="M481" i="46" s="1"/>
  <c r="K482" i="46"/>
  <c r="L482" i="46" s="1"/>
  <c r="M482" i="46" s="1"/>
  <c r="K483" i="46"/>
  <c r="L483" i="46" s="1"/>
  <c r="M483" i="46" s="1"/>
  <c r="K484" i="46"/>
  <c r="L484" i="46" s="1"/>
  <c r="M484" i="46" s="1"/>
  <c r="K485" i="46"/>
  <c r="L485" i="46" s="1"/>
  <c r="M485" i="46" s="1"/>
  <c r="K486" i="46"/>
  <c r="K487" i="46"/>
  <c r="L487" i="46" s="1"/>
  <c r="M487" i="46" s="1"/>
  <c r="K488" i="46"/>
  <c r="L488" i="46" s="1"/>
  <c r="M488" i="46" s="1"/>
  <c r="K489" i="46"/>
  <c r="L489" i="46" s="1"/>
  <c r="M489" i="46" s="1"/>
  <c r="K490" i="46"/>
  <c r="L490" i="46" s="1"/>
  <c r="M490" i="46" s="1"/>
  <c r="K491" i="46"/>
  <c r="L491" i="46" s="1"/>
  <c r="M491" i="46" s="1"/>
  <c r="K492" i="46"/>
  <c r="L492" i="46" s="1"/>
  <c r="M492" i="46" s="1"/>
  <c r="K493" i="46"/>
  <c r="L493" i="46" s="1"/>
  <c r="M493" i="46" s="1"/>
  <c r="K494" i="46"/>
  <c r="L494" i="46" s="1"/>
  <c r="M494" i="46" s="1"/>
  <c r="K495" i="46"/>
  <c r="L495" i="46" s="1"/>
  <c r="M495" i="46" s="1"/>
  <c r="K496" i="46"/>
  <c r="L496" i="46" s="1"/>
  <c r="M496" i="46" s="1"/>
  <c r="K497" i="46"/>
  <c r="L497" i="46" s="1"/>
  <c r="M497" i="46" s="1"/>
  <c r="K498" i="46"/>
  <c r="L498" i="46" s="1"/>
  <c r="M498" i="46" s="1"/>
  <c r="K499" i="46"/>
  <c r="L499" i="46" s="1"/>
  <c r="M499" i="46" s="1"/>
  <c r="K500" i="46"/>
  <c r="L500" i="46" s="1"/>
  <c r="M500" i="46" s="1"/>
  <c r="K501" i="46"/>
  <c r="L501" i="46" s="1"/>
  <c r="M501" i="46" s="1"/>
  <c r="K502" i="46"/>
  <c r="K503" i="46"/>
  <c r="L503" i="46" s="1"/>
  <c r="M503" i="46" s="1"/>
  <c r="K504" i="46"/>
  <c r="L504" i="46" s="1"/>
  <c r="M504" i="46" s="1"/>
  <c r="K505" i="46"/>
  <c r="L505" i="46" s="1"/>
  <c r="M505" i="46" s="1"/>
  <c r="K506" i="46"/>
  <c r="L506" i="46" s="1"/>
  <c r="M506" i="46" s="1"/>
  <c r="K507" i="46"/>
  <c r="L507" i="46" s="1"/>
  <c r="M507" i="46" s="1"/>
  <c r="K508" i="46"/>
  <c r="L508" i="46" s="1"/>
  <c r="M508" i="46" s="1"/>
  <c r="K509" i="46"/>
  <c r="L509" i="46" s="1"/>
  <c r="M509" i="46" s="1"/>
  <c r="K510" i="46"/>
  <c r="L510" i="46" s="1"/>
  <c r="M510" i="46" s="1"/>
  <c r="K511" i="46"/>
  <c r="L511" i="46" s="1"/>
  <c r="M511" i="46" s="1"/>
  <c r="K512" i="46"/>
  <c r="L512" i="46" s="1"/>
  <c r="M512" i="46" s="1"/>
  <c r="K513" i="46"/>
  <c r="L513" i="46" s="1"/>
  <c r="M513" i="46" s="1"/>
  <c r="K514" i="46"/>
  <c r="L514" i="46" s="1"/>
  <c r="M514" i="46" s="1"/>
  <c r="K515" i="46"/>
  <c r="L515" i="46" s="1"/>
  <c r="M515" i="46" s="1"/>
  <c r="K516" i="46"/>
  <c r="L516" i="46" s="1"/>
  <c r="M516" i="46" s="1"/>
  <c r="K517" i="46"/>
  <c r="L517" i="46" s="1"/>
  <c r="M517" i="46" s="1"/>
  <c r="K518" i="46"/>
  <c r="K519" i="46"/>
  <c r="L519" i="46" s="1"/>
  <c r="M519" i="46" s="1"/>
  <c r="K520" i="46"/>
  <c r="L520" i="46" s="1"/>
  <c r="M520" i="46" s="1"/>
  <c r="K521" i="46"/>
  <c r="L521" i="46" s="1"/>
  <c r="M521" i="46" s="1"/>
  <c r="K522" i="46"/>
  <c r="L522" i="46" s="1"/>
  <c r="M522" i="46" s="1"/>
  <c r="K523" i="46"/>
  <c r="L523" i="46" s="1"/>
  <c r="M523" i="46" s="1"/>
  <c r="K524" i="46"/>
  <c r="L524" i="46" s="1"/>
  <c r="M524" i="46" s="1"/>
  <c r="K525" i="46"/>
  <c r="L525" i="46" s="1"/>
  <c r="M525" i="46" s="1"/>
  <c r="K526" i="46"/>
  <c r="L526" i="46" s="1"/>
  <c r="M526" i="46" s="1"/>
  <c r="K527" i="46"/>
  <c r="L527" i="46" s="1"/>
  <c r="M527" i="46" s="1"/>
  <c r="K528" i="46"/>
  <c r="L528" i="46" s="1"/>
  <c r="M528" i="46" s="1"/>
  <c r="K529" i="46"/>
  <c r="L529" i="46" s="1"/>
  <c r="M529" i="46" s="1"/>
  <c r="K530" i="46"/>
  <c r="L530" i="46" s="1"/>
  <c r="M530" i="46" s="1"/>
  <c r="K531" i="46"/>
  <c r="L531" i="46" s="1"/>
  <c r="M531" i="46" s="1"/>
  <c r="K532" i="46"/>
  <c r="L532" i="46" s="1"/>
  <c r="M532" i="46" s="1"/>
  <c r="K533" i="46"/>
  <c r="L533" i="46" s="1"/>
  <c r="M533" i="46" s="1"/>
  <c r="K534" i="46"/>
  <c r="K535" i="46"/>
  <c r="L535" i="46" s="1"/>
  <c r="M535" i="46" s="1"/>
  <c r="K536" i="46"/>
  <c r="L536" i="46" s="1"/>
  <c r="M536" i="46" s="1"/>
  <c r="K537" i="46"/>
  <c r="L537" i="46" s="1"/>
  <c r="M537" i="46" s="1"/>
  <c r="K538" i="46"/>
  <c r="L538" i="46" s="1"/>
  <c r="M538" i="46" s="1"/>
  <c r="K539" i="46"/>
  <c r="L539" i="46" s="1"/>
  <c r="M539" i="46" s="1"/>
  <c r="K540" i="46"/>
  <c r="L540" i="46" s="1"/>
  <c r="M540" i="46" s="1"/>
  <c r="K541" i="46"/>
  <c r="L541" i="46" s="1"/>
  <c r="M541" i="46" s="1"/>
  <c r="K542" i="46"/>
  <c r="L542" i="46" s="1"/>
  <c r="M542" i="46" s="1"/>
  <c r="K543" i="46"/>
  <c r="L543" i="46" s="1"/>
  <c r="M543" i="46" s="1"/>
  <c r="K544" i="46"/>
  <c r="L544" i="46" s="1"/>
  <c r="M544" i="46" s="1"/>
  <c r="K545" i="46"/>
  <c r="L545" i="46" s="1"/>
  <c r="M545" i="46" s="1"/>
  <c r="K546" i="46"/>
  <c r="L546" i="46" s="1"/>
  <c r="M546" i="46" s="1"/>
  <c r="K547" i="46"/>
  <c r="L547" i="46" s="1"/>
  <c r="M547" i="46" s="1"/>
  <c r="K548" i="46"/>
  <c r="L548" i="46" s="1"/>
  <c r="M548" i="46" s="1"/>
  <c r="K549" i="46"/>
  <c r="L549" i="46" s="1"/>
  <c r="M549" i="46" s="1"/>
  <c r="K550" i="46"/>
  <c r="K551" i="46"/>
  <c r="L551" i="46" s="1"/>
  <c r="M551" i="46" s="1"/>
  <c r="K552" i="46"/>
  <c r="L552" i="46" s="1"/>
  <c r="M552" i="46" s="1"/>
  <c r="K553" i="46"/>
  <c r="L553" i="46" s="1"/>
  <c r="M553" i="46" s="1"/>
  <c r="K554" i="46"/>
  <c r="L554" i="46" s="1"/>
  <c r="M554" i="46" s="1"/>
  <c r="K555" i="46"/>
  <c r="L555" i="46" s="1"/>
  <c r="M555" i="46" s="1"/>
  <c r="K556" i="46"/>
  <c r="L556" i="46" s="1"/>
  <c r="M556" i="46" s="1"/>
  <c r="K557" i="46"/>
  <c r="L557" i="46" s="1"/>
  <c r="M557" i="46" s="1"/>
  <c r="K558" i="46"/>
  <c r="L558" i="46" s="1"/>
  <c r="M558" i="46" s="1"/>
  <c r="K559" i="46"/>
  <c r="L559" i="46" s="1"/>
  <c r="M559" i="46" s="1"/>
  <c r="K560" i="46"/>
  <c r="L560" i="46" s="1"/>
  <c r="M560" i="46" s="1"/>
  <c r="K561" i="46"/>
  <c r="L561" i="46" s="1"/>
  <c r="M561" i="46" s="1"/>
  <c r="K562" i="46"/>
  <c r="L562" i="46" s="1"/>
  <c r="M562" i="46" s="1"/>
  <c r="K563" i="46"/>
  <c r="L563" i="46" s="1"/>
  <c r="M563" i="46" s="1"/>
  <c r="K564" i="46"/>
  <c r="L564" i="46" s="1"/>
  <c r="M564" i="46" s="1"/>
  <c r="K565" i="46"/>
  <c r="L565" i="46" s="1"/>
  <c r="M565" i="46" s="1"/>
  <c r="K566" i="46"/>
  <c r="K567" i="46"/>
  <c r="L567" i="46" s="1"/>
  <c r="M567" i="46" s="1"/>
  <c r="K568" i="46"/>
  <c r="L568" i="46" s="1"/>
  <c r="M568" i="46" s="1"/>
  <c r="K569" i="46"/>
  <c r="L569" i="46" s="1"/>
  <c r="M569" i="46" s="1"/>
  <c r="K570" i="46"/>
  <c r="L570" i="46" s="1"/>
  <c r="M570" i="46" s="1"/>
  <c r="K571" i="46"/>
  <c r="L571" i="46" s="1"/>
  <c r="M571" i="46" s="1"/>
  <c r="K572" i="46"/>
  <c r="L572" i="46" s="1"/>
  <c r="M572" i="46" s="1"/>
  <c r="K573" i="46"/>
  <c r="L573" i="46" s="1"/>
  <c r="M573" i="46" s="1"/>
  <c r="K574" i="46"/>
  <c r="L574" i="46" s="1"/>
  <c r="M574" i="46" s="1"/>
  <c r="K575" i="46"/>
  <c r="L575" i="46" s="1"/>
  <c r="M575" i="46" s="1"/>
  <c r="K576" i="46"/>
  <c r="L576" i="46" s="1"/>
  <c r="M576" i="46" s="1"/>
  <c r="K577" i="46"/>
  <c r="L577" i="46" s="1"/>
  <c r="M577" i="46" s="1"/>
  <c r="K578" i="46"/>
  <c r="L578" i="46" s="1"/>
  <c r="M578" i="46" s="1"/>
  <c r="K579" i="46"/>
  <c r="L579" i="46" s="1"/>
  <c r="M579" i="46" s="1"/>
  <c r="K580" i="46"/>
  <c r="L580" i="46" s="1"/>
  <c r="M580" i="46" s="1"/>
  <c r="K581" i="46"/>
  <c r="L581" i="46" s="1"/>
  <c r="M581" i="46" s="1"/>
  <c r="K582" i="46"/>
  <c r="K583" i="46"/>
  <c r="L583" i="46" s="1"/>
  <c r="M583" i="46" s="1"/>
  <c r="K584" i="46"/>
  <c r="L584" i="46" s="1"/>
  <c r="M584" i="46" s="1"/>
  <c r="K585" i="46"/>
  <c r="L585" i="46" s="1"/>
  <c r="M585" i="46" s="1"/>
  <c r="K586" i="46"/>
  <c r="L586" i="46" s="1"/>
  <c r="M586" i="46" s="1"/>
  <c r="K587" i="46"/>
  <c r="L587" i="46" s="1"/>
  <c r="M587" i="46" s="1"/>
  <c r="K588" i="46"/>
  <c r="L588" i="46" s="1"/>
  <c r="M588" i="46" s="1"/>
  <c r="K589" i="46"/>
  <c r="L589" i="46" s="1"/>
  <c r="M589" i="46" s="1"/>
  <c r="K590" i="46"/>
  <c r="L590" i="46" s="1"/>
  <c r="M590" i="46" s="1"/>
  <c r="K591" i="46"/>
  <c r="L591" i="46" s="1"/>
  <c r="M591" i="46" s="1"/>
  <c r="K592" i="46"/>
  <c r="L592" i="46" s="1"/>
  <c r="M592" i="46" s="1"/>
  <c r="K593" i="46"/>
  <c r="L593" i="46" s="1"/>
  <c r="M593" i="46" s="1"/>
  <c r="K594" i="46"/>
  <c r="L594" i="46" s="1"/>
  <c r="M594" i="46" s="1"/>
  <c r="K595" i="46"/>
  <c r="L595" i="46" s="1"/>
  <c r="M595" i="46" s="1"/>
  <c r="K596" i="46"/>
  <c r="L596" i="46" s="1"/>
  <c r="M596" i="46" s="1"/>
  <c r="K597" i="46"/>
  <c r="L597" i="46" s="1"/>
  <c r="M597" i="46" s="1"/>
  <c r="K598" i="46"/>
  <c r="K599" i="46"/>
  <c r="L599" i="46" s="1"/>
  <c r="M599" i="46" s="1"/>
  <c r="K600" i="46"/>
  <c r="L600" i="46" s="1"/>
  <c r="M600" i="46" s="1"/>
  <c r="K601" i="46"/>
  <c r="L601" i="46" s="1"/>
  <c r="M601" i="46" s="1"/>
  <c r="K602" i="46"/>
  <c r="L602" i="46" s="1"/>
  <c r="M602" i="46" s="1"/>
  <c r="K603" i="46"/>
  <c r="L603" i="46" s="1"/>
  <c r="M603" i="46" s="1"/>
  <c r="K604" i="46"/>
  <c r="L604" i="46" s="1"/>
  <c r="M604" i="46" s="1"/>
  <c r="K605" i="46"/>
  <c r="L605" i="46" s="1"/>
  <c r="M605" i="46" s="1"/>
  <c r="K606" i="46"/>
  <c r="L606" i="46" s="1"/>
  <c r="M606" i="46" s="1"/>
  <c r="K607" i="46"/>
  <c r="L607" i="46" s="1"/>
  <c r="M607" i="46" s="1"/>
  <c r="K608" i="46"/>
  <c r="L608" i="46" s="1"/>
  <c r="M608" i="46" s="1"/>
  <c r="K609" i="46"/>
  <c r="L609" i="46" s="1"/>
  <c r="M609" i="46" s="1"/>
  <c r="K610" i="46"/>
  <c r="L610" i="46" s="1"/>
  <c r="M610" i="46" s="1"/>
  <c r="K611" i="46"/>
  <c r="L611" i="46" s="1"/>
  <c r="M611" i="46" s="1"/>
  <c r="K612" i="46"/>
  <c r="L612" i="46" s="1"/>
  <c r="M612" i="46" s="1"/>
  <c r="K613" i="46"/>
  <c r="L613" i="46" s="1"/>
  <c r="M613" i="46" s="1"/>
  <c r="K614" i="46"/>
  <c r="K615" i="46"/>
  <c r="L615" i="46" s="1"/>
  <c r="M615" i="46" s="1"/>
  <c r="K616" i="46"/>
  <c r="L616" i="46" s="1"/>
  <c r="M616" i="46" s="1"/>
  <c r="K617" i="46"/>
  <c r="L617" i="46" s="1"/>
  <c r="M617" i="46" s="1"/>
  <c r="K618" i="46"/>
  <c r="L618" i="46" s="1"/>
  <c r="M618" i="46" s="1"/>
  <c r="K619" i="46"/>
  <c r="L619" i="46" s="1"/>
  <c r="M619" i="46" s="1"/>
  <c r="K620" i="46"/>
  <c r="L620" i="46" s="1"/>
  <c r="M620" i="46" s="1"/>
  <c r="K621" i="46"/>
  <c r="L621" i="46" s="1"/>
  <c r="M621" i="46" s="1"/>
  <c r="K622" i="46"/>
  <c r="L622" i="46" s="1"/>
  <c r="M622" i="46" s="1"/>
  <c r="K623" i="46"/>
  <c r="L623" i="46" s="1"/>
  <c r="M623" i="46" s="1"/>
  <c r="K624" i="46"/>
  <c r="L624" i="46" s="1"/>
  <c r="M624" i="46" s="1"/>
  <c r="K625" i="46"/>
  <c r="L625" i="46" s="1"/>
  <c r="M625" i="46" s="1"/>
  <c r="K626" i="46"/>
  <c r="L626" i="46" s="1"/>
  <c r="M626" i="46" s="1"/>
  <c r="K627" i="46"/>
  <c r="L627" i="46" s="1"/>
  <c r="M627" i="46" s="1"/>
  <c r="K628" i="46"/>
  <c r="L628" i="46" s="1"/>
  <c r="M628" i="46" s="1"/>
  <c r="K629" i="46"/>
  <c r="L629" i="46" s="1"/>
  <c r="M629" i="46" s="1"/>
  <c r="K630" i="46"/>
  <c r="K631" i="46"/>
  <c r="L631" i="46" s="1"/>
  <c r="M631" i="46" s="1"/>
  <c r="K632" i="46"/>
  <c r="L632" i="46" s="1"/>
  <c r="M632" i="46" s="1"/>
  <c r="K633" i="46"/>
  <c r="L633" i="46" s="1"/>
  <c r="M633" i="46" s="1"/>
  <c r="K634" i="46"/>
  <c r="L634" i="46" s="1"/>
  <c r="M634" i="46" s="1"/>
  <c r="K635" i="46"/>
  <c r="L635" i="46" s="1"/>
  <c r="M635" i="46" s="1"/>
  <c r="K636" i="46"/>
  <c r="L636" i="46" s="1"/>
  <c r="M636" i="46" s="1"/>
  <c r="K637" i="46"/>
  <c r="L637" i="46" s="1"/>
  <c r="M637" i="46" s="1"/>
  <c r="K638" i="46"/>
  <c r="L638" i="46" s="1"/>
  <c r="M638" i="46" s="1"/>
  <c r="K639" i="46"/>
  <c r="L639" i="46" s="1"/>
  <c r="M639" i="46" s="1"/>
  <c r="K640" i="46"/>
  <c r="L640" i="46" s="1"/>
  <c r="M640" i="46" s="1"/>
  <c r="K641" i="46"/>
  <c r="L641" i="46" s="1"/>
  <c r="M641" i="46" s="1"/>
  <c r="K642" i="46"/>
  <c r="L642" i="46" s="1"/>
  <c r="M642" i="46" s="1"/>
  <c r="K643" i="46"/>
  <c r="L643" i="46" s="1"/>
  <c r="M643" i="46" s="1"/>
  <c r="K644" i="46"/>
  <c r="L644" i="46" s="1"/>
  <c r="M644" i="46" s="1"/>
  <c r="K645" i="46"/>
  <c r="L645" i="46" s="1"/>
  <c r="M645" i="46" s="1"/>
  <c r="K646" i="46"/>
  <c r="K647" i="46"/>
  <c r="L647" i="46" s="1"/>
  <c r="M647" i="46" s="1"/>
  <c r="K648" i="46"/>
  <c r="L648" i="46" s="1"/>
  <c r="M648" i="46" s="1"/>
  <c r="K649" i="46"/>
  <c r="L649" i="46" s="1"/>
  <c r="M649" i="46" s="1"/>
  <c r="K650" i="46"/>
  <c r="L650" i="46" s="1"/>
  <c r="M650" i="46" s="1"/>
  <c r="K651" i="46"/>
  <c r="L651" i="46" s="1"/>
  <c r="M651" i="46" s="1"/>
  <c r="K652" i="46"/>
  <c r="L652" i="46" s="1"/>
  <c r="M652" i="46" s="1"/>
  <c r="K653" i="46"/>
  <c r="L653" i="46" s="1"/>
  <c r="M653" i="46" s="1"/>
  <c r="K654" i="46"/>
  <c r="L654" i="46" s="1"/>
  <c r="M654" i="46" s="1"/>
  <c r="K655" i="46"/>
  <c r="L655" i="46" s="1"/>
  <c r="M655" i="46" s="1"/>
  <c r="K656" i="46"/>
  <c r="L656" i="46" s="1"/>
  <c r="M656" i="46" s="1"/>
  <c r="K657" i="46"/>
  <c r="L657" i="46" s="1"/>
  <c r="M657" i="46" s="1"/>
  <c r="K658" i="46"/>
  <c r="L658" i="46" s="1"/>
  <c r="M658" i="46" s="1"/>
  <c r="K659" i="46"/>
  <c r="L659" i="46" s="1"/>
  <c r="M659" i="46" s="1"/>
  <c r="K660" i="46"/>
  <c r="L660" i="46" s="1"/>
  <c r="M660" i="46" s="1"/>
  <c r="K661" i="46"/>
  <c r="L661" i="46" s="1"/>
  <c r="M661" i="46" s="1"/>
  <c r="K662" i="46"/>
  <c r="K663" i="46"/>
  <c r="L663" i="46" s="1"/>
  <c r="M663" i="46" s="1"/>
  <c r="K664" i="46"/>
  <c r="L664" i="46" s="1"/>
  <c r="M664" i="46" s="1"/>
  <c r="K665" i="46"/>
  <c r="L665" i="46" s="1"/>
  <c r="M665" i="46" s="1"/>
  <c r="K666" i="46"/>
  <c r="L666" i="46" s="1"/>
  <c r="M666" i="46" s="1"/>
  <c r="K667" i="46"/>
  <c r="L667" i="46" s="1"/>
  <c r="M667" i="46" s="1"/>
  <c r="K668" i="46"/>
  <c r="L668" i="46" s="1"/>
  <c r="M668" i="46" s="1"/>
  <c r="K669" i="46"/>
  <c r="L669" i="46" s="1"/>
  <c r="M669" i="46" s="1"/>
  <c r="K670" i="46"/>
  <c r="L670" i="46" s="1"/>
  <c r="M670" i="46" s="1"/>
  <c r="K671" i="46"/>
  <c r="L671" i="46" s="1"/>
  <c r="M671" i="46" s="1"/>
  <c r="K672" i="46"/>
  <c r="L672" i="46" s="1"/>
  <c r="M672" i="46" s="1"/>
  <c r="K673" i="46"/>
  <c r="L673" i="46" s="1"/>
  <c r="M673" i="46" s="1"/>
  <c r="K674" i="46"/>
  <c r="L674" i="46" s="1"/>
  <c r="M674" i="46" s="1"/>
  <c r="K675" i="46"/>
  <c r="L675" i="46" s="1"/>
  <c r="M675" i="46" s="1"/>
  <c r="K676" i="46"/>
  <c r="L676" i="46" s="1"/>
  <c r="M676" i="46" s="1"/>
  <c r="K677" i="46"/>
  <c r="L677" i="46" s="1"/>
  <c r="M677" i="46" s="1"/>
  <c r="K678" i="46"/>
  <c r="K679" i="46"/>
  <c r="L679" i="46" s="1"/>
  <c r="M679" i="46" s="1"/>
  <c r="K680" i="46"/>
  <c r="L680" i="46" s="1"/>
  <c r="M680" i="46" s="1"/>
  <c r="K681" i="46"/>
  <c r="L681" i="46" s="1"/>
  <c r="M681" i="46" s="1"/>
  <c r="K682" i="46"/>
  <c r="L682" i="46" s="1"/>
  <c r="M682" i="46" s="1"/>
  <c r="K683" i="46"/>
  <c r="L683" i="46" s="1"/>
  <c r="M683" i="46" s="1"/>
  <c r="K684" i="46"/>
  <c r="L684" i="46" s="1"/>
  <c r="M684" i="46" s="1"/>
  <c r="K685" i="46"/>
  <c r="L685" i="46" s="1"/>
  <c r="M685" i="46" s="1"/>
  <c r="K686" i="46"/>
  <c r="L686" i="46" s="1"/>
  <c r="M686" i="46" s="1"/>
  <c r="K687" i="46"/>
  <c r="L687" i="46" s="1"/>
  <c r="M687" i="46" s="1"/>
  <c r="K688" i="46"/>
  <c r="L688" i="46" s="1"/>
  <c r="M688" i="46" s="1"/>
  <c r="K689" i="46"/>
  <c r="L689" i="46" s="1"/>
  <c r="M689" i="46" s="1"/>
  <c r="K690" i="46"/>
  <c r="L690" i="46" s="1"/>
  <c r="M690" i="46" s="1"/>
  <c r="K691" i="46"/>
  <c r="L691" i="46" s="1"/>
  <c r="M691" i="46" s="1"/>
  <c r="K692" i="46"/>
  <c r="L692" i="46" s="1"/>
  <c r="M692" i="46" s="1"/>
  <c r="K693" i="46"/>
  <c r="L693" i="46" s="1"/>
  <c r="M693" i="46" s="1"/>
  <c r="K694" i="46"/>
  <c r="K695" i="46"/>
  <c r="L695" i="46" s="1"/>
  <c r="M695" i="46" s="1"/>
  <c r="K696" i="46"/>
  <c r="L696" i="46" s="1"/>
  <c r="M696" i="46" s="1"/>
  <c r="K697" i="46"/>
  <c r="L697" i="46" s="1"/>
  <c r="M697" i="46" s="1"/>
  <c r="K698" i="46"/>
  <c r="L698" i="46" s="1"/>
  <c r="M698" i="46" s="1"/>
  <c r="K699" i="46"/>
  <c r="L699" i="46" s="1"/>
  <c r="M699" i="46" s="1"/>
  <c r="K700" i="46"/>
  <c r="L700" i="46" s="1"/>
  <c r="M700" i="46" s="1"/>
  <c r="K701" i="46"/>
  <c r="L701" i="46" s="1"/>
  <c r="M701" i="4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FFBC97-3EC7-42F4-A10C-FF28C98B0925}" keepAlive="1" name="Query - JourneysFinal" description="Connection to the 'JourneysFinal' query in the workbook." type="5" refreshedVersion="8" background="1" saveData="1">
    <dbPr connection="Provider=Microsoft.Mashup.OleDb.1;Data Source=$Workbook$;Location=JourneysFinal;Extended Properties=&quot;&quot;" command="SELECT * FROM [JourneysFinal]"/>
  </connection>
  <connection id="2" xr16:uid="{E27A12D8-010F-4FA6-9B32-EAECC1B82010}" keepAlive="1" name="Query - StarWarsFinal" description="Connection to the 'StarWarsFinal' query in the workbook." type="5" refreshedVersion="8" background="1" saveData="1">
    <dbPr connection="Provider=Microsoft.Mashup.OleDb.1;Data Source=$Workbook$;Location=StarWarsFinal;Extended Properties=&quot;&quot;" command="SELECT * FROM [StarWarsFina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5">
    <bk>
      <extLst>
        <ext uri="{3e2802c4-a4d2-4d8b-9148-e3be6c30e623}">
          <xlrd:rvb i="0"/>
        </ext>
      </extLst>
    </bk>
    <bk>
      <extLst>
        <ext uri="{3e2802c4-a4d2-4d8b-9148-e3be6c30e623}">
          <xlrd:rvb i="1"/>
        </ext>
      </extLst>
    </bk>
    <bk>
      <extLst>
        <ext uri="{3e2802c4-a4d2-4d8b-9148-e3be6c30e623}">
          <xlrd:rvb i="9"/>
        </ext>
      </extLst>
    </bk>
    <bk>
      <extLst>
        <ext uri="{3e2802c4-a4d2-4d8b-9148-e3be6c30e623}">
          <xlrd:rvb i="2"/>
        </ext>
      </extLst>
    </bk>
    <bk>
      <extLst>
        <ext uri="{3e2802c4-a4d2-4d8b-9148-e3be6c30e623}">
          <xlrd:rvb i="22"/>
        </ext>
      </extLst>
    </bk>
    <bk>
      <extLst>
        <ext uri="{3e2802c4-a4d2-4d8b-9148-e3be6c30e623}">
          <xlrd:rvb i="24"/>
        </ext>
      </extLst>
    </bk>
    <bk>
      <extLst>
        <ext uri="{3e2802c4-a4d2-4d8b-9148-e3be6c30e623}">
          <xlrd:rvb i="54"/>
        </ext>
      </extLst>
    </bk>
    <bk>
      <extLst>
        <ext uri="{3e2802c4-a4d2-4d8b-9148-e3be6c30e623}">
          <xlrd:rvb i="28"/>
        </ext>
      </extLst>
    </bk>
    <bk>
      <extLst>
        <ext uri="{3e2802c4-a4d2-4d8b-9148-e3be6c30e623}">
          <xlrd:rvb i="93"/>
        </ext>
      </extLst>
    </bk>
    <bk>
      <extLst>
        <ext uri="{3e2802c4-a4d2-4d8b-9148-e3be6c30e623}">
          <xlrd:rvb i="95"/>
        </ext>
      </extLst>
    </bk>
    <bk>
      <extLst>
        <ext uri="{3e2802c4-a4d2-4d8b-9148-e3be6c30e623}">
          <xlrd:rvb i="128"/>
        </ext>
      </extLst>
    </bk>
    <bk>
      <extLst>
        <ext uri="{3e2802c4-a4d2-4d8b-9148-e3be6c30e623}">
          <xlrd:rvb i="99"/>
        </ext>
      </extLst>
    </bk>
    <bk>
      <extLst>
        <ext uri="{3e2802c4-a4d2-4d8b-9148-e3be6c30e623}">
          <xlrd:rvb i="265"/>
        </ext>
      </extLst>
    </bk>
    <bk>
      <extLst>
        <ext uri="{3e2802c4-a4d2-4d8b-9148-e3be6c30e623}">
          <xlrd:rvb i="267"/>
        </ext>
      </extLst>
    </bk>
    <bk>
      <extLst>
        <ext uri="{3e2802c4-a4d2-4d8b-9148-e3be6c30e623}">
          <xlrd:rvb i="297"/>
        </ext>
      </extLst>
    </bk>
    <bk>
      <extLst>
        <ext uri="{3e2802c4-a4d2-4d8b-9148-e3be6c30e623}">
          <xlrd:rvb i="271"/>
        </ext>
      </extLst>
    </bk>
    <bk>
      <extLst>
        <ext uri="{3e2802c4-a4d2-4d8b-9148-e3be6c30e623}">
          <xlrd:rvb i="364"/>
        </ext>
      </extLst>
    </bk>
    <bk>
      <extLst>
        <ext uri="{3e2802c4-a4d2-4d8b-9148-e3be6c30e623}">
          <xlrd:rvb i="366"/>
        </ext>
      </extLst>
    </bk>
    <bk>
      <extLst>
        <ext uri="{3e2802c4-a4d2-4d8b-9148-e3be6c30e623}">
          <xlrd:rvb i="392"/>
        </ext>
      </extLst>
    </bk>
    <bk>
      <extLst>
        <ext uri="{3e2802c4-a4d2-4d8b-9148-e3be6c30e623}">
          <xlrd:rvb i="370"/>
        </ext>
      </extLst>
    </bk>
    <bk>
      <extLst>
        <ext uri="{3e2802c4-a4d2-4d8b-9148-e3be6c30e623}">
          <xlrd:rvb i="419"/>
        </ext>
      </extLst>
    </bk>
    <bk>
      <extLst>
        <ext uri="{3e2802c4-a4d2-4d8b-9148-e3be6c30e623}">
          <xlrd:rvb i="421"/>
        </ext>
      </extLst>
    </bk>
    <bk>
      <extLst>
        <ext uri="{3e2802c4-a4d2-4d8b-9148-e3be6c30e623}">
          <xlrd:rvb i="457"/>
        </ext>
      </extLst>
    </bk>
    <bk>
      <extLst>
        <ext uri="{3e2802c4-a4d2-4d8b-9148-e3be6c30e623}">
          <xlrd:rvb i="439"/>
        </ext>
      </extLst>
    </bk>
    <bk>
      <extLst>
        <ext uri="{3e2802c4-a4d2-4d8b-9148-e3be6c30e623}">
          <xlrd:rvb i="488"/>
        </ext>
      </extLst>
    </bk>
    <bk>
      <extLst>
        <ext uri="{3e2802c4-a4d2-4d8b-9148-e3be6c30e623}">
          <xlrd:rvb i="490"/>
        </ext>
      </extLst>
    </bk>
    <bk>
      <extLst>
        <ext uri="{3e2802c4-a4d2-4d8b-9148-e3be6c30e623}">
          <xlrd:rvb i="518"/>
        </ext>
      </extLst>
    </bk>
    <bk>
      <extLst>
        <ext uri="{3e2802c4-a4d2-4d8b-9148-e3be6c30e623}">
          <xlrd:rvb i="494"/>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futureMetadata>
  <cellMetadata count="1">
    <bk>
      <rc t="1" v="0"/>
    </bk>
  </cellMetadata>
  <valueMetadata count="11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valueMetadata>
</metadata>
</file>

<file path=xl/sharedStrings.xml><?xml version="1.0" encoding="utf-8"?>
<sst xmlns="http://schemas.openxmlformats.org/spreadsheetml/2006/main" count="5320" uniqueCount="153">
  <si>
    <t>Segment</t>
  </si>
  <si>
    <t>Category</t>
  </si>
  <si>
    <t>Sales</t>
  </si>
  <si>
    <t>Quantity</t>
  </si>
  <si>
    <t>Profit</t>
  </si>
  <si>
    <t>Country</t>
  </si>
  <si>
    <t>Product</t>
  </si>
  <si>
    <t>Date</t>
  </si>
  <si>
    <t>Unit Cost</t>
  </si>
  <si>
    <t>Sale Price</t>
  </si>
  <si>
    <t>COGS</t>
  </si>
  <si>
    <t>Discount</t>
  </si>
  <si>
    <t>Discount Band</t>
  </si>
  <si>
    <t>Gross Sales</t>
  </si>
  <si>
    <t>Enterprise</t>
  </si>
  <si>
    <t>Canada</t>
  </si>
  <si>
    <t>Montana</t>
  </si>
  <si>
    <t>None</t>
  </si>
  <si>
    <t>Midmarket</t>
  </si>
  <si>
    <t>France</t>
  </si>
  <si>
    <t>Paseo</t>
  </si>
  <si>
    <t>Small Business</t>
  </si>
  <si>
    <t>Spain</t>
  </si>
  <si>
    <t>Government</t>
  </si>
  <si>
    <t>Channel Partners</t>
  </si>
  <si>
    <t>UK</t>
  </si>
  <si>
    <t>Velo</t>
  </si>
  <si>
    <t>VTT</t>
  </si>
  <si>
    <t>Carretera</t>
  </si>
  <si>
    <t>Low</t>
  </si>
  <si>
    <t>Germany</t>
  </si>
  <si>
    <t>Amarilla</t>
  </si>
  <si>
    <t>Medium</t>
  </si>
  <si>
    <t>High</t>
  </si>
  <si>
    <t>Introduction</t>
  </si>
  <si>
    <t>Data Analysis With Excel</t>
  </si>
  <si>
    <t>Tables</t>
  </si>
  <si>
    <t>Pivot Tables</t>
  </si>
  <si>
    <t>Summarise Formulas</t>
  </si>
  <si>
    <t>Power Query</t>
  </si>
  <si>
    <t>Pivot tables easily summarise and explore data in a table</t>
  </si>
  <si>
    <t>SUMIFS() and COUNTIFS() functions are a flexible alternative to pivot tables for summarising data</t>
  </si>
  <si>
    <t>Linked Data</t>
  </si>
  <si>
    <t>Power Query imports, shapes and cleans data so in good (tidy) shape to use in Excel cells</t>
  </si>
  <si>
    <t>St George's</t>
  </si>
  <si>
    <t>Guy's</t>
  </si>
  <si>
    <t>St Thomas's</t>
  </si>
  <si>
    <t>Hospital</t>
  </si>
  <si>
    <t>PatientsAdmitted</t>
  </si>
  <si>
    <t>SpareBeds</t>
  </si>
  <si>
    <t>Fictitious Data: Capacity of London hospitals over the next few days</t>
  </si>
  <si>
    <t>Total</t>
  </si>
  <si>
    <t>Objective: Summarise data in a table, initially similar to the results of a pivot table</t>
  </si>
  <si>
    <t>VSTACK() and HSTACK() examples</t>
  </si>
  <si>
    <t>HSTACK</t>
  </si>
  <si>
    <t>Jan Results</t>
  </si>
  <si>
    <t>Feb Results</t>
  </si>
  <si>
    <t>Mar Results</t>
  </si>
  <si>
    <t>Data in ranges</t>
  </si>
  <si>
    <t>Amount</t>
  </si>
  <si>
    <t>Alpha</t>
  </si>
  <si>
    <t>Beta</t>
  </si>
  <si>
    <t>VSTACK</t>
  </si>
  <si>
    <t>Data in tables</t>
  </si>
  <si>
    <t>JanTable</t>
  </si>
  <si>
    <t>FebTable</t>
  </si>
  <si>
    <t>Stack combined data from Jan and Feb tables</t>
  </si>
  <si>
    <t>Area</t>
  </si>
  <si>
    <t>Population</t>
  </si>
  <si>
    <t>Language</t>
  </si>
  <si>
    <t>Capital City</t>
  </si>
  <si>
    <t>Capital City Leader(s)</t>
  </si>
  <si>
    <t>Country picker</t>
  </si>
  <si>
    <t>Choose Country</t>
  </si>
  <si>
    <t>Language(s)</t>
  </si>
  <si>
    <t>Character</t>
  </si>
  <si>
    <t>Linked data is a very convenient method to provide data within Excel</t>
  </si>
  <si>
    <t>Main folder</t>
  </si>
  <si>
    <t>https://github.com/MarkWilcock/CourseDatasets</t>
  </si>
  <si>
    <t>https://raw.githubusercontent.com/MarkWilcock/CourseDatasets/main/Star Wars/characters_clean.csv</t>
  </si>
  <si>
    <t>Star Wars Characters</t>
  </si>
  <si>
    <t>TfL Journeys</t>
  </si>
  <si>
    <t>Raw</t>
  </si>
  <si>
    <t>Formatted</t>
  </si>
  <si>
    <t>Datasets used in these examples</t>
  </si>
  <si>
    <t>https://github.com/MarkWilcock/CourseDatasets/blob/main/Star%20Wars/characters_clean.csv</t>
  </si>
  <si>
    <t>https://github.com/MarkWilcock/CourseDatasets/blob/main/Misc%20Datasets/tfl-journeys-type.csv</t>
  </si>
  <si>
    <t>https://raw.githubusercontent.com/MarkWilcock/CourseDatasets/main/Misc Datasets/tfl-journeys-type.csv</t>
  </si>
  <si>
    <t>Tables have many advantages over tabular data and ranges: structured references, readable formulas, as source for pivots, …</t>
  </si>
  <si>
    <t>The VSTACK() and HSTACK() functions merge and append data.  Especially useful with tables.</t>
  </si>
  <si>
    <t>Day of Week</t>
  </si>
  <si>
    <t>Capacity</t>
  </si>
  <si>
    <t>Row Labels</t>
  </si>
  <si>
    <t>Grand Total</t>
  </si>
  <si>
    <t>Sum of PatientsAdmitted</t>
  </si>
  <si>
    <t>Sum of Capacity</t>
  </si>
  <si>
    <t>Column Labels</t>
  </si>
  <si>
    <t xml:space="preserve">Quantity </t>
  </si>
  <si>
    <t>Countries</t>
  </si>
  <si>
    <t>Products</t>
  </si>
  <si>
    <t>Data…</t>
  </si>
  <si>
    <t>eye_color</t>
  </si>
  <si>
    <t>skin_color</t>
  </si>
  <si>
    <t>England</t>
  </si>
  <si>
    <t>Poland</t>
  </si>
  <si>
    <t>Peru</t>
  </si>
  <si>
    <t>Australia</t>
  </si>
  <si>
    <t>Linked Data - Geography</t>
  </si>
  <si>
    <t>Use with a table</t>
  </si>
  <si>
    <t>Financial Year</t>
  </si>
  <si>
    <t>Reporting Period</t>
  </si>
  <si>
    <t>Days in period</t>
  </si>
  <si>
    <t>Period beginning</t>
  </si>
  <si>
    <t>Period ending</t>
  </si>
  <si>
    <t>Journey Type</t>
  </si>
  <si>
    <t>Passengers (m)</t>
  </si>
  <si>
    <t>Daily Passengers (m)</t>
  </si>
  <si>
    <t>10/11</t>
  </si>
  <si>
    <t>Bus</t>
  </si>
  <si>
    <t>Underground</t>
  </si>
  <si>
    <t>DLR</t>
  </si>
  <si>
    <t>Tram</t>
  </si>
  <si>
    <t>Overground</t>
  </si>
  <si>
    <t>11/12</t>
  </si>
  <si>
    <t>12/13</t>
  </si>
  <si>
    <t>Emirates Airline</t>
  </si>
  <si>
    <t>13/14</t>
  </si>
  <si>
    <t>14/15</t>
  </si>
  <si>
    <t>TfL Rail</t>
  </si>
  <si>
    <t>15/16</t>
  </si>
  <si>
    <t>16/17</t>
  </si>
  <si>
    <t>17/18</t>
  </si>
  <si>
    <t>18/19</t>
  </si>
  <si>
    <t>19/20</t>
  </si>
  <si>
    <t>20/21</t>
  </si>
  <si>
    <t>21/22</t>
  </si>
  <si>
    <t>22/23</t>
  </si>
  <si>
    <t>Stack Data</t>
  </si>
  <si>
    <t>Stack combined data from Jan, Feb  and Mar</t>
  </si>
  <si>
    <t>Stack combined data with column headers from Jan table</t>
  </si>
  <si>
    <t>Stack combined data with hardcoded array of column headers</t>
  </si>
  <si>
    <t>Stack data horizontally</t>
  </si>
  <si>
    <t>Stack combined data with column headers from Jan data</t>
  </si>
  <si>
    <t>Stack combined data. Use an array constant for the column headers.</t>
  </si>
  <si>
    <t>JanTableFinal</t>
  </si>
  <si>
    <t>FebTableFinal</t>
  </si>
  <si>
    <t>MarTableFinal</t>
  </si>
  <si>
    <t>Combine  data (arrays)</t>
  </si>
  <si>
    <t>Array constant example</t>
  </si>
  <si>
    <t>MarTable</t>
  </si>
  <si>
    <t>Hospitals</t>
  </si>
  <si>
    <t>Standard references</t>
  </si>
  <si>
    <t>Spilled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</si>
</sst>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yyyy\-mm\-dd"/>
    <numFmt numFmtId="166" formatCode="m/d/yy\ h:mm;@"/>
  </numFmts>
  <fonts count="16"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1"/>
      <color theme="10"/>
      <name val="Calibri"/>
      <family val="2"/>
      <scheme val="minor"/>
    </font>
    <font>
      <sz val="11"/>
      <color theme="1"/>
      <name val="Calibri"/>
      <scheme val="minor"/>
    </font>
    <font>
      <sz val="11"/>
      <color rgb="FF000000"/>
      <name val="Calibri"/>
    </font>
    <font>
      <sz val="11"/>
      <color rgb="FF000000"/>
      <name val="Calibri"/>
      <family val="2"/>
    </font>
    <font>
      <b/>
      <sz val="11"/>
      <color theme="0"/>
      <name val="Calibri"/>
      <family val="2"/>
      <scheme val="minor"/>
    </font>
    <font>
      <b/>
      <sz val="11"/>
      <color rgb="FF002060"/>
      <name val="Calibri"/>
      <family val="2"/>
      <scheme val="minor"/>
    </font>
    <font>
      <b/>
      <sz val="11"/>
      <color theme="1"/>
      <name val="Calibri"/>
      <family val="2"/>
      <scheme val="minor"/>
    </font>
    <font>
      <i/>
      <sz val="11"/>
      <color theme="1"/>
      <name val="Calibri"/>
      <family val="2"/>
      <scheme val="minor"/>
    </font>
    <font>
      <sz val="11"/>
      <color rgb="FF3F3F76"/>
      <name val="Calibri"/>
      <family val="2"/>
      <scheme val="minor"/>
    </font>
    <font>
      <sz val="11"/>
      <name val="Calibri"/>
      <family val="2"/>
      <scheme val="minor"/>
    </font>
    <font>
      <u/>
      <sz val="12"/>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FFCC99"/>
      </patternFill>
    </fill>
    <fill>
      <patternFill patternType="solid">
        <fgColor theme="7" tint="0.79998168889431442"/>
        <bgColor indexed="64"/>
      </patternFill>
    </fill>
    <fill>
      <patternFill patternType="solid">
        <fgColor theme="8" tint="0.79998168889431442"/>
        <bgColor indexed="64"/>
      </patternFill>
    </fill>
  </fills>
  <borders count="19">
    <border>
      <left/>
      <right/>
      <top/>
      <bottom/>
      <diagonal/>
    </border>
    <border>
      <left style="thin">
        <color rgb="FF7F7F7F"/>
      </left>
      <right style="thin">
        <color rgb="FF7F7F7F"/>
      </right>
      <top style="thin">
        <color rgb="FF7F7F7F"/>
      </top>
      <bottom style="thin">
        <color rgb="FF7F7F7F"/>
      </bottom>
      <diagonal/>
    </border>
    <border>
      <left/>
      <right/>
      <top style="thin">
        <color indexed="64"/>
      </top>
      <bottom style="thin">
        <color indexed="64"/>
      </bottom>
      <diagonal/>
    </border>
    <border>
      <left/>
      <right style="thin">
        <color rgb="FF7F7F7F"/>
      </right>
      <top/>
      <bottom style="thin">
        <color rgb="FF7F7F7F"/>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style="thin">
        <color rgb="FF7F7F7F"/>
      </left>
      <right/>
      <top/>
      <bottom/>
      <diagonal/>
    </border>
    <border>
      <left style="thin">
        <color rgb="FF7F7F7F"/>
      </left>
      <right/>
      <top style="thin">
        <color rgb="FF7F7F7F"/>
      </top>
      <bottom style="thin">
        <color rgb="FF7F7F7F"/>
      </bottom>
      <diagonal/>
    </border>
    <border>
      <left/>
      <right/>
      <top style="thin">
        <color rgb="FF7F7F7F"/>
      </top>
      <bottom/>
      <diagonal/>
    </border>
    <border>
      <left style="thin">
        <color rgb="FF7F7F7F"/>
      </left>
      <right/>
      <top style="thin">
        <color rgb="FF7F7F7F"/>
      </top>
      <bottom/>
      <diagonal/>
    </border>
    <border>
      <left style="thin">
        <color rgb="FF7F7F7F"/>
      </left>
      <right style="thin">
        <color rgb="FF7F7F7F"/>
      </right>
      <top style="thin">
        <color rgb="FF7F7F7F"/>
      </top>
      <bottom/>
      <diagonal/>
    </border>
    <border>
      <left/>
      <right/>
      <top style="thin">
        <color theme="6" tint="0.79998168889431442"/>
      </top>
      <bottom style="thin">
        <color theme="6" tint="0.7999816888943144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7">
    <xf numFmtId="0" fontId="0" fillId="0" borderId="0"/>
    <xf numFmtId="0" fontId="2" fillId="0" borderId="0"/>
    <xf numFmtId="0" fontId="5" fillId="0" borderId="0" applyNumberFormat="0" applyFill="0" applyBorder="0" applyAlignment="0" applyProtection="0"/>
    <xf numFmtId="0" fontId="1" fillId="0" borderId="0"/>
    <xf numFmtId="164" fontId="1" fillId="0" borderId="0" applyFont="0" applyFill="0" applyBorder="0" applyAlignment="0" applyProtection="0"/>
    <xf numFmtId="0" fontId="13" fillId="4" borderId="1" applyNumberFormat="0" applyAlignment="0" applyProtection="0"/>
    <xf numFmtId="0" fontId="15" fillId="0" borderId="0" applyNumberFormat="0" applyFill="0" applyBorder="0" applyAlignment="0" applyProtection="0"/>
  </cellStyleXfs>
  <cellXfs count="54">
    <xf numFmtId="0" fontId="0" fillId="0" borderId="0" xfId="0"/>
    <xf numFmtId="14" fontId="0" fillId="0" borderId="0" xfId="0" applyNumberFormat="1"/>
    <xf numFmtId="3" fontId="0" fillId="0" borderId="0" xfId="0" applyNumberFormat="1"/>
    <xf numFmtId="0" fontId="4" fillId="0" borderId="0" xfId="0" applyFont="1"/>
    <xf numFmtId="0" fontId="3" fillId="0" borderId="0" xfId="0" applyFont="1"/>
    <xf numFmtId="0" fontId="0" fillId="3" borderId="0" xfId="0" applyFill="1"/>
    <xf numFmtId="0" fontId="1" fillId="0" borderId="0" xfId="3"/>
    <xf numFmtId="164" fontId="6" fillId="0" borderId="0" xfId="4" applyFont="1"/>
    <xf numFmtId="14" fontId="0" fillId="0" borderId="0" xfId="4" applyNumberFormat="1" applyFont="1"/>
    <xf numFmtId="4" fontId="0" fillId="0" borderId="0" xfId="4" applyNumberFormat="1" applyFont="1"/>
    <xf numFmtId="164" fontId="0" fillId="0" borderId="0" xfId="4" applyFont="1"/>
    <xf numFmtId="165" fontId="7" fillId="0" borderId="0" xfId="4" applyNumberFormat="1" applyFont="1"/>
    <xf numFmtId="166" fontId="1" fillId="0" borderId="0" xfId="3" applyNumberFormat="1"/>
    <xf numFmtId="2" fontId="0" fillId="0" borderId="0" xfId="4" applyNumberFormat="1" applyFont="1"/>
    <xf numFmtId="2" fontId="1" fillId="0" borderId="0" xfId="3" applyNumberFormat="1"/>
    <xf numFmtId="2" fontId="7" fillId="0" borderId="0" xfId="4" applyNumberFormat="1" applyFont="1"/>
    <xf numFmtId="4" fontId="8" fillId="0" borderId="0" xfId="4" applyNumberFormat="1" applyFont="1"/>
    <xf numFmtId="14" fontId="1" fillId="0" borderId="0" xfId="3" applyNumberFormat="1"/>
    <xf numFmtId="14" fontId="10" fillId="0" borderId="0" xfId="3" applyNumberFormat="1" applyFont="1"/>
    <xf numFmtId="0" fontId="11" fillId="0" borderId="0" xfId="3" applyFont="1"/>
    <xf numFmtId="0" fontId="1" fillId="0" borderId="2" xfId="3" applyBorder="1"/>
    <xf numFmtId="0" fontId="12" fillId="0" borderId="0" xfId="3" applyFont="1"/>
    <xf numFmtId="0" fontId="13" fillId="4" borderId="1" xfId="5"/>
    <xf numFmtId="0" fontId="1" fillId="2" borderId="0" xfId="3" applyFill="1"/>
    <xf numFmtId="14" fontId="13" fillId="4" borderId="1" xfId="5" applyNumberFormat="1"/>
    <xf numFmtId="14" fontId="1" fillId="2" borderId="0" xfId="3" applyNumberFormat="1" applyFill="1"/>
    <xf numFmtId="0" fontId="14" fillId="0" borderId="0" xfId="3" applyFont="1"/>
    <xf numFmtId="0" fontId="13" fillId="4" borderId="3" xfId="5" applyBorder="1"/>
    <xf numFmtId="0" fontId="13" fillId="4" borderId="4" xfId="5" applyBorder="1"/>
    <xf numFmtId="0" fontId="13" fillId="4" borderId="5" xfId="5" applyBorder="1"/>
    <xf numFmtId="0" fontId="13" fillId="4" borderId="0" xfId="5" applyBorder="1"/>
    <xf numFmtId="0" fontId="13" fillId="4" borderId="6" xfId="5" applyBorder="1"/>
    <xf numFmtId="0" fontId="13" fillId="4" borderId="7" xfId="5" applyBorder="1"/>
    <xf numFmtId="14" fontId="13" fillId="4" borderId="8" xfId="5" applyNumberFormat="1" applyBorder="1"/>
    <xf numFmtId="0" fontId="13" fillId="4" borderId="9" xfId="5" applyBorder="1"/>
    <xf numFmtId="0" fontId="13" fillId="4" borderId="10" xfId="5" applyBorder="1"/>
    <xf numFmtId="0" fontId="9" fillId="0" borderId="0" xfId="3" applyFont="1"/>
    <xf numFmtId="0" fontId="15" fillId="0" borderId="0" xfId="6"/>
    <xf numFmtId="0" fontId="0" fillId="0" borderId="0" xfId="0" pivotButton="1"/>
    <xf numFmtId="0" fontId="0" fillId="0" borderId="0" xfId="0" applyAlignment="1">
      <alignment horizontal="left"/>
    </xf>
    <xf numFmtId="0" fontId="0" fillId="5" borderId="0" xfId="0" applyFill="1"/>
    <xf numFmtId="0" fontId="0" fillId="6" borderId="0" xfId="0" applyFill="1"/>
    <xf numFmtId="3" fontId="0" fillId="0" borderId="11" xfId="0" applyNumberFormat="1" applyBorder="1"/>
    <xf numFmtId="14" fontId="13" fillId="0" borderId="0" xfId="5" applyNumberFormat="1" applyFill="1" applyBorder="1"/>
    <xf numFmtId="0" fontId="13" fillId="0" borderId="0" xfId="5" applyFill="1" applyBorder="1"/>
    <xf numFmtId="0" fontId="13" fillId="4" borderId="12" xfId="5" applyBorder="1"/>
    <xf numFmtId="14" fontId="13" fillId="4" borderId="12" xfId="5" applyNumberFormat="1" applyBorder="1"/>
    <xf numFmtId="0" fontId="1" fillId="0" borderId="13" xfId="3" applyBorder="1"/>
    <xf numFmtId="0" fontId="1" fillId="0" borderId="14" xfId="3" applyBorder="1"/>
    <xf numFmtId="0" fontId="1" fillId="0" borderId="15" xfId="3" applyBorder="1"/>
    <xf numFmtId="0" fontId="1" fillId="0" borderId="16" xfId="3" applyBorder="1"/>
    <xf numFmtId="0" fontId="1" fillId="0" borderId="17" xfId="3" applyBorder="1"/>
    <xf numFmtId="0" fontId="1" fillId="0" borderId="18" xfId="3" applyBorder="1"/>
    <xf numFmtId="0" fontId="0" fillId="0" borderId="2" xfId="0" applyBorder="1"/>
  </cellXfs>
  <cellStyles count="7">
    <cellStyle name="Currency 2" xfId="4" xr:uid="{1DB512BA-5581-4C3A-85B1-C88A02D6317E}"/>
    <cellStyle name="Hyperlink" xfId="6" builtinId="8"/>
    <cellStyle name="Hyperlink 2" xfId="2" xr:uid="{57623440-F636-49B9-B103-360ED2E2DE20}"/>
    <cellStyle name="Input 2" xfId="5" xr:uid="{95C1CEC5-3A29-459A-9FCD-33A046DEB20A}"/>
    <cellStyle name="Normal" xfId="0" builtinId="0"/>
    <cellStyle name="Normal 2" xfId="1" xr:uid="{65E33134-1AC9-4392-A05A-1519F4A9CBAF}"/>
    <cellStyle name="Normal 3" xfId="3" xr:uid="{5C15D72E-5BA1-4460-9277-86E5B4E72F98}"/>
  </cellStyles>
  <dxfs count="64">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numFmt numFmtId="19" formatCode="dd/mm/yyyy"/>
      <fill>
        <patternFill patternType="solid">
          <fgColor indexed="64"/>
          <bgColor rgb="FFFFCC99"/>
        </patternFill>
      </fill>
      <border diagonalUp="0" diagonalDown="0">
        <left/>
        <right/>
        <top style="thin">
          <color rgb="FF7F7F7F"/>
        </top>
        <bottom/>
        <vertical/>
        <horizontal/>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outline="0">
        <left style="thin">
          <color rgb="FF7F7F7F"/>
        </left>
        <right style="thin">
          <color rgb="FF7F7F7F"/>
        </right>
        <top/>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bottom style="thin">
          <color rgb="FF7F7F7F"/>
        </bottom>
      </border>
    </dxf>
    <dxf>
      <border outline="0">
        <left style="thin">
          <color rgb="FF7F7F7F"/>
        </left>
        <right style="thin">
          <color rgb="FF7F7F7F"/>
        </right>
        <top style="thin">
          <color rgb="FF7F7F7F"/>
        </top>
        <bottom style="thin">
          <color rgb="FF7F7F7F"/>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bottom style="thin">
          <color rgb="FF7F7F7F"/>
        </bottom>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rgb="FF000000"/>
        <name val="Calibri"/>
        <scheme val="none"/>
      </font>
      <numFmt numFmtId="4" formatCode="#,##0.00"/>
    </dxf>
    <dxf>
      <font>
        <b val="0"/>
        <i val="0"/>
        <strike val="0"/>
        <condense val="0"/>
        <extend val="0"/>
        <outline val="0"/>
        <shadow val="0"/>
        <u val="none"/>
        <vertAlign val="baseline"/>
        <sz val="11"/>
        <color theme="1"/>
        <name val="Calibri"/>
        <scheme val="minor"/>
      </font>
      <numFmt numFmtId="4" formatCode="#,##0.00"/>
    </dxf>
    <dxf>
      <font>
        <b val="0"/>
        <i val="0"/>
        <strike val="0"/>
        <condense val="0"/>
        <extend val="0"/>
        <outline val="0"/>
        <shadow val="0"/>
        <u val="none"/>
        <vertAlign val="baseline"/>
        <sz val="12"/>
        <color rgb="FF000000"/>
        <name val="Calibri"/>
        <scheme val="none"/>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2"/>
        <color theme="1"/>
        <name val="Calibri"/>
        <scheme val="minor"/>
      </font>
      <numFmt numFmtId="4" formatCode="#,##0.00"/>
    </dxf>
    <dxf>
      <font>
        <b val="0"/>
        <i val="0"/>
        <strike val="0"/>
        <condense val="0"/>
        <extend val="0"/>
        <outline val="0"/>
        <shadow val="0"/>
        <u val="none"/>
        <vertAlign val="baseline"/>
        <sz val="11"/>
        <color rgb="FF000000"/>
        <name val="Calibri"/>
        <scheme val="none"/>
      </font>
      <numFmt numFmtId="165" formatCode="yyyy\-mm\-dd"/>
    </dxf>
    <dxf>
      <font>
        <b val="0"/>
        <i val="0"/>
        <strike val="0"/>
        <condense val="0"/>
        <extend val="0"/>
        <outline val="0"/>
        <shadow val="0"/>
        <u val="none"/>
        <vertAlign val="baseline"/>
        <sz val="11"/>
        <color rgb="FF000000"/>
        <name val="Calibri"/>
        <scheme val="none"/>
      </font>
      <numFmt numFmtId="2" formatCode="0.0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minor"/>
      </font>
    </dxf>
    <dxf>
      <numFmt numFmtId="0" formatCode="General"/>
    </dxf>
    <dxf>
      <numFmt numFmtId="19" formatCode="dd/mm/yyyy"/>
    </dxf>
    <dxf>
      <numFmt numFmtId="19" formatCode="dd/mm/yyyy"/>
    </dxf>
    <dxf>
      <numFmt numFmtId="0" formatCode="General"/>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numFmt numFmtId="19" formatCode="dd/mm/yyyy"/>
      <fill>
        <patternFill patternType="solid">
          <fgColor indexed="64"/>
          <bgColor rgb="FFFFCC99"/>
        </patternFill>
      </fill>
      <border diagonalUp="0" diagonalDown="0">
        <left/>
        <right/>
        <top style="thin">
          <color rgb="FF7F7F7F"/>
        </top>
        <bottom/>
        <vertical/>
        <horizontal/>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outline="0">
        <left style="thin">
          <color rgb="FF7F7F7F"/>
        </left>
        <right style="thin">
          <color rgb="FF7F7F7F"/>
        </right>
        <top/>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left style="thin">
          <color rgb="FF7F7F7F"/>
        </left>
        <right/>
        <top style="thin">
          <color rgb="FF7F7F7F"/>
        </top>
        <bottom/>
        <vertical/>
        <horizontal/>
      </border>
    </dxf>
    <dxf>
      <font>
        <b val="0"/>
        <i val="0"/>
        <strike val="0"/>
        <condense val="0"/>
        <extend val="0"/>
        <outline val="0"/>
        <shadow val="0"/>
        <u val="none"/>
        <vertAlign val="baseline"/>
        <sz val="11"/>
        <color rgb="FF3F3F76"/>
        <name val="Calibri"/>
        <family val="2"/>
        <scheme val="minor"/>
      </font>
      <numFmt numFmtId="19" formatCode="dd/mm/yyyy"/>
      <fill>
        <patternFill patternType="solid">
          <fgColor indexed="64"/>
          <bgColor rgb="FFFFCC99"/>
        </patternFill>
      </fill>
      <border diagonalUp="0" diagonalDown="0">
        <left/>
        <right/>
        <top style="thin">
          <color rgb="FF7F7F7F"/>
        </top>
        <bottom/>
        <vertical/>
        <horizontal/>
      </border>
    </dxf>
    <dxf>
      <border outline="0">
        <left style="thin">
          <color rgb="FF7F7F7F"/>
        </left>
        <right style="thin">
          <color rgb="FF7F7F7F"/>
        </right>
        <top style="thin">
          <color rgb="FF7F7F7F"/>
        </top>
        <bottom style="thin">
          <color rgb="FF7F7F7F"/>
        </bottom>
      </border>
    </dxf>
    <dxf>
      <font>
        <b val="0"/>
        <i val="0"/>
        <strike val="0"/>
        <condense val="0"/>
        <extend val="0"/>
        <outline val="0"/>
        <shadow val="0"/>
        <u val="none"/>
        <vertAlign val="baseline"/>
        <sz val="11"/>
        <color rgb="FF3F3F76"/>
        <name val="Calibri"/>
        <family val="2"/>
        <scheme val="minor"/>
      </font>
      <fill>
        <patternFill patternType="solid">
          <fgColor indexed="64"/>
          <bgColor rgb="FFFFCC99"/>
        </patternFill>
      </fill>
      <border diagonalUp="0" diagonalDown="0" outline="0">
        <left style="thin">
          <color rgb="FF7F7F7F"/>
        </left>
        <right style="thin">
          <color rgb="FF7F7F7F"/>
        </right>
        <top/>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border diagonalUp="0" diagonalDown="0">
        <left style="thin">
          <color rgb="FF7F7F7F"/>
        </left>
        <right/>
        <top style="thin">
          <color rgb="FF7F7F7F"/>
        </top>
        <bottom style="thin">
          <color rgb="FF7F7F7F"/>
        </bottom>
        <vertical/>
        <horizontal/>
      </border>
    </dxf>
    <dxf>
      <numFmt numFmtId="19" formatCode="dd/mm/yyyy"/>
      <border diagonalUp="0" diagonalDown="0" outline="0">
        <left/>
        <right style="thin">
          <color rgb="FF7F7F7F"/>
        </right>
        <top style="thin">
          <color rgb="FF7F7F7F"/>
        </top>
        <bottom style="thin">
          <color rgb="FF7F7F7F"/>
        </bottom>
      </border>
    </dxf>
    <dxf>
      <border outline="0">
        <top style="thin">
          <color rgb="FF7F7F7F"/>
        </top>
      </border>
    </dxf>
    <dxf>
      <border outline="0">
        <left style="thin">
          <color rgb="FF7F7F7F"/>
        </left>
        <right style="thin">
          <color rgb="FF7F7F7F"/>
        </right>
        <top style="thin">
          <color rgb="FF7F7F7F"/>
        </top>
        <bottom style="thin">
          <color rgb="FF7F7F7F"/>
        </bottom>
      </border>
    </dxf>
    <dxf>
      <border outline="0">
        <bottom style="thin">
          <color rgb="FF7F7F7F"/>
        </bottom>
      </border>
    </dxf>
    <dxf>
      <numFmt numFmtId="0" formatCode="General"/>
    </dxf>
    <dxf>
      <numFmt numFmtId="0" formatCode="General"/>
    </dxf>
    <dxf>
      <numFmt numFmtId="19" formatCode="dd/mm/yyyy"/>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2.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microsoft.com/office/2017/06/relationships/rdRichValue" Target="richData/rdrichvalue.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20/07/relationships/rdRichValueWebImage" Target="richData/rdRichValueWebImage.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theme" Target="theme/theme1.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microsoft.com/office/2017/06/relationships/rdArray" Target="richData/rdarray.xml"/><Relationship Id="rId30" Type="http://schemas.microsoft.com/office/2017/06/relationships/rdSupportingPropertyBag" Target="richData/rdsupportingpropertybag.xml"/><Relationship Id="rId8" Type="http://schemas.openxmlformats.org/officeDocument/2006/relationships/worksheet" Target="worksheets/sheet8.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40.466022222223" createdVersion="8" refreshedVersion="8" minRefreshableVersion="3" recordCount="9" xr:uid="{D4B36042-ED45-40F0-9906-C65AEADFE729}">
  <cacheSource type="worksheet">
    <worksheetSource name="HospitalFinal"/>
  </cacheSource>
  <cacheFields count="6">
    <cacheField name="Date" numFmtId="14">
      <sharedItems containsSemiMixedTypes="0" containsNonDate="0" containsDate="1" containsString="0" minDate="2023-01-14T00:00:00" maxDate="2023-01-17T00:00:00"/>
    </cacheField>
    <cacheField name="Hospital" numFmtId="0">
      <sharedItems count="3">
        <s v="St Thomas's"/>
        <s v="Guy's"/>
        <s v="St George's"/>
      </sharedItems>
    </cacheField>
    <cacheField name="PatientsAdmitted" numFmtId="0">
      <sharedItems containsSemiMixedTypes="0" containsString="0" containsNumber="1" containsInteger="1" minValue="10" maxValue="20"/>
    </cacheField>
    <cacheField name="SpareBeds" numFmtId="0">
      <sharedItems containsSemiMixedTypes="0" containsString="0" containsNumber="1" containsInteger="1" minValue="10" maxValue="20"/>
    </cacheField>
    <cacheField name="Day of Week" numFmtId="0">
      <sharedItems/>
    </cacheField>
    <cacheField name="Capacity" numFmtId="0">
      <sharedItems containsSemiMixedTypes="0" containsString="0" containsNumber="1" containsInteger="1" minValue="0" maxValue="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4940.467516087963" createdVersion="8" refreshedVersion="8" minRefreshableVersion="3" recordCount="700" xr:uid="{AEEBD41E-6F66-405B-8A11-4AF10EDA4CE9}">
  <cacheSource type="worksheet">
    <worksheetSource name="Store"/>
  </cacheSource>
  <cacheFields count="13">
    <cacheField name="Segment" numFmtId="0">
      <sharedItems count="5">
        <s v="Enterprise"/>
        <s v="Midmarket"/>
        <s v="Small Business"/>
        <s v="Government"/>
        <s v="Channel Partners"/>
      </sharedItems>
    </cacheField>
    <cacheField name="Country" numFmtId="0">
      <sharedItems count="5">
        <s v="Canada"/>
        <s v="Spain"/>
        <s v="UK"/>
        <s v="Germany"/>
        <s v="France"/>
      </sharedItems>
    </cacheField>
    <cacheField name="Product" numFmtId="2">
      <sharedItems count="6">
        <s v="Montana"/>
        <s v="Paseo"/>
        <s v="Velo"/>
        <s v="VTT"/>
        <s v="Carretera"/>
        <s v="Amarilla"/>
      </sharedItems>
    </cacheField>
    <cacheField name="Date" numFmtId="165">
      <sharedItems containsSemiMixedTypes="0" containsNonDate="0" containsDate="1" containsString="0" minDate="2020-09-01T00:00:00" maxDate="2022-01-01T00:00:00"/>
    </cacheField>
    <cacheField name="Quantity" numFmtId="0">
      <sharedItems containsSemiMixedTypes="0" containsString="0" containsNumber="1" minValue="200" maxValue="4492.5"/>
    </cacheField>
    <cacheField name="Unit Cost" numFmtId="4">
      <sharedItems containsSemiMixedTypes="0" containsString="0" containsNumber="1" containsInteger="1" minValue="3" maxValue="260"/>
    </cacheField>
    <cacheField name="Sale Price" numFmtId="4">
      <sharedItems containsSemiMixedTypes="0" containsString="0" containsNumber="1" containsInteger="1" minValue="7" maxValue="350"/>
    </cacheField>
    <cacheField name="COGS" numFmtId="4">
      <sharedItems containsSemiMixedTypes="0" containsString="0" containsNumber="1" minValue="918" maxValue="950625"/>
    </cacheField>
    <cacheField name="Discount" numFmtId="4">
      <sharedItems containsSemiMixedTypes="0" containsString="0" containsNumber="1" minValue="0" maxValue="149677.5"/>
    </cacheField>
    <cacheField name="Discount Band" numFmtId="164">
      <sharedItems/>
    </cacheField>
    <cacheField name="Gross Sales" numFmtId="4">
      <sharedItems containsSemiMixedTypes="0" containsString="0" containsNumber="1" minValue="1799" maxValue="1207500"/>
    </cacheField>
    <cacheField name="Sales" numFmtId="4">
      <sharedItems containsSemiMixedTypes="0" containsString="0" containsNumber="1" minValue="1655.08" maxValue="1159200"/>
    </cacheField>
    <cacheField name="Profit" numFmtId="4">
      <sharedItems containsSemiMixedTypes="0" containsString="0" containsNumber="1" minValue="-40617.5" maxValue="2622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d v="2023-01-14T00:00:00"/>
    <x v="0"/>
    <n v="14"/>
    <n v="16"/>
    <s v="Sat"/>
    <n v="2"/>
  </r>
  <r>
    <d v="2023-01-15T00:00:00"/>
    <x v="0"/>
    <n v="17"/>
    <n v="20"/>
    <s v="Sun"/>
    <n v="3"/>
  </r>
  <r>
    <d v="2023-01-16T00:00:00"/>
    <x v="0"/>
    <n v="13"/>
    <n v="13"/>
    <s v="Mon"/>
    <n v="0"/>
  </r>
  <r>
    <d v="2023-01-14T00:00:00"/>
    <x v="1"/>
    <n v="19"/>
    <n v="20"/>
    <s v="Sat"/>
    <n v="1"/>
  </r>
  <r>
    <d v="2023-01-15T00:00:00"/>
    <x v="1"/>
    <n v="15"/>
    <n v="10"/>
    <s v="Sun"/>
    <n v="0"/>
  </r>
  <r>
    <d v="2023-01-16T00:00:00"/>
    <x v="1"/>
    <n v="15"/>
    <n v="20"/>
    <s v="Mon"/>
    <n v="5"/>
  </r>
  <r>
    <d v="2023-01-14T00:00:00"/>
    <x v="2"/>
    <n v="20"/>
    <n v="18"/>
    <s v="Sat"/>
    <n v="0"/>
  </r>
  <r>
    <d v="2023-01-15T00:00:00"/>
    <x v="2"/>
    <n v="19"/>
    <n v="11"/>
    <s v="Sun"/>
    <n v="0"/>
  </r>
  <r>
    <d v="2023-01-16T00:00:00"/>
    <x v="2"/>
    <n v="10"/>
    <n v="18"/>
    <s v="Mon"/>
    <n v="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d v="2020-10-24T00:00:00"/>
    <n v="345"/>
    <n v="5"/>
    <n v="125"/>
    <n v="41400"/>
    <n v="0"/>
    <s v="None"/>
    <n v="43125"/>
    <n v="43125"/>
    <n v="1725"/>
  </r>
  <r>
    <x v="1"/>
    <x v="0"/>
    <x v="1"/>
    <d v="2020-09-20T00:00:00"/>
    <n v="549"/>
    <n v="10"/>
    <n v="15"/>
    <n v="5490"/>
    <n v="0"/>
    <s v="None"/>
    <n v="8235"/>
    <n v="8235"/>
    <n v="2745"/>
  </r>
  <r>
    <x v="2"/>
    <x v="1"/>
    <x v="1"/>
    <d v="2020-09-05T00:00:00"/>
    <n v="788"/>
    <n v="10"/>
    <n v="300"/>
    <n v="197000"/>
    <n v="0"/>
    <s v="None"/>
    <n v="236400"/>
    <n v="236400"/>
    <n v="39400"/>
  </r>
  <r>
    <x v="3"/>
    <x v="0"/>
    <x v="1"/>
    <d v="2020-11-06T00:00:00"/>
    <n v="1725"/>
    <n v="10"/>
    <n v="350"/>
    <n v="448500"/>
    <n v="0"/>
    <s v="None"/>
    <n v="603750"/>
    <n v="603750"/>
    <n v="155250"/>
  </r>
  <r>
    <x v="4"/>
    <x v="2"/>
    <x v="1"/>
    <d v="2020-11-03T00:00:00"/>
    <n v="912"/>
    <n v="10"/>
    <n v="12"/>
    <n v="2736"/>
    <n v="0"/>
    <s v="None"/>
    <n v="10944"/>
    <n v="10944"/>
    <n v="8208"/>
  </r>
  <r>
    <x v="1"/>
    <x v="0"/>
    <x v="1"/>
    <d v="2020-12-20T00:00:00"/>
    <n v="2152"/>
    <n v="10"/>
    <n v="15"/>
    <n v="21520"/>
    <n v="0"/>
    <s v="None"/>
    <n v="32280"/>
    <n v="32280"/>
    <n v="10760"/>
  </r>
  <r>
    <x v="0"/>
    <x v="0"/>
    <x v="2"/>
    <d v="2020-10-09T00:00:00"/>
    <n v="345"/>
    <n v="120"/>
    <n v="125"/>
    <n v="41400"/>
    <n v="0"/>
    <s v="None"/>
    <n v="43125"/>
    <n v="43125"/>
    <n v="1725"/>
  </r>
  <r>
    <x v="3"/>
    <x v="2"/>
    <x v="3"/>
    <d v="2020-09-21T00:00:00"/>
    <n v="1527"/>
    <n v="250"/>
    <n v="350"/>
    <n v="397020"/>
    <n v="0"/>
    <s v="None"/>
    <n v="534450"/>
    <n v="534450"/>
    <n v="137430"/>
  </r>
  <r>
    <x v="0"/>
    <x v="2"/>
    <x v="4"/>
    <d v="2020-09-25T00:00:00"/>
    <n v="330"/>
    <n v="3"/>
    <n v="125"/>
    <n v="39600"/>
    <n v="412.5"/>
    <s v="Low"/>
    <n v="41250"/>
    <n v="40837.5"/>
    <n v="1237.5"/>
  </r>
  <r>
    <x v="4"/>
    <x v="3"/>
    <x v="4"/>
    <d v="2020-10-15T00:00:00"/>
    <n v="766"/>
    <n v="3"/>
    <n v="12"/>
    <n v="2298"/>
    <n v="91.92"/>
    <s v="Low"/>
    <n v="9192"/>
    <n v="9100.08"/>
    <n v="6802.08"/>
  </r>
  <r>
    <x v="2"/>
    <x v="1"/>
    <x v="4"/>
    <d v="2020-10-28T00:00:00"/>
    <n v="494"/>
    <n v="3"/>
    <n v="300"/>
    <n v="123500"/>
    <n v="1482"/>
    <s v="Low"/>
    <n v="148200"/>
    <n v="146718"/>
    <n v="23218"/>
  </r>
  <r>
    <x v="2"/>
    <x v="2"/>
    <x v="0"/>
    <d v="2020-09-09T00:00:00"/>
    <n v="2498"/>
    <n v="5"/>
    <n v="300"/>
    <n v="624500"/>
    <n v="7494"/>
    <s v="Low"/>
    <n v="749400"/>
    <n v="741906"/>
    <n v="117406"/>
  </r>
  <r>
    <x v="0"/>
    <x v="2"/>
    <x v="0"/>
    <d v="2020-10-09T00:00:00"/>
    <n v="663"/>
    <n v="5"/>
    <n v="125"/>
    <n v="79560"/>
    <n v="828.75"/>
    <s v="Low"/>
    <n v="82875"/>
    <n v="82046.25"/>
    <n v="2486.25"/>
  </r>
  <r>
    <x v="4"/>
    <x v="3"/>
    <x v="1"/>
    <d v="2020-10-14T00:00:00"/>
    <n v="766"/>
    <n v="10"/>
    <n v="12"/>
    <n v="2298"/>
    <n v="91.92"/>
    <s v="Low"/>
    <n v="9192"/>
    <n v="9100.08"/>
    <n v="6802.08"/>
  </r>
  <r>
    <x v="0"/>
    <x v="2"/>
    <x v="2"/>
    <d v="2020-10-13T00:00:00"/>
    <n v="663"/>
    <n v="120"/>
    <n v="125"/>
    <n v="79560"/>
    <n v="828.75"/>
    <s v="Low"/>
    <n v="82875"/>
    <n v="82046.25"/>
    <n v="2486.25"/>
  </r>
  <r>
    <x v="3"/>
    <x v="0"/>
    <x v="2"/>
    <d v="2020-11-02T00:00:00"/>
    <n v="2092"/>
    <n v="120"/>
    <n v="7"/>
    <n v="10460"/>
    <n v="146.44"/>
    <s v="Low"/>
    <n v="14644"/>
    <n v="14497.56"/>
    <n v="4037.5599999999995"/>
  </r>
  <r>
    <x v="2"/>
    <x v="1"/>
    <x v="3"/>
    <d v="2020-10-22T00:00:00"/>
    <n v="494"/>
    <n v="250"/>
    <n v="300"/>
    <n v="123500"/>
    <n v="1482"/>
    <s v="Low"/>
    <n v="148200"/>
    <n v="146718"/>
    <n v="23218"/>
  </r>
  <r>
    <x v="4"/>
    <x v="2"/>
    <x v="5"/>
    <d v="2020-09-13T00:00:00"/>
    <n v="1989"/>
    <n v="260"/>
    <n v="12"/>
    <n v="5967"/>
    <n v="238.68"/>
    <s v="Low"/>
    <n v="23868"/>
    <n v="23629.32"/>
    <n v="17662.32"/>
  </r>
  <r>
    <x v="1"/>
    <x v="3"/>
    <x v="5"/>
    <d v="2020-11-22T00:00:00"/>
    <n v="321"/>
    <n v="260"/>
    <n v="15"/>
    <n v="3210"/>
    <n v="48.15"/>
    <s v="Low"/>
    <n v="4815"/>
    <n v="4766.8500000000004"/>
    <n v="1556.8500000000004"/>
  </r>
  <r>
    <x v="2"/>
    <x v="3"/>
    <x v="4"/>
    <d v="2020-10-29T00:00:00"/>
    <n v="214"/>
    <n v="3"/>
    <n v="300"/>
    <n v="53500"/>
    <n v="1284"/>
    <s v="Low"/>
    <n v="64200"/>
    <n v="62916"/>
    <n v="9416"/>
  </r>
  <r>
    <x v="3"/>
    <x v="4"/>
    <x v="4"/>
    <d v="2020-11-07T00:00:00"/>
    <n v="2145"/>
    <n v="3"/>
    <n v="7"/>
    <n v="10725"/>
    <n v="300.3"/>
    <s v="Low"/>
    <n v="15015"/>
    <n v="14714.7"/>
    <n v="3989.7000000000007"/>
  </r>
  <r>
    <x v="0"/>
    <x v="1"/>
    <x v="0"/>
    <d v="2020-11-29T00:00:00"/>
    <n v="1660"/>
    <n v="5"/>
    <n v="125"/>
    <n v="199200"/>
    <n v="4150"/>
    <s v="Low"/>
    <n v="207500"/>
    <n v="203350"/>
    <n v="4150"/>
  </r>
  <r>
    <x v="0"/>
    <x v="3"/>
    <x v="1"/>
    <d v="2020-10-30T00:00:00"/>
    <n v="809"/>
    <n v="10"/>
    <n v="125"/>
    <n v="97080"/>
    <n v="2022.5"/>
    <s v="Low"/>
    <n v="101125"/>
    <n v="99102.5"/>
    <n v="2022.5"/>
  </r>
  <r>
    <x v="0"/>
    <x v="2"/>
    <x v="1"/>
    <d v="2020-10-06T00:00:00"/>
    <n v="2145"/>
    <n v="10"/>
    <n v="125"/>
    <n v="257400"/>
    <n v="5362.5"/>
    <s v="Low"/>
    <n v="268125"/>
    <n v="262762.5"/>
    <n v="5362.5"/>
  </r>
  <r>
    <x v="4"/>
    <x v="4"/>
    <x v="1"/>
    <d v="2020-11-21T00:00:00"/>
    <n v="1785"/>
    <n v="10"/>
    <n v="12"/>
    <n v="5355"/>
    <n v="428.4"/>
    <s v="Low"/>
    <n v="21420"/>
    <n v="20991.599999999999"/>
    <n v="15636.599999999999"/>
  </r>
  <r>
    <x v="1"/>
    <x v="2"/>
    <x v="1"/>
    <d v="2020-12-03T00:00:00"/>
    <n v="1925"/>
    <n v="10"/>
    <n v="15"/>
    <n v="19250"/>
    <n v="577.5"/>
    <s v="Low"/>
    <n v="28875"/>
    <n v="28297.5"/>
    <n v="9047.5"/>
  </r>
  <r>
    <x v="3"/>
    <x v="2"/>
    <x v="1"/>
    <d v="2020-12-16T00:00:00"/>
    <n v="2013"/>
    <n v="10"/>
    <n v="7"/>
    <n v="10065"/>
    <n v="281.82"/>
    <s v="Low"/>
    <n v="14091"/>
    <n v="13809.18"/>
    <n v="3744.1800000000003"/>
  </r>
  <r>
    <x v="3"/>
    <x v="3"/>
    <x v="2"/>
    <d v="2020-10-07T00:00:00"/>
    <n v="2966"/>
    <n v="120"/>
    <n v="350"/>
    <n v="771160"/>
    <n v="20762"/>
    <s v="Low"/>
    <n v="1038100"/>
    <n v="1017338"/>
    <n v="246178"/>
  </r>
  <r>
    <x v="0"/>
    <x v="3"/>
    <x v="2"/>
    <d v="2020-10-29T00:00:00"/>
    <n v="809"/>
    <n v="120"/>
    <n v="125"/>
    <n v="97080"/>
    <n v="2022.5"/>
    <s v="Low"/>
    <n v="101125"/>
    <n v="99102.5"/>
    <n v="2022.5"/>
  </r>
  <r>
    <x v="0"/>
    <x v="3"/>
    <x v="2"/>
    <d v="2020-10-27T00:00:00"/>
    <n v="2145"/>
    <n v="120"/>
    <n v="125"/>
    <n v="257400"/>
    <n v="5362.5"/>
    <s v="Low"/>
    <n v="268125"/>
    <n v="262762.5"/>
    <n v="5362.5"/>
  </r>
  <r>
    <x v="3"/>
    <x v="3"/>
    <x v="2"/>
    <d v="2020-12-13T00:00:00"/>
    <n v="544"/>
    <n v="120"/>
    <n v="20"/>
    <n v="5440"/>
    <n v="217.6"/>
    <s v="Low"/>
    <n v="10880"/>
    <n v="10662.4"/>
    <n v="5222.3999999999996"/>
  </r>
  <r>
    <x v="2"/>
    <x v="3"/>
    <x v="3"/>
    <d v="2020-10-22T00:00:00"/>
    <n v="214"/>
    <n v="250"/>
    <n v="300"/>
    <n v="53500"/>
    <n v="1284"/>
    <s v="Low"/>
    <n v="64200"/>
    <n v="62916"/>
    <n v="9416"/>
  </r>
  <r>
    <x v="3"/>
    <x v="2"/>
    <x v="3"/>
    <d v="2020-12-12T00:00:00"/>
    <n v="266"/>
    <n v="250"/>
    <n v="350"/>
    <n v="69160"/>
    <n v="1862"/>
    <s v="Low"/>
    <n v="93100"/>
    <n v="91238"/>
    <n v="22078"/>
  </r>
  <r>
    <x v="3"/>
    <x v="1"/>
    <x v="3"/>
    <d v="2020-12-02T00:00:00"/>
    <n v="1940"/>
    <n v="250"/>
    <n v="350"/>
    <n v="504400"/>
    <n v="13580"/>
    <s v="Low"/>
    <n v="679000"/>
    <n v="665420"/>
    <n v="161020"/>
  </r>
  <r>
    <x v="3"/>
    <x v="3"/>
    <x v="5"/>
    <d v="2020-10-09T00:00:00"/>
    <n v="2966"/>
    <n v="260"/>
    <n v="350"/>
    <n v="771160"/>
    <n v="20762"/>
    <s v="Low"/>
    <n v="1038100"/>
    <n v="1017338"/>
    <n v="246178"/>
  </r>
  <r>
    <x v="4"/>
    <x v="0"/>
    <x v="4"/>
    <d v="2020-12-05T00:00:00"/>
    <n v="908"/>
    <n v="3"/>
    <n v="12"/>
    <n v="2724"/>
    <n v="326.88"/>
    <s v="Low"/>
    <n v="10896"/>
    <n v="10569.12"/>
    <n v="7845.1200000000008"/>
  </r>
  <r>
    <x v="3"/>
    <x v="3"/>
    <x v="0"/>
    <d v="2020-09-11T00:00:00"/>
    <n v="1797"/>
    <n v="5"/>
    <n v="350"/>
    <n v="467220"/>
    <n v="18868.5"/>
    <s v="Low"/>
    <n v="628950"/>
    <n v="610081.5"/>
    <n v="142861.5"/>
  </r>
  <r>
    <x v="1"/>
    <x v="3"/>
    <x v="1"/>
    <d v="2020-10-21T00:00:00"/>
    <n v="1945"/>
    <n v="10"/>
    <n v="15"/>
    <n v="19450"/>
    <n v="875.25"/>
    <s v="Low"/>
    <n v="29175"/>
    <n v="28299.75"/>
    <n v="8849.75"/>
  </r>
  <r>
    <x v="1"/>
    <x v="3"/>
    <x v="3"/>
    <d v="2020-10-21T00:00:00"/>
    <n v="1945"/>
    <n v="250"/>
    <n v="15"/>
    <n v="19450"/>
    <n v="875.25"/>
    <s v="Low"/>
    <n v="29175"/>
    <n v="28299.75"/>
    <n v="8849.75"/>
  </r>
  <r>
    <x v="3"/>
    <x v="1"/>
    <x v="1"/>
    <d v="2020-09-18T00:00:00"/>
    <n v="1760"/>
    <n v="10"/>
    <n v="7"/>
    <n v="8800"/>
    <n v="369.6"/>
    <s v="Low"/>
    <n v="12320"/>
    <n v="11950.4"/>
    <n v="3150.3999999999996"/>
  </r>
  <r>
    <x v="1"/>
    <x v="4"/>
    <x v="1"/>
    <d v="2020-12-30T00:00:00"/>
    <n v="2261"/>
    <n v="10"/>
    <n v="15"/>
    <n v="22610"/>
    <n v="1356.6"/>
    <s v="Low"/>
    <n v="33915"/>
    <n v="32558.400000000001"/>
    <n v="9948.4000000000015"/>
  </r>
  <r>
    <x v="3"/>
    <x v="2"/>
    <x v="2"/>
    <d v="2020-09-15T00:00:00"/>
    <n v="736"/>
    <n v="120"/>
    <n v="20"/>
    <n v="7360"/>
    <n v="588.79999999999995"/>
    <s v="Low"/>
    <n v="14720"/>
    <n v="14131.2"/>
    <n v="6771.2000000000007"/>
  </r>
  <r>
    <x v="3"/>
    <x v="0"/>
    <x v="4"/>
    <d v="2020-10-19T00:00:00"/>
    <n v="2851"/>
    <n v="3"/>
    <n v="7"/>
    <n v="14255"/>
    <n v="798.28"/>
    <s v="Low"/>
    <n v="19957"/>
    <n v="19158.72"/>
    <n v="4903.7200000000012"/>
  </r>
  <r>
    <x v="3"/>
    <x v="0"/>
    <x v="0"/>
    <d v="2020-10-27T00:00:00"/>
    <n v="2851"/>
    <n v="5"/>
    <n v="7"/>
    <n v="14255"/>
    <n v="798.28"/>
    <s v="Low"/>
    <n v="19957"/>
    <n v="19158.72"/>
    <n v="4903.7200000000012"/>
  </r>
  <r>
    <x v="1"/>
    <x v="2"/>
    <x v="1"/>
    <d v="2020-10-20T00:00:00"/>
    <n v="671"/>
    <n v="10"/>
    <n v="15"/>
    <n v="6710"/>
    <n v="402.6"/>
    <s v="Low"/>
    <n v="10065"/>
    <n v="9662.4"/>
    <n v="2952.3999999999996"/>
  </r>
  <r>
    <x v="1"/>
    <x v="1"/>
    <x v="1"/>
    <d v="2020-10-18T00:00:00"/>
    <n v="1514"/>
    <n v="10"/>
    <n v="15"/>
    <n v="15140"/>
    <n v="908.4"/>
    <s v="Low"/>
    <n v="22710"/>
    <n v="21801.599999999999"/>
    <n v="6661.5999999999985"/>
  </r>
  <r>
    <x v="3"/>
    <x v="0"/>
    <x v="2"/>
    <d v="2020-09-25T00:00:00"/>
    <n v="2646"/>
    <n v="120"/>
    <n v="20"/>
    <n v="26460"/>
    <n v="2116.8000000000002"/>
    <s v="Low"/>
    <n v="52920"/>
    <n v="50803.199999999997"/>
    <n v="24343.199999999997"/>
  </r>
  <r>
    <x v="3"/>
    <x v="2"/>
    <x v="3"/>
    <d v="2020-09-23T00:00:00"/>
    <n v="349"/>
    <n v="250"/>
    <n v="350"/>
    <n v="90740"/>
    <n v="4886"/>
    <s v="Low"/>
    <n v="122150"/>
    <n v="117264"/>
    <n v="26524"/>
  </r>
  <r>
    <x v="1"/>
    <x v="1"/>
    <x v="3"/>
    <d v="2020-10-09T00:00:00"/>
    <n v="1514"/>
    <n v="250"/>
    <n v="15"/>
    <n v="15140"/>
    <n v="908.4"/>
    <s v="Low"/>
    <n v="22710"/>
    <n v="21801.599999999999"/>
    <n v="6661.5999999999985"/>
  </r>
  <r>
    <x v="1"/>
    <x v="2"/>
    <x v="5"/>
    <d v="2020-10-24T00:00:00"/>
    <n v="671"/>
    <n v="260"/>
    <n v="15"/>
    <n v="6710"/>
    <n v="402.6"/>
    <s v="Low"/>
    <n v="10065"/>
    <n v="9662.4"/>
    <n v="2952.3999999999996"/>
  </r>
  <r>
    <x v="3"/>
    <x v="0"/>
    <x v="5"/>
    <d v="2020-12-25T00:00:00"/>
    <n v="1778"/>
    <n v="260"/>
    <n v="350"/>
    <n v="462280"/>
    <n v="24892"/>
    <s v="Low"/>
    <n v="622300"/>
    <n v="597408"/>
    <n v="135128"/>
  </r>
  <r>
    <x v="3"/>
    <x v="3"/>
    <x v="0"/>
    <d v="2020-10-10T00:00:00"/>
    <n v="1159"/>
    <n v="5"/>
    <n v="7"/>
    <n v="5795"/>
    <n v="405.65"/>
    <s v="Medium"/>
    <n v="8113"/>
    <n v="7707.35"/>
    <n v="1912.3500000000004"/>
  </r>
  <r>
    <x v="3"/>
    <x v="0"/>
    <x v="1"/>
    <d v="2020-09-19T00:00:00"/>
    <n v="2349"/>
    <n v="10"/>
    <n v="7"/>
    <n v="11745"/>
    <n v="822.15"/>
    <s v="Medium"/>
    <n v="16443"/>
    <n v="15620.85"/>
    <n v="3875.8500000000004"/>
  </r>
  <r>
    <x v="3"/>
    <x v="3"/>
    <x v="5"/>
    <d v="2020-10-05T00:00:00"/>
    <n v="1159"/>
    <n v="260"/>
    <n v="7"/>
    <n v="5795"/>
    <n v="405.65"/>
    <s v="Medium"/>
    <n v="8113"/>
    <n v="7707.35"/>
    <n v="1912.3500000000004"/>
  </r>
  <r>
    <x v="3"/>
    <x v="3"/>
    <x v="4"/>
    <d v="2020-11-05T00:00:00"/>
    <n v="1016"/>
    <n v="3"/>
    <n v="7"/>
    <n v="5080"/>
    <n v="355.6"/>
    <s v="Medium"/>
    <n v="7112"/>
    <n v="6756.4"/>
    <n v="1676.3999999999996"/>
  </r>
  <r>
    <x v="3"/>
    <x v="1"/>
    <x v="0"/>
    <d v="2020-09-16T00:00:00"/>
    <n v="720"/>
    <n v="5"/>
    <n v="350"/>
    <n v="187200"/>
    <n v="12600"/>
    <s v="Medium"/>
    <n v="252000"/>
    <n v="239400"/>
    <n v="52200"/>
  </r>
  <r>
    <x v="2"/>
    <x v="1"/>
    <x v="0"/>
    <d v="2020-12-21T00:00:00"/>
    <n v="1100"/>
    <n v="5"/>
    <n v="300"/>
    <n v="275000"/>
    <n v="16500"/>
    <s v="Medium"/>
    <n v="330000"/>
    <n v="313500"/>
    <n v="38500"/>
  </r>
  <r>
    <x v="3"/>
    <x v="0"/>
    <x v="1"/>
    <d v="2020-10-15T00:00:00"/>
    <n v="1228"/>
    <n v="10"/>
    <n v="350"/>
    <n v="319280"/>
    <n v="21490"/>
    <s v="Medium"/>
    <n v="429800"/>
    <n v="408310"/>
    <n v="89030"/>
  </r>
  <r>
    <x v="3"/>
    <x v="0"/>
    <x v="1"/>
    <d v="2020-10-03T00:00:00"/>
    <n v="1389"/>
    <n v="10"/>
    <n v="20"/>
    <n v="13890"/>
    <n v="1389"/>
    <s v="Medium"/>
    <n v="27780"/>
    <n v="26391"/>
    <n v="12501"/>
  </r>
  <r>
    <x v="0"/>
    <x v="4"/>
    <x v="1"/>
    <d v="2020-10-22T00:00:00"/>
    <n v="704"/>
    <n v="10"/>
    <n v="125"/>
    <n v="84480"/>
    <n v="4400"/>
    <s v="Medium"/>
    <n v="88000"/>
    <n v="83600"/>
    <n v="-880"/>
  </r>
  <r>
    <x v="3"/>
    <x v="0"/>
    <x v="1"/>
    <d v="2020-12-27T00:00:00"/>
    <n v="1802"/>
    <n v="10"/>
    <n v="20"/>
    <n v="18020"/>
    <n v="1802"/>
    <s v="Medium"/>
    <n v="36040"/>
    <n v="34238"/>
    <n v="16218"/>
  </r>
  <r>
    <x v="3"/>
    <x v="4"/>
    <x v="1"/>
    <d v="2020-12-22T00:00:00"/>
    <n v="2136"/>
    <n v="10"/>
    <n v="7"/>
    <n v="10680"/>
    <n v="747.6"/>
    <s v="Medium"/>
    <n v="14952"/>
    <n v="14204.4"/>
    <n v="3524.3999999999996"/>
  </r>
  <r>
    <x v="1"/>
    <x v="3"/>
    <x v="1"/>
    <d v="2020-12-31T00:00:00"/>
    <n v="2116"/>
    <n v="10"/>
    <n v="15"/>
    <n v="21160"/>
    <n v="1587"/>
    <s v="Medium"/>
    <n v="31740"/>
    <n v="30153"/>
    <n v="8993"/>
  </r>
  <r>
    <x v="0"/>
    <x v="4"/>
    <x v="2"/>
    <d v="2020-10-13T00:00:00"/>
    <n v="704"/>
    <n v="120"/>
    <n v="125"/>
    <n v="84480"/>
    <n v="4400"/>
    <s v="Medium"/>
    <n v="88000"/>
    <n v="83600"/>
    <n v="-880"/>
  </r>
  <r>
    <x v="3"/>
    <x v="4"/>
    <x v="2"/>
    <d v="2020-12-31T00:00:00"/>
    <n v="1033"/>
    <n v="120"/>
    <n v="20"/>
    <n v="10330"/>
    <n v="1033"/>
    <s v="Medium"/>
    <n v="20660"/>
    <n v="19627"/>
    <n v="9297"/>
  </r>
  <r>
    <x v="3"/>
    <x v="0"/>
    <x v="3"/>
    <d v="2020-10-11T00:00:00"/>
    <n v="1389"/>
    <n v="250"/>
    <n v="20"/>
    <n v="13890"/>
    <n v="1389"/>
    <s v="Medium"/>
    <n v="27780"/>
    <n v="26391"/>
    <n v="12501"/>
  </r>
  <r>
    <x v="3"/>
    <x v="2"/>
    <x v="3"/>
    <d v="2020-11-27T00:00:00"/>
    <n v="1265"/>
    <n v="250"/>
    <n v="20"/>
    <n v="12650"/>
    <n v="1265"/>
    <s v="Medium"/>
    <n v="25300"/>
    <n v="24035"/>
    <n v="11385"/>
  </r>
  <r>
    <x v="3"/>
    <x v="3"/>
    <x v="3"/>
    <d v="2020-11-08T00:00:00"/>
    <n v="2297"/>
    <n v="250"/>
    <n v="20"/>
    <n v="22970"/>
    <n v="2297"/>
    <s v="Medium"/>
    <n v="45940"/>
    <n v="43643"/>
    <n v="20673"/>
  </r>
  <r>
    <x v="3"/>
    <x v="0"/>
    <x v="5"/>
    <d v="2020-10-18T00:00:00"/>
    <n v="1228"/>
    <n v="260"/>
    <n v="350"/>
    <n v="319280"/>
    <n v="21490"/>
    <s v="Medium"/>
    <n v="429800"/>
    <n v="408310"/>
    <n v="89030"/>
  </r>
  <r>
    <x v="4"/>
    <x v="0"/>
    <x v="4"/>
    <d v="2020-10-14T00:00:00"/>
    <n v="2299"/>
    <n v="3"/>
    <n v="12"/>
    <n v="6897"/>
    <n v="1655.28"/>
    <s v="Medium"/>
    <n v="27588"/>
    <n v="25932.720000000001"/>
    <n v="19035.72"/>
  </r>
  <r>
    <x v="3"/>
    <x v="2"/>
    <x v="4"/>
    <d v="2020-11-19T00:00:00"/>
    <n v="263"/>
    <n v="3"/>
    <n v="7"/>
    <n v="1315"/>
    <n v="110.46"/>
    <s v="Medium"/>
    <n v="1841"/>
    <n v="1730.54"/>
    <n v="415.53999999999996"/>
  </r>
  <r>
    <x v="0"/>
    <x v="3"/>
    <x v="4"/>
    <d v="2020-12-29T00:00:00"/>
    <n v="887"/>
    <n v="3"/>
    <n v="125"/>
    <n v="106440"/>
    <n v="6652.5"/>
    <s v="Medium"/>
    <n v="110875"/>
    <n v="104222.5"/>
    <n v="-2217.5"/>
  </r>
  <r>
    <x v="3"/>
    <x v="4"/>
    <x v="0"/>
    <d v="2020-10-23T00:00:00"/>
    <n v="1403"/>
    <n v="5"/>
    <n v="7"/>
    <n v="7015"/>
    <n v="589.26"/>
    <s v="Medium"/>
    <n v="9821"/>
    <n v="9231.74"/>
    <n v="2216.7399999999998"/>
  </r>
  <r>
    <x v="4"/>
    <x v="0"/>
    <x v="1"/>
    <d v="2020-10-09T00:00:00"/>
    <n v="2299"/>
    <n v="10"/>
    <n v="12"/>
    <n v="6897"/>
    <n v="1655.28"/>
    <s v="Medium"/>
    <n v="27588"/>
    <n v="25932.720000000001"/>
    <n v="19035.72"/>
  </r>
  <r>
    <x v="3"/>
    <x v="2"/>
    <x v="1"/>
    <d v="2020-10-27T00:00:00"/>
    <n v="727"/>
    <n v="10"/>
    <n v="350"/>
    <n v="189020"/>
    <n v="15267"/>
    <s v="Medium"/>
    <n v="254450"/>
    <n v="239183"/>
    <n v="50163"/>
  </r>
  <r>
    <x v="2"/>
    <x v="4"/>
    <x v="2"/>
    <d v="2020-10-10T00:00:00"/>
    <n v="1221"/>
    <n v="120"/>
    <n v="300"/>
    <n v="305250"/>
    <n v="21978"/>
    <s v="Medium"/>
    <n v="366300"/>
    <n v="344322"/>
    <n v="39072"/>
  </r>
  <r>
    <x v="3"/>
    <x v="4"/>
    <x v="2"/>
    <d v="2020-10-13T00:00:00"/>
    <n v="2076"/>
    <n v="120"/>
    <n v="350"/>
    <n v="539760"/>
    <n v="43596"/>
    <s v="Medium"/>
    <n v="726600"/>
    <n v="683004"/>
    <n v="143244"/>
  </r>
  <r>
    <x v="2"/>
    <x v="4"/>
    <x v="3"/>
    <d v="2020-10-24T00:00:00"/>
    <n v="1221"/>
    <n v="250"/>
    <n v="300"/>
    <n v="305250"/>
    <n v="21978"/>
    <s v="Medium"/>
    <n v="366300"/>
    <n v="344322"/>
    <n v="39072"/>
  </r>
  <r>
    <x v="3"/>
    <x v="1"/>
    <x v="3"/>
    <d v="2020-11-13T00:00:00"/>
    <n v="1123"/>
    <n v="250"/>
    <n v="20"/>
    <n v="11230"/>
    <n v="1347.6"/>
    <s v="Medium"/>
    <n v="22460"/>
    <n v="21112.400000000001"/>
    <n v="9882.4000000000015"/>
  </r>
  <r>
    <x v="2"/>
    <x v="0"/>
    <x v="3"/>
    <d v="2020-12-12T00:00:00"/>
    <n v="2436"/>
    <n v="250"/>
    <n v="300"/>
    <n v="609000"/>
    <n v="43848"/>
    <s v="Medium"/>
    <n v="730800"/>
    <n v="686952"/>
    <n v="77952"/>
  </r>
  <r>
    <x v="3"/>
    <x v="2"/>
    <x v="5"/>
    <d v="2020-10-10T00:00:00"/>
    <n v="727"/>
    <n v="260"/>
    <n v="350"/>
    <n v="189020"/>
    <n v="15267"/>
    <s v="Medium"/>
    <n v="254450"/>
    <n v="239183"/>
    <n v="50163"/>
  </r>
  <r>
    <x v="3"/>
    <x v="4"/>
    <x v="5"/>
    <d v="2020-10-21T00:00:00"/>
    <n v="1403"/>
    <n v="260"/>
    <n v="7"/>
    <n v="7015"/>
    <n v="589.26"/>
    <s v="Medium"/>
    <n v="9821"/>
    <n v="9231.74"/>
    <n v="2216.7399999999998"/>
  </r>
  <r>
    <x v="3"/>
    <x v="4"/>
    <x v="5"/>
    <d v="2020-10-23T00:00:00"/>
    <n v="2076"/>
    <n v="260"/>
    <n v="350"/>
    <n v="539760"/>
    <n v="43596"/>
    <s v="Medium"/>
    <n v="726600"/>
    <n v="683004"/>
    <n v="143244"/>
  </r>
  <r>
    <x v="3"/>
    <x v="4"/>
    <x v="0"/>
    <d v="2020-10-15T00:00:00"/>
    <n v="1757"/>
    <n v="5"/>
    <n v="20"/>
    <n v="17570"/>
    <n v="2108.4"/>
    <s v="Medium"/>
    <n v="35140"/>
    <n v="33031.599999999999"/>
    <n v="15461.599999999999"/>
  </r>
  <r>
    <x v="3"/>
    <x v="4"/>
    <x v="1"/>
    <d v="2020-10-14T00:00:00"/>
    <n v="1757"/>
    <n v="10"/>
    <n v="20"/>
    <n v="17570"/>
    <n v="2108.4"/>
    <s v="Medium"/>
    <n v="35140"/>
    <n v="33031.599999999999"/>
    <n v="15461.599999999999"/>
  </r>
  <r>
    <x v="3"/>
    <x v="1"/>
    <x v="4"/>
    <d v="2020-09-02T00:00:00"/>
    <n v="1834"/>
    <n v="3"/>
    <n v="20"/>
    <n v="18340"/>
    <n v="2567.6"/>
    <s v="Medium"/>
    <n v="36680"/>
    <n v="34112.400000000001"/>
    <n v="15772.400000000001"/>
  </r>
  <r>
    <x v="3"/>
    <x v="4"/>
    <x v="1"/>
    <d v="2020-09-11T00:00:00"/>
    <n v="1031"/>
    <n v="10"/>
    <n v="7"/>
    <n v="5155"/>
    <n v="505.19"/>
    <s v="Medium"/>
    <n v="7217"/>
    <n v="6711.81"/>
    <n v="1556.8100000000004"/>
  </r>
  <r>
    <x v="4"/>
    <x v="3"/>
    <x v="3"/>
    <d v="2020-09-23T00:00:00"/>
    <n v="2215"/>
    <n v="250"/>
    <n v="12"/>
    <n v="6645"/>
    <n v="1860.6"/>
    <s v="Medium"/>
    <n v="26580"/>
    <n v="24719.4"/>
    <n v="18074.400000000001"/>
  </r>
  <r>
    <x v="0"/>
    <x v="3"/>
    <x v="0"/>
    <d v="2020-11-10T00:00:00"/>
    <n v="2500"/>
    <n v="5"/>
    <n v="125"/>
    <n v="300000"/>
    <n v="21875"/>
    <s v="Medium"/>
    <n v="312500"/>
    <n v="290625"/>
    <n v="-9375"/>
  </r>
  <r>
    <x v="1"/>
    <x v="2"/>
    <x v="1"/>
    <d v="2020-09-10T00:00:00"/>
    <n v="2931"/>
    <n v="10"/>
    <n v="15"/>
    <n v="29310"/>
    <n v="3077.55"/>
    <s v="Medium"/>
    <n v="43965"/>
    <n v="40887.449999999997"/>
    <n v="11577.449999999997"/>
  </r>
  <r>
    <x v="2"/>
    <x v="3"/>
    <x v="1"/>
    <d v="2020-09-27T00:00:00"/>
    <n v="1123"/>
    <n v="10"/>
    <n v="300"/>
    <n v="280750"/>
    <n v="23583"/>
    <s v="Medium"/>
    <n v="336900"/>
    <n v="313317"/>
    <n v="32567"/>
  </r>
  <r>
    <x v="2"/>
    <x v="0"/>
    <x v="1"/>
    <d v="2020-11-12T00:00:00"/>
    <n v="1404"/>
    <n v="10"/>
    <n v="300"/>
    <n v="351000"/>
    <n v="29484"/>
    <s v="Medium"/>
    <n v="421200"/>
    <n v="391716"/>
    <n v="40716"/>
  </r>
  <r>
    <x v="4"/>
    <x v="1"/>
    <x v="1"/>
    <d v="2020-11-12T00:00:00"/>
    <n v="2763"/>
    <n v="10"/>
    <n v="12"/>
    <n v="8289"/>
    <n v="2320.92"/>
    <s v="Medium"/>
    <n v="33156"/>
    <n v="30835.08"/>
    <n v="22546.080000000002"/>
  </r>
  <r>
    <x v="3"/>
    <x v="3"/>
    <x v="1"/>
    <d v="2020-12-24T00:00:00"/>
    <n v="2125"/>
    <n v="10"/>
    <n v="7"/>
    <n v="10625"/>
    <n v="1041.25"/>
    <s v="Medium"/>
    <n v="14875"/>
    <n v="13833.75"/>
    <n v="3208.75"/>
  </r>
  <r>
    <x v="3"/>
    <x v="2"/>
    <x v="2"/>
    <d v="2020-12-03T00:00:00"/>
    <n v="1421"/>
    <n v="120"/>
    <n v="20"/>
    <n v="14210"/>
    <n v="1989.4"/>
    <s v="Medium"/>
    <n v="28420"/>
    <n v="26430.6"/>
    <n v="12220.599999999999"/>
  </r>
  <r>
    <x v="3"/>
    <x v="3"/>
    <x v="2"/>
    <d v="2020-12-26T00:00:00"/>
    <n v="588"/>
    <n v="120"/>
    <n v="20"/>
    <n v="5880"/>
    <n v="823.2"/>
    <s v="Medium"/>
    <n v="11760"/>
    <n v="10936.8"/>
    <n v="5056.7999999999993"/>
  </r>
  <r>
    <x v="0"/>
    <x v="3"/>
    <x v="5"/>
    <d v="2020-09-15T00:00:00"/>
    <n v="994"/>
    <n v="260"/>
    <n v="125"/>
    <n v="119280"/>
    <n v="8697.5"/>
    <s v="Medium"/>
    <n v="124250"/>
    <n v="115552.5"/>
    <n v="-3727.5"/>
  </r>
  <r>
    <x v="2"/>
    <x v="0"/>
    <x v="0"/>
    <d v="2020-09-12T00:00:00"/>
    <n v="1283"/>
    <n v="5"/>
    <n v="300"/>
    <n v="320750"/>
    <n v="30792"/>
    <s v="Medium"/>
    <n v="384900"/>
    <n v="354108"/>
    <n v="33358"/>
  </r>
  <r>
    <x v="3"/>
    <x v="3"/>
    <x v="1"/>
    <d v="2020-09-06T00:00:00"/>
    <n v="2409"/>
    <n v="10"/>
    <n v="7"/>
    <n v="12045"/>
    <n v="1349.04"/>
    <s v="Medium"/>
    <n v="16863"/>
    <n v="15513.96"/>
    <n v="3468.9599999999991"/>
  </r>
  <r>
    <x v="3"/>
    <x v="3"/>
    <x v="1"/>
    <d v="2020-11-07T00:00:00"/>
    <n v="2146"/>
    <n v="10"/>
    <n v="350"/>
    <n v="557960"/>
    <n v="60088"/>
    <s v="Medium"/>
    <n v="751100"/>
    <n v="691012"/>
    <n v="133052"/>
  </r>
  <r>
    <x v="3"/>
    <x v="1"/>
    <x v="1"/>
    <d v="2020-12-31T00:00:00"/>
    <n v="1946"/>
    <n v="10"/>
    <n v="7"/>
    <n v="9730"/>
    <n v="1089.76"/>
    <s v="Medium"/>
    <n v="13622"/>
    <n v="12532.24"/>
    <n v="2802.24"/>
  </r>
  <r>
    <x v="2"/>
    <x v="4"/>
    <x v="2"/>
    <d v="2020-11-08T00:00:00"/>
    <n v="386"/>
    <n v="120"/>
    <n v="300"/>
    <n v="96500"/>
    <n v="9264"/>
    <s v="Medium"/>
    <n v="115800"/>
    <n v="106536"/>
    <n v="10036"/>
  </r>
  <r>
    <x v="2"/>
    <x v="2"/>
    <x v="3"/>
    <d v="2020-12-13T00:00:00"/>
    <n v="808"/>
    <n v="250"/>
    <n v="300"/>
    <n v="202000"/>
    <n v="19392"/>
    <s v="Medium"/>
    <n v="242400"/>
    <n v="223008"/>
    <n v="21008"/>
  </r>
  <r>
    <x v="4"/>
    <x v="1"/>
    <x v="5"/>
    <d v="2020-12-03T00:00:00"/>
    <n v="1375"/>
    <n v="260"/>
    <n v="12"/>
    <n v="4125"/>
    <n v="1320"/>
    <s v="Medium"/>
    <n v="16500"/>
    <n v="15180"/>
    <n v="11055"/>
  </r>
  <r>
    <x v="4"/>
    <x v="1"/>
    <x v="4"/>
    <d v="2020-10-06T00:00:00"/>
    <n v="367"/>
    <n v="3"/>
    <n v="12"/>
    <n v="1101"/>
    <n v="396.36"/>
    <s v="Medium"/>
    <n v="4404"/>
    <n v="4007.64"/>
    <n v="2906.64"/>
  </r>
  <r>
    <x v="2"/>
    <x v="4"/>
    <x v="0"/>
    <d v="2020-09-24T00:00:00"/>
    <n v="322"/>
    <n v="5"/>
    <n v="300"/>
    <n v="80500"/>
    <n v="8694"/>
    <s v="Medium"/>
    <n v="96600"/>
    <n v="87906"/>
    <n v="7406"/>
  </r>
  <r>
    <x v="0"/>
    <x v="4"/>
    <x v="0"/>
    <d v="2020-11-30T00:00:00"/>
    <n v="1857"/>
    <n v="5"/>
    <n v="125"/>
    <n v="222840"/>
    <n v="20891.25"/>
    <s v="Medium"/>
    <n v="232125"/>
    <n v="211233.75"/>
    <n v="-11606.25"/>
  </r>
  <r>
    <x v="3"/>
    <x v="0"/>
    <x v="0"/>
    <d v="2020-12-14T00:00:00"/>
    <n v="1611"/>
    <n v="5"/>
    <n v="7"/>
    <n v="8055"/>
    <n v="1014.93"/>
    <s v="Medium"/>
    <n v="11277"/>
    <n v="10262.07"/>
    <n v="2207.0699999999997"/>
  </r>
  <r>
    <x v="2"/>
    <x v="3"/>
    <x v="0"/>
    <d v="2020-12-15T00:00:00"/>
    <n v="334"/>
    <n v="5"/>
    <n v="300"/>
    <n v="83500"/>
    <n v="9018"/>
    <s v="Medium"/>
    <n v="100200"/>
    <n v="91182"/>
    <n v="7682"/>
  </r>
  <r>
    <x v="4"/>
    <x v="1"/>
    <x v="1"/>
    <d v="2020-10-02T00:00:00"/>
    <n v="367"/>
    <n v="10"/>
    <n v="12"/>
    <n v="1101"/>
    <n v="396.36"/>
    <s v="Medium"/>
    <n v="4404"/>
    <n v="4007.64"/>
    <n v="2906.64"/>
  </r>
  <r>
    <x v="4"/>
    <x v="3"/>
    <x v="1"/>
    <d v="2020-11-19T00:00:00"/>
    <n v="1775"/>
    <n v="10"/>
    <n v="12"/>
    <n v="5325"/>
    <n v="1917"/>
    <s v="Medium"/>
    <n v="21300"/>
    <n v="19383"/>
    <n v="14058"/>
  </r>
  <r>
    <x v="4"/>
    <x v="4"/>
    <x v="3"/>
    <d v="2020-09-29T00:00:00"/>
    <n v="2234"/>
    <n v="250"/>
    <n v="12"/>
    <n v="6702"/>
    <n v="2412.7199999999998"/>
    <s v="Medium"/>
    <n v="26808"/>
    <n v="24395.279999999999"/>
    <n v="17693.28"/>
  </r>
  <r>
    <x v="1"/>
    <x v="3"/>
    <x v="5"/>
    <d v="2020-11-24T00:00:00"/>
    <n v="970"/>
    <n v="260"/>
    <n v="15"/>
    <n v="9700"/>
    <n v="1309.5"/>
    <s v="Medium"/>
    <n v="14550"/>
    <n v="13240.5"/>
    <n v="3540.5"/>
  </r>
  <r>
    <x v="3"/>
    <x v="4"/>
    <x v="3"/>
    <d v="2020-11-27T00:00:00"/>
    <n v="2682"/>
    <n v="250"/>
    <n v="20"/>
    <n v="26820"/>
    <n v="4827.6000000000004"/>
    <s v="Medium"/>
    <n v="53640"/>
    <n v="48812.4"/>
    <n v="21992.400000000001"/>
  </r>
  <r>
    <x v="4"/>
    <x v="4"/>
    <x v="5"/>
    <d v="2020-12-22T00:00:00"/>
    <n v="306"/>
    <n v="260"/>
    <n v="12"/>
    <n v="918"/>
    <n v="330.48"/>
    <s v="Medium"/>
    <n v="3672"/>
    <n v="3341.52"/>
    <n v="2423.52"/>
  </r>
  <r>
    <x v="4"/>
    <x v="2"/>
    <x v="4"/>
    <d v="2020-10-28T00:00:00"/>
    <n v="386"/>
    <n v="3"/>
    <n v="12"/>
    <n v="1158"/>
    <n v="463.2"/>
    <s v="High"/>
    <n v="4632"/>
    <n v="4168.8"/>
    <n v="3010.8"/>
  </r>
  <r>
    <x v="4"/>
    <x v="2"/>
    <x v="1"/>
    <d v="2020-10-28T00:00:00"/>
    <n v="386"/>
    <n v="10"/>
    <n v="12"/>
    <n v="1158"/>
    <n v="463.2"/>
    <s v="High"/>
    <n v="4632"/>
    <n v="4168.8"/>
    <n v="3010.8"/>
  </r>
  <r>
    <x v="0"/>
    <x v="4"/>
    <x v="4"/>
    <d v="2020-12-16T00:00:00"/>
    <n v="1482"/>
    <n v="3"/>
    <n v="125"/>
    <n v="177840"/>
    <n v="18525"/>
    <s v="High"/>
    <n v="185250"/>
    <n v="166725"/>
    <n v="-11115"/>
  </r>
  <r>
    <x v="0"/>
    <x v="2"/>
    <x v="0"/>
    <d v="2020-11-23T00:00:00"/>
    <n v="1804"/>
    <n v="5"/>
    <n v="125"/>
    <n v="216480"/>
    <n v="22550"/>
    <s v="High"/>
    <n v="225500"/>
    <n v="202950"/>
    <n v="-13530"/>
  </r>
  <r>
    <x v="1"/>
    <x v="4"/>
    <x v="1"/>
    <d v="2020-10-22T00:00:00"/>
    <n v="2167"/>
    <n v="10"/>
    <n v="15"/>
    <n v="21670"/>
    <n v="3250.5"/>
    <s v="High"/>
    <n v="32505"/>
    <n v="29254.5"/>
    <n v="7584.5"/>
  </r>
  <r>
    <x v="2"/>
    <x v="2"/>
    <x v="2"/>
    <d v="2020-10-10T00:00:00"/>
    <n v="2294"/>
    <n v="120"/>
    <n v="300"/>
    <n v="573500"/>
    <n v="68820"/>
    <s v="High"/>
    <n v="688200"/>
    <n v="619380"/>
    <n v="45880"/>
  </r>
  <r>
    <x v="0"/>
    <x v="0"/>
    <x v="2"/>
    <d v="2020-12-10T00:00:00"/>
    <n v="1916"/>
    <n v="120"/>
    <n v="125"/>
    <n v="229920"/>
    <n v="23950"/>
    <s v="High"/>
    <n v="239500"/>
    <n v="215550"/>
    <n v="-14370"/>
  </r>
  <r>
    <x v="2"/>
    <x v="2"/>
    <x v="3"/>
    <d v="2020-10-14T00:00:00"/>
    <n v="2294"/>
    <n v="250"/>
    <n v="300"/>
    <n v="573500"/>
    <n v="68820"/>
    <s v="High"/>
    <n v="688200"/>
    <n v="619380"/>
    <n v="45880"/>
  </r>
  <r>
    <x v="1"/>
    <x v="4"/>
    <x v="3"/>
    <d v="2020-10-14T00:00:00"/>
    <n v="2167"/>
    <n v="250"/>
    <n v="15"/>
    <n v="21670"/>
    <n v="3250.5"/>
    <s v="High"/>
    <n v="32505"/>
    <n v="29254.5"/>
    <n v="7584.5"/>
  </r>
  <r>
    <x v="3"/>
    <x v="3"/>
    <x v="3"/>
    <d v="2020-12-27T00:00:00"/>
    <n v="1870"/>
    <n v="250"/>
    <n v="350"/>
    <n v="486200"/>
    <n v="65450"/>
    <s v="High"/>
    <n v="654500"/>
    <n v="589050"/>
    <n v="102850"/>
  </r>
  <r>
    <x v="4"/>
    <x v="4"/>
    <x v="4"/>
    <d v="2020-10-10T00:00:00"/>
    <n v="1198"/>
    <n v="3"/>
    <n v="12"/>
    <n v="3594"/>
    <n v="1581.36"/>
    <s v="High"/>
    <n v="14376"/>
    <n v="12794.64"/>
    <n v="9200.64"/>
  </r>
  <r>
    <x v="4"/>
    <x v="4"/>
    <x v="1"/>
    <d v="2020-10-05T00:00:00"/>
    <n v="1198"/>
    <n v="10"/>
    <n v="12"/>
    <n v="3594"/>
    <n v="1581.36"/>
    <s v="High"/>
    <n v="14376"/>
    <n v="12794.64"/>
    <n v="9200.64"/>
  </r>
  <r>
    <x v="4"/>
    <x v="1"/>
    <x v="3"/>
    <d v="2020-09-09T00:00:00"/>
    <n v="1005"/>
    <n v="250"/>
    <n v="12"/>
    <n v="3015"/>
    <n v="1326.6"/>
    <s v="High"/>
    <n v="12060"/>
    <n v="10733.4"/>
    <n v="7718.4"/>
  </r>
  <r>
    <x v="1"/>
    <x v="0"/>
    <x v="4"/>
    <d v="2020-11-12T00:00:00"/>
    <n v="1560"/>
    <n v="3"/>
    <n v="15"/>
    <n v="15600"/>
    <n v="2574"/>
    <s v="High"/>
    <n v="23400"/>
    <n v="20826"/>
    <n v="5226"/>
  </r>
  <r>
    <x v="3"/>
    <x v="1"/>
    <x v="4"/>
    <d v="2020-11-22T00:00:00"/>
    <n v="2706"/>
    <n v="3"/>
    <n v="7"/>
    <n v="13530"/>
    <n v="2083.62"/>
    <s v="High"/>
    <n v="18942"/>
    <n v="16858.38"/>
    <n v="3328.380000000001"/>
  </r>
  <r>
    <x v="3"/>
    <x v="3"/>
    <x v="0"/>
    <d v="2020-10-14T00:00:00"/>
    <n v="2992"/>
    <n v="5"/>
    <n v="20"/>
    <n v="29920"/>
    <n v="6582.4"/>
    <s v="High"/>
    <n v="59840"/>
    <n v="53257.599999999999"/>
    <n v="23337.599999999999"/>
  </r>
  <r>
    <x v="3"/>
    <x v="3"/>
    <x v="1"/>
    <d v="2020-10-15T00:00:00"/>
    <n v="2992"/>
    <n v="10"/>
    <n v="20"/>
    <n v="29920"/>
    <n v="6582.4"/>
    <s v="High"/>
    <n v="59840"/>
    <n v="53257.599999999999"/>
    <n v="23337.599999999999"/>
  </r>
  <r>
    <x v="3"/>
    <x v="4"/>
    <x v="2"/>
    <d v="2020-09-02T00:00:00"/>
    <n v="2805"/>
    <n v="120"/>
    <n v="20"/>
    <n v="28050"/>
    <n v="6171"/>
    <s v="High"/>
    <n v="56100"/>
    <n v="49929"/>
    <n v="21879"/>
  </r>
  <r>
    <x v="1"/>
    <x v="1"/>
    <x v="2"/>
    <d v="2020-09-01T00:00:00"/>
    <n v="655"/>
    <n v="120"/>
    <n v="15"/>
    <n v="6550"/>
    <n v="1080.75"/>
    <s v="High"/>
    <n v="9825"/>
    <n v="8744.25"/>
    <n v="2194.25"/>
  </r>
  <r>
    <x v="3"/>
    <x v="1"/>
    <x v="2"/>
    <d v="2020-10-22T00:00:00"/>
    <n v="344"/>
    <n v="120"/>
    <n v="350"/>
    <n v="89440"/>
    <n v="13244"/>
    <s v="High"/>
    <n v="120400"/>
    <n v="107156"/>
    <n v="17716"/>
  </r>
  <r>
    <x v="3"/>
    <x v="0"/>
    <x v="3"/>
    <d v="2020-11-30T00:00:00"/>
    <n v="2935"/>
    <n v="250"/>
    <n v="20"/>
    <n v="29350"/>
    <n v="6457"/>
    <s v="High"/>
    <n v="58700"/>
    <n v="52243"/>
    <n v="22893"/>
  </r>
  <r>
    <x v="0"/>
    <x v="1"/>
    <x v="5"/>
    <d v="2020-09-19T00:00:00"/>
    <n v="947"/>
    <n v="260"/>
    <n v="125"/>
    <n v="113640"/>
    <n v="13021.25"/>
    <s v="High"/>
    <n v="118375"/>
    <n v="105353.75"/>
    <n v="-8286.25"/>
  </r>
  <r>
    <x v="3"/>
    <x v="1"/>
    <x v="5"/>
    <d v="2020-10-17T00:00:00"/>
    <n v="344"/>
    <n v="260"/>
    <n v="350"/>
    <n v="89440"/>
    <n v="13244"/>
    <s v="High"/>
    <n v="120400"/>
    <n v="107156"/>
    <n v="17716"/>
  </r>
  <r>
    <x v="3"/>
    <x v="2"/>
    <x v="1"/>
    <d v="2020-09-13T00:00:00"/>
    <n v="380"/>
    <n v="10"/>
    <n v="7"/>
    <n v="1900"/>
    <n v="292.60000000000002"/>
    <s v="High"/>
    <n v="2660"/>
    <n v="2367.4"/>
    <n v="467.40000000000009"/>
  </r>
  <r>
    <x v="0"/>
    <x v="0"/>
    <x v="4"/>
    <d v="2020-09-15T00:00:00"/>
    <n v="2416"/>
    <n v="3"/>
    <n v="125"/>
    <n v="289920"/>
    <n v="36240"/>
    <s v="High"/>
    <n v="302000"/>
    <n v="265760"/>
    <n v="-24160"/>
  </r>
  <r>
    <x v="3"/>
    <x v="1"/>
    <x v="0"/>
    <d v="2020-10-31T00:00:00"/>
    <n v="1715"/>
    <n v="5"/>
    <n v="20"/>
    <n v="17150"/>
    <n v="4116"/>
    <s v="High"/>
    <n v="34300"/>
    <n v="30184"/>
    <n v="13034"/>
  </r>
  <r>
    <x v="2"/>
    <x v="4"/>
    <x v="0"/>
    <d v="2020-12-26T00:00:00"/>
    <n v="1186"/>
    <n v="5"/>
    <n v="300"/>
    <n v="296500"/>
    <n v="42696"/>
    <s v="High"/>
    <n v="355800"/>
    <n v="313104"/>
    <n v="16604"/>
  </r>
  <r>
    <x v="3"/>
    <x v="1"/>
    <x v="1"/>
    <d v="2020-10-03T00:00:00"/>
    <n v="1715"/>
    <n v="10"/>
    <n v="20"/>
    <n v="17150"/>
    <n v="4116"/>
    <s v="High"/>
    <n v="34300"/>
    <n v="30184"/>
    <n v="13034"/>
  </r>
  <r>
    <x v="1"/>
    <x v="1"/>
    <x v="1"/>
    <d v="2020-12-30T00:00:00"/>
    <n v="380"/>
    <n v="10"/>
    <n v="15"/>
    <n v="3800"/>
    <n v="684"/>
    <s v="High"/>
    <n v="5700"/>
    <n v="5016"/>
    <n v="1216"/>
  </r>
  <r>
    <x v="3"/>
    <x v="0"/>
    <x v="3"/>
    <d v="2020-09-20T00:00:00"/>
    <n v="623"/>
    <n v="250"/>
    <n v="350"/>
    <n v="161980"/>
    <n v="26166"/>
    <s v="High"/>
    <n v="218050"/>
    <n v="191884"/>
    <n v="29904"/>
  </r>
  <r>
    <x v="1"/>
    <x v="2"/>
    <x v="5"/>
    <d v="2020-11-09T00:00:00"/>
    <n v="2548"/>
    <n v="260"/>
    <n v="15"/>
    <n v="25480"/>
    <n v="4586.3999999999996"/>
    <s v="High"/>
    <n v="38220"/>
    <n v="33633.599999999999"/>
    <n v="8153.5999999999985"/>
  </r>
  <r>
    <x v="4"/>
    <x v="0"/>
    <x v="5"/>
    <d v="2020-09-02T00:00:00"/>
    <n v="2761"/>
    <n v="260"/>
    <n v="12"/>
    <n v="8283"/>
    <n v="3975.84"/>
    <s v="High"/>
    <n v="33132"/>
    <n v="29156.16"/>
    <n v="20873.16"/>
  </r>
  <r>
    <x v="3"/>
    <x v="3"/>
    <x v="4"/>
    <d v="2020-09-29T00:00:00"/>
    <n v="442"/>
    <n v="3"/>
    <n v="20"/>
    <n v="4420"/>
    <n v="1149.2"/>
    <s v="High"/>
    <n v="8840"/>
    <n v="7690.8"/>
    <n v="3270.8"/>
  </r>
  <r>
    <x v="1"/>
    <x v="3"/>
    <x v="2"/>
    <d v="2020-09-01T00:00:00"/>
    <n v="660"/>
    <n v="120"/>
    <n v="15"/>
    <n v="6600"/>
    <n v="1287"/>
    <s v="High"/>
    <n v="9900"/>
    <n v="8613"/>
    <n v="2013"/>
  </r>
  <r>
    <x v="2"/>
    <x v="1"/>
    <x v="2"/>
    <d v="2020-11-29T00:00:00"/>
    <n v="2605"/>
    <n v="120"/>
    <n v="300"/>
    <n v="651250"/>
    <n v="101595"/>
    <s v="High"/>
    <n v="781500"/>
    <n v="679905"/>
    <n v="28655"/>
  </r>
  <r>
    <x v="4"/>
    <x v="3"/>
    <x v="5"/>
    <d v="2020-12-11T00:00:00"/>
    <n v="1770"/>
    <n v="260"/>
    <n v="12"/>
    <n v="5310"/>
    <n v="2761.2"/>
    <s v="High"/>
    <n v="21240"/>
    <n v="18478.8"/>
    <n v="13168.8"/>
  </r>
  <r>
    <x v="3"/>
    <x v="2"/>
    <x v="4"/>
    <d v="2020-10-20T00:00:00"/>
    <n v="2996"/>
    <n v="3"/>
    <n v="7"/>
    <n v="14980"/>
    <n v="2936.08"/>
    <s v="High"/>
    <n v="20972"/>
    <n v="18035.919999999998"/>
    <n v="3055.9199999999983"/>
  </r>
  <r>
    <x v="3"/>
    <x v="2"/>
    <x v="0"/>
    <d v="2020-10-24T00:00:00"/>
    <n v="2996"/>
    <n v="5"/>
    <n v="7"/>
    <n v="14980"/>
    <n v="2936.08"/>
    <s v="High"/>
    <n v="20972"/>
    <n v="18035.919999999998"/>
    <n v="3055.9199999999983"/>
  </r>
  <r>
    <x v="4"/>
    <x v="2"/>
    <x v="5"/>
    <d v="2020-12-26T00:00:00"/>
    <n v="2015"/>
    <n v="260"/>
    <n v="12"/>
    <n v="6045"/>
    <n v="3385.2"/>
    <s v="High"/>
    <n v="24180"/>
    <n v="20794.8"/>
    <n v="14749.8"/>
  </r>
  <r>
    <x v="0"/>
    <x v="4"/>
    <x v="4"/>
    <d v="2020-09-23T00:00:00"/>
    <n v="1023"/>
    <n v="3"/>
    <n v="125"/>
    <n v="122760"/>
    <n v="17902.5"/>
    <s v="High"/>
    <n v="127875"/>
    <n v="109972.5"/>
    <n v="-12787.5"/>
  </r>
  <r>
    <x v="0"/>
    <x v="1"/>
    <x v="4"/>
    <d v="2020-12-06T00:00:00"/>
    <n v="2821"/>
    <n v="3"/>
    <n v="125"/>
    <n v="338520"/>
    <n v="49367.5"/>
    <s v="High"/>
    <n v="352625"/>
    <n v="303257.5"/>
    <n v="-35262.5"/>
  </r>
  <r>
    <x v="3"/>
    <x v="1"/>
    <x v="0"/>
    <d v="2020-10-23T00:00:00"/>
    <n v="1727"/>
    <n v="5"/>
    <n v="7"/>
    <n v="8635"/>
    <n v="1692.46"/>
    <s v="High"/>
    <n v="12089"/>
    <n v="10396.540000000001"/>
    <n v="1761.5400000000009"/>
  </r>
  <r>
    <x v="1"/>
    <x v="0"/>
    <x v="1"/>
    <d v="2020-09-04T00:00:00"/>
    <n v="2470"/>
    <n v="10"/>
    <n v="15"/>
    <n v="24700"/>
    <n v="5187"/>
    <s v="High"/>
    <n v="37050"/>
    <n v="31863"/>
    <n v="7163"/>
  </r>
  <r>
    <x v="1"/>
    <x v="0"/>
    <x v="1"/>
    <d v="2020-10-23T00:00:00"/>
    <n v="1743"/>
    <n v="10"/>
    <n v="15"/>
    <n v="17430"/>
    <n v="3660.3"/>
    <s v="High"/>
    <n v="26145"/>
    <n v="22484.7"/>
    <n v="5054.7000000000007"/>
  </r>
  <r>
    <x v="4"/>
    <x v="0"/>
    <x v="1"/>
    <d v="2020-11-02T00:00:00"/>
    <n v="2222"/>
    <n v="10"/>
    <n v="12"/>
    <n v="6666"/>
    <n v="3732.96"/>
    <s v="High"/>
    <n v="26664"/>
    <n v="22931.040000000001"/>
    <n v="16265.04"/>
  </r>
  <r>
    <x v="3"/>
    <x v="4"/>
    <x v="1"/>
    <d v="2020-11-28T00:00:00"/>
    <n v="1922"/>
    <n v="10"/>
    <n v="350"/>
    <n v="499720"/>
    <n v="94178"/>
    <s v="High"/>
    <n v="672700"/>
    <n v="578522"/>
    <n v="78802"/>
  </r>
  <r>
    <x v="2"/>
    <x v="0"/>
    <x v="2"/>
    <d v="2020-10-08T00:00:00"/>
    <n v="269"/>
    <n v="120"/>
    <n v="300"/>
    <n v="67250"/>
    <n v="11298"/>
    <s v="High"/>
    <n v="80700"/>
    <n v="69402"/>
    <n v="2152"/>
  </r>
  <r>
    <x v="2"/>
    <x v="3"/>
    <x v="2"/>
    <d v="2020-11-27T00:00:00"/>
    <n v="2536"/>
    <n v="120"/>
    <n v="300"/>
    <n v="634000"/>
    <n v="106512"/>
    <s v="High"/>
    <n v="760800"/>
    <n v="654288"/>
    <n v="20288"/>
  </r>
  <r>
    <x v="2"/>
    <x v="0"/>
    <x v="3"/>
    <d v="2020-10-03T00:00:00"/>
    <n v="269"/>
    <n v="250"/>
    <n v="300"/>
    <n v="67250"/>
    <n v="11298"/>
    <s v="High"/>
    <n v="80700"/>
    <n v="69402"/>
    <n v="2152"/>
  </r>
  <r>
    <x v="3"/>
    <x v="4"/>
    <x v="3"/>
    <d v="2020-12-17T00:00:00"/>
    <n v="1281"/>
    <n v="250"/>
    <n v="350"/>
    <n v="333060"/>
    <n v="62769"/>
    <s v="High"/>
    <n v="448350"/>
    <n v="385581"/>
    <n v="52521"/>
  </r>
  <r>
    <x v="1"/>
    <x v="0"/>
    <x v="5"/>
    <d v="2020-10-26T00:00:00"/>
    <n v="1743"/>
    <n v="260"/>
    <n v="15"/>
    <n v="17430"/>
    <n v="3660.3"/>
    <s v="High"/>
    <n v="26145"/>
    <n v="22484.7"/>
    <n v="5054.7000000000007"/>
  </r>
  <r>
    <x v="3"/>
    <x v="1"/>
    <x v="5"/>
    <d v="2020-10-19T00:00:00"/>
    <n v="1727"/>
    <n v="260"/>
    <n v="7"/>
    <n v="8635"/>
    <n v="1692.46"/>
    <s v="High"/>
    <n v="12089"/>
    <n v="10396.540000000001"/>
    <n v="1761.5400000000009"/>
  </r>
  <r>
    <x v="1"/>
    <x v="1"/>
    <x v="5"/>
    <d v="2020-11-06T00:00:00"/>
    <n v="1870"/>
    <n v="260"/>
    <n v="15"/>
    <n v="18700"/>
    <n v="3927"/>
    <s v="High"/>
    <n v="28050"/>
    <n v="24123"/>
    <n v="5423"/>
  </r>
  <r>
    <x v="3"/>
    <x v="2"/>
    <x v="1"/>
    <d v="2020-10-26T00:00:00"/>
    <n v="267"/>
    <n v="10"/>
    <n v="20"/>
    <n v="2670"/>
    <n v="801"/>
    <s v="High"/>
    <n v="5340"/>
    <n v="4539"/>
    <n v="1869"/>
  </r>
  <r>
    <x v="3"/>
    <x v="2"/>
    <x v="1"/>
    <d v="2020-11-22T00:00:00"/>
    <n v="2007"/>
    <n v="10"/>
    <n v="350"/>
    <n v="521820"/>
    <n v="105367.5"/>
    <s v="High"/>
    <n v="702450"/>
    <n v="597082.5"/>
    <n v="75262.5"/>
  </r>
  <r>
    <x v="3"/>
    <x v="1"/>
    <x v="1"/>
    <d v="2020-11-21T00:00:00"/>
    <n v="2151"/>
    <n v="10"/>
    <n v="350"/>
    <n v="559260"/>
    <n v="112927.5"/>
    <s v="High"/>
    <n v="752850"/>
    <n v="639922.5"/>
    <n v="80662.5"/>
  </r>
  <r>
    <x v="2"/>
    <x v="2"/>
    <x v="2"/>
    <d v="2020-11-06T00:00:00"/>
    <n v="2574"/>
    <n v="120"/>
    <n v="300"/>
    <n v="643500"/>
    <n v="115830"/>
    <s v="High"/>
    <n v="772200"/>
    <n v="656370"/>
    <n v="12870"/>
  </r>
  <r>
    <x v="0"/>
    <x v="2"/>
    <x v="2"/>
    <d v="2020-12-25T00:00:00"/>
    <n v="2438"/>
    <n v="120"/>
    <n v="125"/>
    <n v="292560"/>
    <n v="45712.5"/>
    <s v="High"/>
    <n v="304750"/>
    <n v="259037.5"/>
    <n v="-33522.5"/>
  </r>
  <r>
    <x v="3"/>
    <x v="2"/>
    <x v="3"/>
    <d v="2020-10-08T00:00:00"/>
    <n v="267"/>
    <n v="250"/>
    <n v="20"/>
    <n v="2670"/>
    <n v="801"/>
    <s v="High"/>
    <n v="5340"/>
    <n v="4539"/>
    <n v="1869"/>
  </r>
  <r>
    <x v="0"/>
    <x v="0"/>
    <x v="3"/>
    <d v="2020-11-01T00:00:00"/>
    <n v="2954"/>
    <n v="250"/>
    <n v="125"/>
    <n v="354480"/>
    <n v="55387.5"/>
    <s v="High"/>
    <n v="369250"/>
    <n v="313862.5"/>
    <n v="-40617.5"/>
  </r>
  <r>
    <x v="3"/>
    <x v="0"/>
    <x v="4"/>
    <d v="2021-01-12T00:00:00"/>
    <n v="1618.5"/>
    <n v="3"/>
    <n v="20"/>
    <n v="16185"/>
    <n v="0"/>
    <s v="None"/>
    <n v="32370"/>
    <n v="32370"/>
    <n v="16185"/>
  </r>
  <r>
    <x v="3"/>
    <x v="3"/>
    <x v="4"/>
    <d v="2021-01-09T00:00:00"/>
    <n v="1321"/>
    <n v="3"/>
    <n v="20"/>
    <n v="13210"/>
    <n v="0"/>
    <s v="None"/>
    <n v="26420"/>
    <n v="26420"/>
    <n v="13210"/>
  </r>
  <r>
    <x v="1"/>
    <x v="4"/>
    <x v="4"/>
    <d v="2021-06-20T00:00:00"/>
    <n v="2178"/>
    <n v="3"/>
    <n v="15"/>
    <n v="21780"/>
    <n v="0"/>
    <s v="None"/>
    <n v="32670"/>
    <n v="32670"/>
    <n v="10890"/>
  </r>
  <r>
    <x v="1"/>
    <x v="3"/>
    <x v="4"/>
    <d v="2021-06-17T00:00:00"/>
    <n v="888"/>
    <n v="3"/>
    <n v="15"/>
    <n v="8880"/>
    <n v="0"/>
    <s v="None"/>
    <n v="13320"/>
    <n v="13320"/>
    <n v="4440"/>
  </r>
  <r>
    <x v="1"/>
    <x v="1"/>
    <x v="4"/>
    <d v="2021-06-16T00:00:00"/>
    <n v="2470"/>
    <n v="3"/>
    <n v="15"/>
    <n v="24700"/>
    <n v="0"/>
    <s v="None"/>
    <n v="37050"/>
    <n v="37050"/>
    <n v="12350"/>
  </r>
  <r>
    <x v="3"/>
    <x v="3"/>
    <x v="4"/>
    <d v="2021-12-16T00:00:00"/>
    <n v="1513"/>
    <n v="3"/>
    <n v="350"/>
    <n v="393380"/>
    <n v="0"/>
    <s v="None"/>
    <n v="529550"/>
    <n v="529550"/>
    <n v="136170"/>
  </r>
  <r>
    <x v="1"/>
    <x v="3"/>
    <x v="0"/>
    <d v="2021-03-02T00:00:00"/>
    <n v="921"/>
    <n v="5"/>
    <n v="15"/>
    <n v="9210"/>
    <n v="0"/>
    <s v="None"/>
    <n v="13815"/>
    <n v="13815"/>
    <n v="4605"/>
  </r>
  <r>
    <x v="4"/>
    <x v="0"/>
    <x v="0"/>
    <d v="2021-06-18T00:00:00"/>
    <n v="2518"/>
    <n v="5"/>
    <n v="12"/>
    <n v="7554"/>
    <n v="0"/>
    <s v="None"/>
    <n v="30216"/>
    <n v="30216"/>
    <n v="22662"/>
  </r>
  <r>
    <x v="3"/>
    <x v="4"/>
    <x v="0"/>
    <d v="2021-06-13T00:00:00"/>
    <n v="1899"/>
    <n v="5"/>
    <n v="20"/>
    <n v="18990"/>
    <n v="0"/>
    <s v="None"/>
    <n v="37980"/>
    <n v="37980"/>
    <n v="18990"/>
  </r>
  <r>
    <x v="4"/>
    <x v="3"/>
    <x v="0"/>
    <d v="2021-06-03T00:00:00"/>
    <n v="1545"/>
    <n v="5"/>
    <n v="12"/>
    <n v="4635"/>
    <n v="0"/>
    <s v="None"/>
    <n v="18540"/>
    <n v="18540"/>
    <n v="13905"/>
  </r>
  <r>
    <x v="1"/>
    <x v="1"/>
    <x v="0"/>
    <d v="2021-06-25T00:00:00"/>
    <n v="2470"/>
    <n v="5"/>
    <n v="15"/>
    <n v="24700"/>
    <n v="0"/>
    <s v="None"/>
    <n v="37050"/>
    <n v="37050"/>
    <n v="12350"/>
  </r>
  <r>
    <x v="0"/>
    <x v="0"/>
    <x v="0"/>
    <d v="2021-07-24T00:00:00"/>
    <n v="2665.5"/>
    <n v="5"/>
    <n v="125"/>
    <n v="319860"/>
    <n v="0"/>
    <s v="None"/>
    <n v="333187.5"/>
    <n v="333187.5"/>
    <n v="13327.5"/>
  </r>
  <r>
    <x v="2"/>
    <x v="1"/>
    <x v="0"/>
    <d v="2021-08-01T00:00:00"/>
    <n v="958"/>
    <n v="5"/>
    <n v="300"/>
    <n v="239500"/>
    <n v="0"/>
    <s v="None"/>
    <n v="287400"/>
    <n v="287400"/>
    <n v="47900"/>
  </r>
  <r>
    <x v="3"/>
    <x v="3"/>
    <x v="0"/>
    <d v="2021-09-15T00:00:00"/>
    <n v="2146"/>
    <n v="5"/>
    <n v="7"/>
    <n v="10730"/>
    <n v="0"/>
    <s v="None"/>
    <n v="15022"/>
    <n v="15022"/>
    <n v="4292"/>
  </r>
  <r>
    <x v="1"/>
    <x v="2"/>
    <x v="0"/>
    <d v="2021-12-04T00:00:00"/>
    <n v="615"/>
    <n v="5"/>
    <n v="15"/>
    <n v="6150"/>
    <n v="0"/>
    <s v="None"/>
    <n v="9225"/>
    <n v="9225"/>
    <n v="3075"/>
  </r>
  <r>
    <x v="3"/>
    <x v="0"/>
    <x v="1"/>
    <d v="2021-02-21T00:00:00"/>
    <n v="292"/>
    <n v="10"/>
    <n v="20"/>
    <n v="2920"/>
    <n v="0"/>
    <s v="None"/>
    <n v="5840"/>
    <n v="5840"/>
    <n v="2920"/>
  </r>
  <r>
    <x v="1"/>
    <x v="1"/>
    <x v="1"/>
    <d v="2021-02-22T00:00:00"/>
    <n v="974"/>
    <n v="10"/>
    <n v="15"/>
    <n v="9740"/>
    <n v="0"/>
    <s v="None"/>
    <n v="14610"/>
    <n v="14610"/>
    <n v="4870"/>
  </r>
  <r>
    <x v="4"/>
    <x v="0"/>
    <x v="1"/>
    <d v="2021-06-18T00:00:00"/>
    <n v="2518"/>
    <n v="10"/>
    <n v="12"/>
    <n v="7554"/>
    <n v="0"/>
    <s v="None"/>
    <n v="30216"/>
    <n v="30216"/>
    <n v="22662"/>
  </r>
  <r>
    <x v="3"/>
    <x v="3"/>
    <x v="1"/>
    <d v="2021-06-07T00:00:00"/>
    <n v="1006"/>
    <n v="10"/>
    <n v="350"/>
    <n v="261560"/>
    <n v="0"/>
    <s v="None"/>
    <n v="352100"/>
    <n v="352100"/>
    <n v="90540"/>
  </r>
  <r>
    <x v="4"/>
    <x v="3"/>
    <x v="1"/>
    <d v="2021-07-30T00:00:00"/>
    <n v="367"/>
    <n v="10"/>
    <n v="12"/>
    <n v="1101"/>
    <n v="0"/>
    <s v="None"/>
    <n v="4404"/>
    <n v="4404"/>
    <n v="3303"/>
  </r>
  <r>
    <x v="3"/>
    <x v="1"/>
    <x v="1"/>
    <d v="2021-08-13T00:00:00"/>
    <n v="883"/>
    <n v="10"/>
    <n v="7"/>
    <n v="4415"/>
    <n v="0"/>
    <s v="None"/>
    <n v="6181"/>
    <n v="6181"/>
    <n v="1766"/>
  </r>
  <r>
    <x v="1"/>
    <x v="1"/>
    <x v="1"/>
    <d v="2021-09-04T00:00:00"/>
    <n v="2472"/>
    <n v="10"/>
    <n v="15"/>
    <n v="24720"/>
    <n v="0"/>
    <s v="None"/>
    <n v="37080"/>
    <n v="37080"/>
    <n v="12360"/>
  </r>
  <r>
    <x v="3"/>
    <x v="2"/>
    <x v="1"/>
    <d v="2021-10-27T00:00:00"/>
    <n v="1143"/>
    <n v="10"/>
    <n v="7"/>
    <n v="5715"/>
    <n v="0"/>
    <s v="None"/>
    <n v="8001"/>
    <n v="8001"/>
    <n v="2286"/>
  </r>
  <r>
    <x v="3"/>
    <x v="0"/>
    <x v="1"/>
    <d v="2021-12-12T00:00:00"/>
    <n v="1817"/>
    <n v="10"/>
    <n v="20"/>
    <n v="18170"/>
    <n v="0"/>
    <s v="None"/>
    <n v="36340"/>
    <n v="36340"/>
    <n v="18170"/>
  </r>
  <r>
    <x v="3"/>
    <x v="3"/>
    <x v="1"/>
    <d v="2021-12-12T00:00:00"/>
    <n v="1513"/>
    <n v="10"/>
    <n v="350"/>
    <n v="393380"/>
    <n v="0"/>
    <s v="None"/>
    <n v="529550"/>
    <n v="529550"/>
    <n v="136170"/>
  </r>
  <r>
    <x v="3"/>
    <x v="1"/>
    <x v="2"/>
    <d v="2021-01-08T00:00:00"/>
    <n v="1493"/>
    <n v="120"/>
    <n v="7"/>
    <n v="7465"/>
    <n v="0"/>
    <s v="None"/>
    <n v="10451"/>
    <n v="10451"/>
    <n v="2986"/>
  </r>
  <r>
    <x v="0"/>
    <x v="4"/>
    <x v="2"/>
    <d v="2021-02-23T00:00:00"/>
    <n v="1804"/>
    <n v="120"/>
    <n v="125"/>
    <n v="216480"/>
    <n v="0"/>
    <s v="None"/>
    <n v="225500"/>
    <n v="225500"/>
    <n v="9020"/>
  </r>
  <r>
    <x v="4"/>
    <x v="3"/>
    <x v="2"/>
    <d v="2021-03-30T00:00:00"/>
    <n v="2161"/>
    <n v="120"/>
    <n v="12"/>
    <n v="6483"/>
    <n v="0"/>
    <s v="None"/>
    <n v="25932"/>
    <n v="25932"/>
    <n v="19449"/>
  </r>
  <r>
    <x v="3"/>
    <x v="3"/>
    <x v="2"/>
    <d v="2021-06-01T00:00:00"/>
    <n v="1006"/>
    <n v="120"/>
    <n v="350"/>
    <n v="261560"/>
    <n v="0"/>
    <s v="None"/>
    <n v="352100"/>
    <n v="352100"/>
    <n v="90540"/>
  </r>
  <r>
    <x v="4"/>
    <x v="3"/>
    <x v="2"/>
    <d v="2021-06-03T00:00:00"/>
    <n v="1545"/>
    <n v="120"/>
    <n v="12"/>
    <n v="4635"/>
    <n v="0"/>
    <s v="None"/>
    <n v="18540"/>
    <n v="18540"/>
    <n v="13905"/>
  </r>
  <r>
    <x v="0"/>
    <x v="2"/>
    <x v="2"/>
    <d v="2021-08-14T00:00:00"/>
    <n v="2821"/>
    <n v="120"/>
    <n v="125"/>
    <n v="338520"/>
    <n v="0"/>
    <s v="None"/>
    <n v="352625"/>
    <n v="352625"/>
    <n v="14105"/>
  </r>
  <r>
    <x v="2"/>
    <x v="0"/>
    <x v="3"/>
    <d v="2021-02-14T00:00:00"/>
    <n v="2001"/>
    <n v="250"/>
    <n v="300"/>
    <n v="500250"/>
    <n v="0"/>
    <s v="None"/>
    <n v="600300"/>
    <n v="600300"/>
    <n v="100050"/>
  </r>
  <r>
    <x v="4"/>
    <x v="3"/>
    <x v="3"/>
    <d v="2021-04-22T00:00:00"/>
    <n v="2838"/>
    <n v="250"/>
    <n v="12"/>
    <n v="8514"/>
    <n v="0"/>
    <s v="None"/>
    <n v="34056"/>
    <n v="34056"/>
    <n v="25542"/>
  </r>
  <r>
    <x v="1"/>
    <x v="4"/>
    <x v="3"/>
    <d v="2021-06-06T00:00:00"/>
    <n v="2178"/>
    <n v="250"/>
    <n v="15"/>
    <n v="21780"/>
    <n v="0"/>
    <s v="None"/>
    <n v="32670"/>
    <n v="32670"/>
    <n v="10890"/>
  </r>
  <r>
    <x v="1"/>
    <x v="3"/>
    <x v="3"/>
    <d v="2021-06-03T00:00:00"/>
    <n v="888"/>
    <n v="250"/>
    <n v="15"/>
    <n v="8880"/>
    <n v="0"/>
    <s v="None"/>
    <n v="13320"/>
    <n v="13320"/>
    <n v="4440"/>
  </r>
  <r>
    <x v="2"/>
    <x v="4"/>
    <x v="3"/>
    <d v="2021-09-19T00:00:00"/>
    <n v="2151"/>
    <n v="250"/>
    <n v="300"/>
    <n v="537750"/>
    <n v="0"/>
    <s v="None"/>
    <n v="645300"/>
    <n v="645300"/>
    <n v="107550"/>
  </r>
  <r>
    <x v="3"/>
    <x v="0"/>
    <x v="3"/>
    <d v="2021-12-27T00:00:00"/>
    <n v="1817"/>
    <n v="250"/>
    <n v="20"/>
    <n v="18170"/>
    <n v="0"/>
    <s v="None"/>
    <n v="36340"/>
    <n v="36340"/>
    <n v="18170"/>
  </r>
  <r>
    <x v="3"/>
    <x v="4"/>
    <x v="5"/>
    <d v="2021-02-15T00:00:00"/>
    <n v="2750"/>
    <n v="260"/>
    <n v="350"/>
    <n v="715000"/>
    <n v="0"/>
    <s v="None"/>
    <n v="962500"/>
    <n v="962500"/>
    <n v="247500"/>
  </r>
  <r>
    <x v="4"/>
    <x v="2"/>
    <x v="5"/>
    <d v="2021-04-17T00:00:00"/>
    <n v="1953"/>
    <n v="260"/>
    <n v="12"/>
    <n v="5859"/>
    <n v="0"/>
    <s v="None"/>
    <n v="23436"/>
    <n v="23436"/>
    <n v="17577"/>
  </r>
  <r>
    <x v="0"/>
    <x v="3"/>
    <x v="5"/>
    <d v="2021-04-12T00:00:00"/>
    <n v="4219.5"/>
    <n v="260"/>
    <n v="125"/>
    <n v="506340"/>
    <n v="0"/>
    <s v="None"/>
    <n v="527437.5"/>
    <n v="527437.5"/>
    <n v="21097.5"/>
  </r>
  <r>
    <x v="3"/>
    <x v="4"/>
    <x v="5"/>
    <d v="2021-06-06T00:00:00"/>
    <n v="1899"/>
    <n v="260"/>
    <n v="20"/>
    <n v="18990"/>
    <n v="0"/>
    <s v="None"/>
    <n v="37980"/>
    <n v="37980"/>
    <n v="18990"/>
  </r>
  <r>
    <x v="3"/>
    <x v="3"/>
    <x v="5"/>
    <d v="2021-07-20T00:00:00"/>
    <n v="1686"/>
    <n v="260"/>
    <n v="7"/>
    <n v="8430"/>
    <n v="0"/>
    <s v="None"/>
    <n v="11802"/>
    <n v="11802"/>
    <n v="3372"/>
  </r>
  <r>
    <x v="4"/>
    <x v="2"/>
    <x v="5"/>
    <d v="2021-08-21T00:00:00"/>
    <n v="2141"/>
    <n v="260"/>
    <n v="12"/>
    <n v="6423"/>
    <n v="0"/>
    <s v="None"/>
    <n v="25692"/>
    <n v="25692"/>
    <n v="19269"/>
  </r>
  <r>
    <x v="3"/>
    <x v="2"/>
    <x v="5"/>
    <d v="2021-10-27T00:00:00"/>
    <n v="1143"/>
    <n v="260"/>
    <n v="7"/>
    <n v="5715"/>
    <n v="0"/>
    <s v="None"/>
    <n v="8001"/>
    <n v="8001"/>
    <n v="2286"/>
  </r>
  <r>
    <x v="1"/>
    <x v="2"/>
    <x v="5"/>
    <d v="2021-12-07T00:00:00"/>
    <n v="615"/>
    <n v="260"/>
    <n v="15"/>
    <n v="6150"/>
    <n v="0"/>
    <s v="None"/>
    <n v="9225"/>
    <n v="9225"/>
    <n v="3075"/>
  </r>
  <r>
    <x v="3"/>
    <x v="4"/>
    <x v="1"/>
    <d v="2021-01-26T00:00:00"/>
    <n v="3945"/>
    <n v="10"/>
    <n v="7"/>
    <n v="19725"/>
    <n v="276.14999999999998"/>
    <s v="Low"/>
    <n v="27615"/>
    <n v="27338.85"/>
    <n v="7613.8499999999985"/>
  </r>
  <r>
    <x v="1"/>
    <x v="4"/>
    <x v="1"/>
    <d v="2021-02-22T00:00:00"/>
    <n v="2296"/>
    <n v="10"/>
    <n v="15"/>
    <n v="22960"/>
    <n v="344.4"/>
    <s v="Low"/>
    <n v="34440"/>
    <n v="34095.599999999999"/>
    <n v="11135.599999999999"/>
  </r>
  <r>
    <x v="3"/>
    <x v="4"/>
    <x v="1"/>
    <d v="2021-05-28T00:00:00"/>
    <n v="1030"/>
    <n v="10"/>
    <n v="7"/>
    <n v="5150"/>
    <n v="72.099999999999994"/>
    <s v="Low"/>
    <n v="7210"/>
    <n v="7137.9"/>
    <n v="1987.8999999999996"/>
  </r>
  <r>
    <x v="3"/>
    <x v="4"/>
    <x v="2"/>
    <d v="2021-11-16T00:00:00"/>
    <n v="639"/>
    <n v="120"/>
    <n v="7"/>
    <n v="3195"/>
    <n v="44.73"/>
    <s v="Low"/>
    <n v="4473"/>
    <n v="4428.2700000000004"/>
    <n v="1233.2700000000004"/>
  </r>
  <r>
    <x v="3"/>
    <x v="0"/>
    <x v="3"/>
    <d v="2021-03-31T00:00:00"/>
    <n v="1326"/>
    <n v="250"/>
    <n v="7"/>
    <n v="6630"/>
    <n v="92.82"/>
    <s v="Low"/>
    <n v="9282"/>
    <n v="9189.18"/>
    <n v="2559.1800000000003"/>
  </r>
  <r>
    <x v="4"/>
    <x v="2"/>
    <x v="4"/>
    <d v="2021-02-05T00:00:00"/>
    <n v="1858"/>
    <n v="3"/>
    <n v="12"/>
    <n v="5574"/>
    <n v="222.96"/>
    <s v="Low"/>
    <n v="22296"/>
    <n v="22073.040000000001"/>
    <n v="16499.04"/>
  </r>
  <r>
    <x v="3"/>
    <x v="1"/>
    <x v="4"/>
    <d v="2021-03-13T00:00:00"/>
    <n v="1210"/>
    <n v="3"/>
    <n v="350"/>
    <n v="314600"/>
    <n v="4235"/>
    <s v="Low"/>
    <n v="423500"/>
    <n v="419265"/>
    <n v="104665"/>
  </r>
  <r>
    <x v="3"/>
    <x v="2"/>
    <x v="4"/>
    <d v="2021-07-20T00:00:00"/>
    <n v="2529"/>
    <n v="3"/>
    <n v="7"/>
    <n v="12645"/>
    <n v="177.03"/>
    <s v="Low"/>
    <n v="17703"/>
    <n v="17525.97"/>
    <n v="4880.9700000000012"/>
  </r>
  <r>
    <x v="4"/>
    <x v="0"/>
    <x v="4"/>
    <d v="2021-09-09T00:00:00"/>
    <n v="1445"/>
    <n v="3"/>
    <n v="12"/>
    <n v="4335"/>
    <n v="173.4"/>
    <s v="Low"/>
    <n v="17340"/>
    <n v="17166.599999999999"/>
    <n v="12831.599999999999"/>
  </r>
  <r>
    <x v="4"/>
    <x v="4"/>
    <x v="4"/>
    <d v="2021-09-22T00:00:00"/>
    <n v="2671"/>
    <n v="3"/>
    <n v="12"/>
    <n v="8013"/>
    <n v="320.52"/>
    <s v="Low"/>
    <n v="32052"/>
    <n v="31731.48"/>
    <n v="23718.48"/>
  </r>
  <r>
    <x v="3"/>
    <x v="1"/>
    <x v="4"/>
    <d v="2021-10-28T00:00:00"/>
    <n v="1397"/>
    <n v="3"/>
    <n v="350"/>
    <n v="363220"/>
    <n v="4889.5"/>
    <s v="Low"/>
    <n v="488950"/>
    <n v="484060.5"/>
    <n v="120840.5"/>
  </r>
  <r>
    <x v="3"/>
    <x v="4"/>
    <x v="4"/>
    <d v="2021-12-27T00:00:00"/>
    <n v="2155"/>
    <n v="3"/>
    <n v="350"/>
    <n v="560300"/>
    <n v="7542.5"/>
    <s v="Low"/>
    <n v="754250"/>
    <n v="746707.5"/>
    <n v="186407.5"/>
  </r>
  <r>
    <x v="1"/>
    <x v="1"/>
    <x v="0"/>
    <d v="2021-03-13T00:00:00"/>
    <n v="2214"/>
    <n v="5"/>
    <n v="15"/>
    <n v="22140"/>
    <n v="332.1"/>
    <s v="Low"/>
    <n v="33210"/>
    <n v="32877.9"/>
    <n v="10737.900000000001"/>
  </r>
  <r>
    <x v="2"/>
    <x v="2"/>
    <x v="0"/>
    <d v="2021-04-27T00:00:00"/>
    <n v="2301"/>
    <n v="5"/>
    <n v="300"/>
    <n v="575250"/>
    <n v="6903"/>
    <s v="Low"/>
    <n v="690300"/>
    <n v="683397"/>
    <n v="108147"/>
  </r>
  <r>
    <x v="3"/>
    <x v="4"/>
    <x v="0"/>
    <d v="2021-07-17T00:00:00"/>
    <n v="1375.5"/>
    <n v="5"/>
    <n v="20"/>
    <n v="13755"/>
    <n v="275.10000000000002"/>
    <s v="Low"/>
    <n v="27510"/>
    <n v="27234.9"/>
    <n v="13479.900000000001"/>
  </r>
  <r>
    <x v="3"/>
    <x v="0"/>
    <x v="0"/>
    <d v="2021-08-30T00:00:00"/>
    <n v="1830"/>
    <n v="5"/>
    <n v="7"/>
    <n v="9150"/>
    <n v="128.1"/>
    <s v="Low"/>
    <n v="12810"/>
    <n v="12681.9"/>
    <n v="3531.8999999999996"/>
  </r>
  <r>
    <x v="1"/>
    <x v="2"/>
    <x v="1"/>
    <d v="2021-02-27T00:00:00"/>
    <n v="1514"/>
    <n v="10"/>
    <n v="15"/>
    <n v="15140"/>
    <n v="227.1"/>
    <s v="Low"/>
    <n v="22710"/>
    <n v="22482.9"/>
    <n v="7342.9000000000015"/>
  </r>
  <r>
    <x v="3"/>
    <x v="2"/>
    <x v="1"/>
    <d v="2021-04-03T00:00:00"/>
    <n v="4492.5"/>
    <n v="10"/>
    <n v="7"/>
    <n v="22462.5"/>
    <n v="314.47500000000002"/>
    <s v="Low"/>
    <n v="31447.5"/>
    <n v="31133.025000000001"/>
    <n v="8670.5250000000015"/>
  </r>
  <r>
    <x v="0"/>
    <x v="2"/>
    <x v="1"/>
    <d v="2021-06-10T00:00:00"/>
    <n v="727"/>
    <n v="10"/>
    <n v="125"/>
    <n v="87240"/>
    <n v="908.75"/>
    <s v="Low"/>
    <n v="90875"/>
    <n v="89966.25"/>
    <n v="2726.25"/>
  </r>
  <r>
    <x v="0"/>
    <x v="4"/>
    <x v="1"/>
    <d v="2021-06-26T00:00:00"/>
    <n v="787"/>
    <n v="10"/>
    <n v="125"/>
    <n v="94440"/>
    <n v="983.75"/>
    <s v="Low"/>
    <n v="98375"/>
    <n v="97391.25"/>
    <n v="2951.25"/>
  </r>
  <r>
    <x v="0"/>
    <x v="1"/>
    <x v="1"/>
    <d v="2021-07-25T00:00:00"/>
    <n v="1823"/>
    <n v="10"/>
    <n v="125"/>
    <n v="218760"/>
    <n v="2278.75"/>
    <s v="Low"/>
    <n v="227875"/>
    <n v="225596.25"/>
    <n v="6836.25"/>
  </r>
  <r>
    <x v="1"/>
    <x v="3"/>
    <x v="1"/>
    <d v="2021-09-21T00:00:00"/>
    <n v="747"/>
    <n v="10"/>
    <n v="15"/>
    <n v="7470"/>
    <n v="112.05"/>
    <s v="Low"/>
    <n v="11205"/>
    <n v="11092.95"/>
    <n v="3622.9500000000007"/>
  </r>
  <r>
    <x v="2"/>
    <x v="2"/>
    <x v="1"/>
    <d v="2021-11-14T00:00:00"/>
    <n v="2905"/>
    <n v="10"/>
    <n v="300"/>
    <n v="726250"/>
    <n v="8715"/>
    <s v="Low"/>
    <n v="871500"/>
    <n v="862785"/>
    <n v="136535"/>
  </r>
  <r>
    <x v="3"/>
    <x v="4"/>
    <x v="1"/>
    <d v="2021-12-01T00:00:00"/>
    <n v="2155"/>
    <n v="10"/>
    <n v="350"/>
    <n v="560300"/>
    <n v="7542.5"/>
    <s v="Low"/>
    <n v="754250"/>
    <n v="746707.5"/>
    <n v="186407.5"/>
  </r>
  <r>
    <x v="3"/>
    <x v="4"/>
    <x v="2"/>
    <d v="2021-04-10T00:00:00"/>
    <n v="3864"/>
    <n v="120"/>
    <n v="20"/>
    <n v="38640"/>
    <n v="772.80000000000007"/>
    <s v="Low"/>
    <n v="77280"/>
    <n v="76507.199999999997"/>
    <n v="37867.199999999997"/>
  </r>
  <r>
    <x v="3"/>
    <x v="1"/>
    <x v="2"/>
    <d v="2021-05-07T00:00:00"/>
    <n v="362"/>
    <n v="120"/>
    <n v="7"/>
    <n v="1810"/>
    <n v="25.34"/>
    <s v="Low"/>
    <n v="2534"/>
    <n v="2508.66"/>
    <n v="698.65999999999985"/>
  </r>
  <r>
    <x v="0"/>
    <x v="0"/>
    <x v="2"/>
    <d v="2021-08-16T00:00:00"/>
    <n v="923"/>
    <n v="120"/>
    <n v="125"/>
    <n v="110760"/>
    <n v="1153.75"/>
    <s v="Low"/>
    <n v="115375"/>
    <n v="114221.25"/>
    <n v="3461.25"/>
  </r>
  <r>
    <x v="3"/>
    <x v="3"/>
    <x v="3"/>
    <d v="2021-03-27T00:00:00"/>
    <n v="263"/>
    <n v="250"/>
    <n v="7"/>
    <n v="1315"/>
    <n v="18.41"/>
    <s v="Low"/>
    <n v="1841"/>
    <n v="1822.59"/>
    <n v="507.58999999999992"/>
  </r>
  <r>
    <x v="3"/>
    <x v="0"/>
    <x v="3"/>
    <d v="2021-04-29T00:00:00"/>
    <n v="943.5"/>
    <n v="250"/>
    <n v="350"/>
    <n v="245310"/>
    <n v="3302.25"/>
    <s v="Low"/>
    <n v="330225"/>
    <n v="326922.75"/>
    <n v="81612.75"/>
  </r>
  <r>
    <x v="0"/>
    <x v="2"/>
    <x v="3"/>
    <d v="2021-06-13T00:00:00"/>
    <n v="727"/>
    <n v="250"/>
    <n v="125"/>
    <n v="87240"/>
    <n v="908.75"/>
    <s v="Low"/>
    <n v="90875"/>
    <n v="89966.25"/>
    <n v="2726.25"/>
  </r>
  <r>
    <x v="0"/>
    <x v="4"/>
    <x v="3"/>
    <d v="2021-06-25T00:00:00"/>
    <n v="787"/>
    <n v="250"/>
    <n v="125"/>
    <n v="94440"/>
    <n v="983.75"/>
    <s v="Low"/>
    <n v="98375"/>
    <n v="97391.25"/>
    <n v="2951.25"/>
  </r>
  <r>
    <x v="2"/>
    <x v="3"/>
    <x v="3"/>
    <d v="2021-09-09T00:00:00"/>
    <n v="986"/>
    <n v="250"/>
    <n v="300"/>
    <n v="246500"/>
    <n v="2958"/>
    <s v="Low"/>
    <n v="295800"/>
    <n v="292842"/>
    <n v="46342"/>
  </r>
  <r>
    <x v="3"/>
    <x v="1"/>
    <x v="3"/>
    <d v="2021-10-26T00:00:00"/>
    <n v="1397"/>
    <n v="250"/>
    <n v="350"/>
    <n v="363220"/>
    <n v="4889.5"/>
    <s v="Low"/>
    <n v="488950"/>
    <n v="484060.5"/>
    <n v="120840.5"/>
  </r>
  <r>
    <x v="0"/>
    <x v="4"/>
    <x v="3"/>
    <d v="2021-11-12T00:00:00"/>
    <n v="1744"/>
    <n v="250"/>
    <n v="125"/>
    <n v="209280"/>
    <n v="2180"/>
    <s v="Low"/>
    <n v="218000"/>
    <n v="215820"/>
    <n v="6540"/>
  </r>
  <r>
    <x v="0"/>
    <x v="0"/>
    <x v="4"/>
    <d v="2021-04-25T00:00:00"/>
    <n v="742.5"/>
    <n v="3"/>
    <n v="125"/>
    <n v="89100"/>
    <n v="1856.25"/>
    <s v="Low"/>
    <n v="92812.5"/>
    <n v="90956.25"/>
    <n v="1856.25"/>
  </r>
  <r>
    <x v="4"/>
    <x v="0"/>
    <x v="4"/>
    <d v="2021-10-22T00:00:00"/>
    <n v="1295"/>
    <n v="3"/>
    <n v="12"/>
    <n v="3885"/>
    <n v="310.8"/>
    <s v="Low"/>
    <n v="15540"/>
    <n v="15229.2"/>
    <n v="11344.2"/>
  </r>
  <r>
    <x v="3"/>
    <x v="0"/>
    <x v="4"/>
    <d v="2021-12-20T00:00:00"/>
    <n v="2852"/>
    <n v="3"/>
    <n v="350"/>
    <n v="741520"/>
    <n v="19964"/>
    <s v="Low"/>
    <n v="998200"/>
    <n v="978236"/>
    <n v="236716"/>
  </r>
  <r>
    <x v="4"/>
    <x v="2"/>
    <x v="0"/>
    <d v="2021-06-15T00:00:00"/>
    <n v="1142"/>
    <n v="5"/>
    <n v="12"/>
    <n v="3426"/>
    <n v="274.08"/>
    <s v="Low"/>
    <n v="13704"/>
    <n v="13429.92"/>
    <n v="10003.92"/>
  </r>
  <r>
    <x v="3"/>
    <x v="2"/>
    <x v="0"/>
    <d v="2021-10-31T00:00:00"/>
    <n v="1566"/>
    <n v="5"/>
    <n v="20"/>
    <n v="15660"/>
    <n v="626.4"/>
    <s v="Low"/>
    <n v="31320"/>
    <n v="30693.599999999999"/>
    <n v="15033.599999999999"/>
  </r>
  <r>
    <x v="4"/>
    <x v="1"/>
    <x v="0"/>
    <d v="2021-11-09T00:00:00"/>
    <n v="690"/>
    <n v="5"/>
    <n v="12"/>
    <n v="2070"/>
    <n v="165.6"/>
    <s v="Low"/>
    <n v="8280"/>
    <n v="8114.4"/>
    <n v="6044.4"/>
  </r>
  <r>
    <x v="1"/>
    <x v="0"/>
    <x v="1"/>
    <d v="2021-02-05T00:00:00"/>
    <n v="2363"/>
    <n v="10"/>
    <n v="15"/>
    <n v="23630"/>
    <n v="708.9"/>
    <s v="Low"/>
    <n v="35445"/>
    <n v="34736.1"/>
    <n v="11106.099999999999"/>
  </r>
  <r>
    <x v="2"/>
    <x v="4"/>
    <x v="1"/>
    <d v="2021-05-06T00:00:00"/>
    <n v="918"/>
    <n v="10"/>
    <n v="300"/>
    <n v="229500"/>
    <n v="5508"/>
    <s v="Low"/>
    <n v="275400"/>
    <n v="269892"/>
    <n v="40392"/>
  </r>
  <r>
    <x v="2"/>
    <x v="3"/>
    <x v="1"/>
    <d v="2021-05-22T00:00:00"/>
    <n v="1728"/>
    <n v="10"/>
    <n v="300"/>
    <n v="432000"/>
    <n v="10368"/>
    <s v="Low"/>
    <n v="518400"/>
    <n v="508032"/>
    <n v="76032"/>
  </r>
  <r>
    <x v="4"/>
    <x v="2"/>
    <x v="1"/>
    <d v="2021-06-19T00:00:00"/>
    <n v="1142"/>
    <n v="10"/>
    <n v="12"/>
    <n v="3426"/>
    <n v="274.08"/>
    <s v="Low"/>
    <n v="13704"/>
    <n v="13429.92"/>
    <n v="10003.92"/>
  </r>
  <r>
    <x v="0"/>
    <x v="1"/>
    <x v="1"/>
    <d v="2021-06-17T00:00:00"/>
    <n v="662"/>
    <n v="10"/>
    <n v="125"/>
    <n v="79440"/>
    <n v="1655"/>
    <s v="Low"/>
    <n v="82750"/>
    <n v="81095"/>
    <n v="1655"/>
  </r>
  <r>
    <x v="4"/>
    <x v="0"/>
    <x v="1"/>
    <d v="2021-10-25T00:00:00"/>
    <n v="1295"/>
    <n v="10"/>
    <n v="12"/>
    <n v="3885"/>
    <n v="310.8"/>
    <s v="Low"/>
    <n v="15540"/>
    <n v="15229.2"/>
    <n v="11344.2"/>
  </r>
  <r>
    <x v="2"/>
    <x v="0"/>
    <x v="1"/>
    <d v="2021-12-01T00:00:00"/>
    <n v="1916"/>
    <n v="10"/>
    <n v="300"/>
    <n v="479000"/>
    <n v="11496"/>
    <s v="Low"/>
    <n v="574800"/>
    <n v="563304"/>
    <n v="84304"/>
  </r>
  <r>
    <x v="3"/>
    <x v="0"/>
    <x v="1"/>
    <d v="2021-12-18T00:00:00"/>
    <n v="2852"/>
    <n v="10"/>
    <n v="350"/>
    <n v="741520"/>
    <n v="19964"/>
    <s v="Low"/>
    <n v="998200"/>
    <n v="978236"/>
    <n v="236716"/>
  </r>
  <r>
    <x v="0"/>
    <x v="0"/>
    <x v="1"/>
    <d v="2021-12-16T00:00:00"/>
    <n v="2729"/>
    <n v="10"/>
    <n v="125"/>
    <n v="327480"/>
    <n v="6822.5"/>
    <s v="Low"/>
    <n v="341125"/>
    <n v="334302.5"/>
    <n v="6822.5"/>
  </r>
  <r>
    <x v="4"/>
    <x v="4"/>
    <x v="1"/>
    <d v="2021-12-24T00:00:00"/>
    <n v="1055"/>
    <n v="10"/>
    <n v="12"/>
    <n v="3165"/>
    <n v="253.2"/>
    <s v="Low"/>
    <n v="12660"/>
    <n v="12406.8"/>
    <n v="9241.7999999999993"/>
  </r>
  <r>
    <x v="4"/>
    <x v="1"/>
    <x v="1"/>
    <d v="2021-12-23T00:00:00"/>
    <n v="1084"/>
    <n v="10"/>
    <n v="12"/>
    <n v="3252"/>
    <n v="260.16000000000003"/>
    <s v="Low"/>
    <n v="13008"/>
    <n v="12747.84"/>
    <n v="9495.84"/>
  </r>
  <r>
    <x v="3"/>
    <x v="2"/>
    <x v="2"/>
    <d v="2021-10-07T00:00:00"/>
    <n v="1566"/>
    <n v="120"/>
    <n v="20"/>
    <n v="15660"/>
    <n v="626.4"/>
    <s v="Low"/>
    <n v="31320"/>
    <n v="30693.599999999999"/>
    <n v="15033.599999999999"/>
  </r>
  <r>
    <x v="3"/>
    <x v="3"/>
    <x v="2"/>
    <d v="2021-10-06T00:00:00"/>
    <n v="2877"/>
    <n v="120"/>
    <n v="350"/>
    <n v="748020"/>
    <n v="20139"/>
    <s v="Low"/>
    <n v="1006950"/>
    <n v="986811"/>
    <n v="238791"/>
  </r>
  <r>
    <x v="4"/>
    <x v="4"/>
    <x v="2"/>
    <d v="2021-12-27T00:00:00"/>
    <n v="1055"/>
    <n v="120"/>
    <n v="12"/>
    <n v="3165"/>
    <n v="253.2"/>
    <s v="Low"/>
    <n v="12660"/>
    <n v="12406.8"/>
    <n v="9241.7999999999993"/>
  </r>
  <r>
    <x v="4"/>
    <x v="1"/>
    <x v="2"/>
    <d v="2021-12-12T00:00:00"/>
    <n v="1084"/>
    <n v="120"/>
    <n v="12"/>
    <n v="3252"/>
    <n v="260.16000000000003"/>
    <s v="Low"/>
    <n v="13008"/>
    <n v="12747.84"/>
    <n v="9495.84"/>
  </r>
  <r>
    <x v="0"/>
    <x v="1"/>
    <x v="3"/>
    <d v="2021-06-29T00:00:00"/>
    <n v="662"/>
    <n v="250"/>
    <n v="125"/>
    <n v="79440"/>
    <n v="1655"/>
    <s v="Low"/>
    <n v="82750"/>
    <n v="81095"/>
    <n v="1655"/>
  </r>
  <r>
    <x v="3"/>
    <x v="3"/>
    <x v="3"/>
    <d v="2021-10-21T00:00:00"/>
    <n v="2877"/>
    <n v="250"/>
    <n v="350"/>
    <n v="748020"/>
    <n v="20139"/>
    <s v="Low"/>
    <n v="1006950"/>
    <n v="986811"/>
    <n v="238791"/>
  </r>
  <r>
    <x v="0"/>
    <x v="0"/>
    <x v="3"/>
    <d v="2021-12-20T00:00:00"/>
    <n v="2729"/>
    <n v="250"/>
    <n v="125"/>
    <n v="327480"/>
    <n v="6822.5"/>
    <s v="Low"/>
    <n v="341125"/>
    <n v="334302.5"/>
    <n v="6822.5"/>
  </r>
  <r>
    <x v="2"/>
    <x v="3"/>
    <x v="5"/>
    <d v="2021-03-27T00:00:00"/>
    <n v="259"/>
    <n v="260"/>
    <n v="300"/>
    <n v="64750"/>
    <n v="1554"/>
    <s v="Low"/>
    <n v="77700"/>
    <n v="76146"/>
    <n v="11396"/>
  </r>
  <r>
    <x v="2"/>
    <x v="1"/>
    <x v="5"/>
    <d v="2021-03-04T00:00:00"/>
    <n v="1101"/>
    <n v="260"/>
    <n v="300"/>
    <n v="275250"/>
    <n v="6606"/>
    <s v="Low"/>
    <n v="330300"/>
    <n v="323694"/>
    <n v="48444"/>
  </r>
  <r>
    <x v="0"/>
    <x v="3"/>
    <x v="5"/>
    <d v="2021-05-11T00:00:00"/>
    <n v="2276"/>
    <n v="260"/>
    <n v="125"/>
    <n v="273120"/>
    <n v="5690"/>
    <s v="Low"/>
    <n v="284500"/>
    <n v="278810"/>
    <n v="5690"/>
  </r>
  <r>
    <x v="3"/>
    <x v="2"/>
    <x v="5"/>
    <d v="2021-11-22T00:00:00"/>
    <n v="1236"/>
    <n v="260"/>
    <n v="20"/>
    <n v="12360"/>
    <n v="494.4"/>
    <s v="Low"/>
    <n v="24720"/>
    <n v="24225.599999999999"/>
    <n v="11865.599999999999"/>
  </r>
  <r>
    <x v="3"/>
    <x v="4"/>
    <x v="5"/>
    <d v="2021-11-03T00:00:00"/>
    <n v="941"/>
    <n v="260"/>
    <n v="20"/>
    <n v="9410"/>
    <n v="376.4"/>
    <s v="Low"/>
    <n v="18820"/>
    <n v="18443.599999999999"/>
    <n v="9033.5999999999985"/>
  </r>
  <r>
    <x v="2"/>
    <x v="0"/>
    <x v="5"/>
    <d v="2021-12-15T00:00:00"/>
    <n v="1916"/>
    <n v="260"/>
    <n v="300"/>
    <n v="479000"/>
    <n v="11496"/>
    <s v="Low"/>
    <n v="574800"/>
    <n v="563304"/>
    <n v="84304"/>
  </r>
  <r>
    <x v="0"/>
    <x v="4"/>
    <x v="4"/>
    <d v="2021-04-19T00:00:00"/>
    <n v="4243.5"/>
    <n v="3"/>
    <n v="125"/>
    <n v="509220"/>
    <n v="15913.125"/>
    <s v="Low"/>
    <n v="530437.5"/>
    <n v="514524.375"/>
    <n v="5304.375"/>
  </r>
  <r>
    <x v="3"/>
    <x v="3"/>
    <x v="4"/>
    <d v="2021-04-17T00:00:00"/>
    <n v="2580"/>
    <n v="3"/>
    <n v="20"/>
    <n v="25800"/>
    <n v="1548"/>
    <s v="Low"/>
    <n v="51600"/>
    <n v="50052"/>
    <n v="24252"/>
  </r>
  <r>
    <x v="2"/>
    <x v="3"/>
    <x v="4"/>
    <d v="2021-06-06T00:00:00"/>
    <n v="689"/>
    <n v="3"/>
    <n v="300"/>
    <n v="172250"/>
    <n v="6201"/>
    <s v="Low"/>
    <n v="206700"/>
    <n v="200499"/>
    <n v="28249"/>
  </r>
  <r>
    <x v="4"/>
    <x v="2"/>
    <x v="4"/>
    <d v="2021-09-15T00:00:00"/>
    <n v="1947"/>
    <n v="3"/>
    <n v="12"/>
    <n v="5841"/>
    <n v="700.92"/>
    <s v="Low"/>
    <n v="23364"/>
    <n v="22663.08"/>
    <n v="16822.080000000002"/>
  </r>
  <r>
    <x v="3"/>
    <x v="3"/>
    <x v="0"/>
    <d v="2021-02-07T00:00:00"/>
    <n v="1958"/>
    <n v="5"/>
    <n v="7"/>
    <n v="9790"/>
    <n v="411.18"/>
    <s v="Low"/>
    <n v="13706"/>
    <n v="13294.82"/>
    <n v="3504.8199999999997"/>
  </r>
  <r>
    <x v="4"/>
    <x v="4"/>
    <x v="0"/>
    <d v="2021-06-18T00:00:00"/>
    <n v="1901"/>
    <n v="5"/>
    <n v="12"/>
    <n v="5703"/>
    <n v="684.36"/>
    <s v="Low"/>
    <n v="22812"/>
    <n v="22127.64"/>
    <n v="16424.64"/>
  </r>
  <r>
    <x v="3"/>
    <x v="4"/>
    <x v="0"/>
    <d v="2021-09-14T00:00:00"/>
    <n v="544"/>
    <n v="5"/>
    <n v="7"/>
    <n v="2720"/>
    <n v="114.24"/>
    <s v="Low"/>
    <n v="3808"/>
    <n v="3693.76"/>
    <n v="973.76000000000022"/>
  </r>
  <r>
    <x v="0"/>
    <x v="4"/>
    <x v="0"/>
    <d v="2021-12-24T00:00:00"/>
    <n v="1287"/>
    <n v="5"/>
    <n v="125"/>
    <n v="154440"/>
    <n v="4826.25"/>
    <s v="Low"/>
    <n v="160875"/>
    <n v="156048.75"/>
    <n v="1608.75"/>
  </r>
  <r>
    <x v="0"/>
    <x v="3"/>
    <x v="0"/>
    <d v="2021-12-27T00:00:00"/>
    <n v="1706"/>
    <n v="5"/>
    <n v="125"/>
    <n v="204720"/>
    <n v="6397.5"/>
    <s v="Low"/>
    <n v="213250"/>
    <n v="206852.5"/>
    <n v="2132.5"/>
  </r>
  <r>
    <x v="2"/>
    <x v="4"/>
    <x v="1"/>
    <d v="2021-01-10T00:00:00"/>
    <n v="2434.5"/>
    <n v="10"/>
    <n v="300"/>
    <n v="608625"/>
    <n v="21910.5"/>
    <s v="Low"/>
    <n v="730350"/>
    <n v="708439.5"/>
    <n v="99814.5"/>
  </r>
  <r>
    <x v="0"/>
    <x v="0"/>
    <x v="1"/>
    <d v="2021-03-03T00:00:00"/>
    <n v="1774"/>
    <n v="10"/>
    <n v="125"/>
    <n v="212880"/>
    <n v="6652.5"/>
    <s v="Low"/>
    <n v="221750"/>
    <n v="215097.5"/>
    <n v="2217.5"/>
  </r>
  <r>
    <x v="4"/>
    <x v="4"/>
    <x v="1"/>
    <d v="2021-06-16T00:00:00"/>
    <n v="1901"/>
    <n v="10"/>
    <n v="12"/>
    <n v="5703"/>
    <n v="684.36"/>
    <s v="Low"/>
    <n v="22812"/>
    <n v="22127.64"/>
    <n v="16424.64"/>
  </r>
  <r>
    <x v="2"/>
    <x v="3"/>
    <x v="1"/>
    <d v="2021-06-21T00:00:00"/>
    <n v="689"/>
    <n v="10"/>
    <n v="300"/>
    <n v="172250"/>
    <n v="6201"/>
    <s v="Low"/>
    <n v="206700"/>
    <n v="200499"/>
    <n v="28249"/>
  </r>
  <r>
    <x v="0"/>
    <x v="3"/>
    <x v="1"/>
    <d v="2021-06-20T00:00:00"/>
    <n v="1570"/>
    <n v="10"/>
    <n v="125"/>
    <n v="188400"/>
    <n v="5887.5"/>
    <s v="Low"/>
    <n v="196250"/>
    <n v="190362.5"/>
    <n v="1962.5"/>
  </r>
  <r>
    <x v="4"/>
    <x v="2"/>
    <x v="1"/>
    <d v="2021-07-04T00:00:00"/>
    <n v="1369.5"/>
    <n v="10"/>
    <n v="12"/>
    <n v="4108.5"/>
    <n v="493.02"/>
    <s v="Low"/>
    <n v="16434"/>
    <n v="15940.98"/>
    <n v="11832.48"/>
  </r>
  <r>
    <x v="0"/>
    <x v="0"/>
    <x v="1"/>
    <d v="2021-10-15T00:00:00"/>
    <n v="2009"/>
    <n v="10"/>
    <n v="125"/>
    <n v="241080"/>
    <n v="7533.75"/>
    <s v="Low"/>
    <n v="251125"/>
    <n v="243591.25"/>
    <n v="2511.25"/>
  </r>
  <r>
    <x v="0"/>
    <x v="4"/>
    <x v="1"/>
    <d v="2021-12-17T00:00:00"/>
    <n v="1287"/>
    <n v="10"/>
    <n v="125"/>
    <n v="154440"/>
    <n v="4826.25"/>
    <s v="Low"/>
    <n v="160875"/>
    <n v="156048.75"/>
    <n v="1608.75"/>
  </r>
  <r>
    <x v="0"/>
    <x v="3"/>
    <x v="1"/>
    <d v="2021-12-08T00:00:00"/>
    <n v="1706"/>
    <n v="10"/>
    <n v="125"/>
    <n v="204720"/>
    <n v="6397.5"/>
    <s v="Low"/>
    <n v="213250"/>
    <n v="206852.5"/>
    <n v="2132.5"/>
  </r>
  <r>
    <x v="0"/>
    <x v="0"/>
    <x v="2"/>
    <d v="2021-10-04T00:00:00"/>
    <n v="2009"/>
    <n v="120"/>
    <n v="125"/>
    <n v="241080"/>
    <n v="7533.75"/>
    <s v="Low"/>
    <n v="251125"/>
    <n v="243591.25"/>
    <n v="2511.25"/>
  </r>
  <r>
    <x v="2"/>
    <x v="2"/>
    <x v="3"/>
    <d v="2021-02-17T00:00:00"/>
    <n v="2844"/>
    <n v="250"/>
    <n v="300"/>
    <n v="711000"/>
    <n v="25596"/>
    <s v="Low"/>
    <n v="853200"/>
    <n v="827604"/>
    <n v="116604"/>
  </r>
  <r>
    <x v="4"/>
    <x v="1"/>
    <x v="3"/>
    <d v="2021-04-10T00:00:00"/>
    <n v="1916"/>
    <n v="250"/>
    <n v="12"/>
    <n v="5748"/>
    <n v="689.76"/>
    <s v="Low"/>
    <n v="22992"/>
    <n v="22302.240000000002"/>
    <n v="16554.240000000002"/>
  </r>
  <r>
    <x v="0"/>
    <x v="3"/>
    <x v="3"/>
    <d v="2021-06-13T00:00:00"/>
    <n v="1570"/>
    <n v="250"/>
    <n v="125"/>
    <n v="188400"/>
    <n v="5887.5"/>
    <s v="Low"/>
    <n v="196250"/>
    <n v="190362.5"/>
    <n v="1962.5"/>
  </r>
  <r>
    <x v="2"/>
    <x v="0"/>
    <x v="3"/>
    <d v="2021-08-30T00:00:00"/>
    <n v="1874"/>
    <n v="250"/>
    <n v="300"/>
    <n v="468500"/>
    <n v="16866"/>
    <s v="Low"/>
    <n v="562200"/>
    <n v="545334"/>
    <n v="76834"/>
  </r>
  <r>
    <x v="3"/>
    <x v="1"/>
    <x v="3"/>
    <d v="2021-08-21T00:00:00"/>
    <n v="1642"/>
    <n v="250"/>
    <n v="350"/>
    <n v="426920"/>
    <n v="17241"/>
    <s v="Low"/>
    <n v="574700"/>
    <n v="557459"/>
    <n v="130539"/>
  </r>
  <r>
    <x v="3"/>
    <x v="0"/>
    <x v="4"/>
    <d v="2021-05-03T00:00:00"/>
    <n v="831"/>
    <n v="3"/>
    <n v="20"/>
    <n v="8310"/>
    <n v="498.6"/>
    <s v="Low"/>
    <n v="16620"/>
    <n v="16121.4"/>
    <n v="7811.4"/>
  </r>
  <r>
    <x v="3"/>
    <x v="0"/>
    <x v="2"/>
    <d v="2021-04-25T00:00:00"/>
    <n v="3850.5"/>
    <n v="120"/>
    <n v="20"/>
    <n v="38505"/>
    <n v="2310.3000000000002"/>
    <s v="Low"/>
    <n v="77010"/>
    <n v="74699.7"/>
    <n v="36194.699999999997"/>
  </r>
  <r>
    <x v="4"/>
    <x v="3"/>
    <x v="3"/>
    <d v="2021-01-30T00:00:00"/>
    <n v="2479"/>
    <n v="250"/>
    <n v="12"/>
    <n v="7437"/>
    <n v="892.44"/>
    <s v="Low"/>
    <n v="29748"/>
    <n v="28855.56"/>
    <n v="21418.560000000001"/>
  </r>
  <r>
    <x v="1"/>
    <x v="1"/>
    <x v="0"/>
    <d v="2021-10-02T00:00:00"/>
    <n v="2031"/>
    <n v="5"/>
    <n v="15"/>
    <n v="20310"/>
    <n v="1218.5999999999999"/>
    <s v="Low"/>
    <n v="30465"/>
    <n v="29246.400000000001"/>
    <n v="8936.4000000000015"/>
  </r>
  <r>
    <x v="1"/>
    <x v="1"/>
    <x v="1"/>
    <d v="2021-10-28T00:00:00"/>
    <n v="2031"/>
    <n v="10"/>
    <n v="15"/>
    <n v="20310"/>
    <n v="1218.5999999999999"/>
    <s v="Low"/>
    <n v="30465"/>
    <n v="29246.400000000001"/>
    <n v="8936.4000000000015"/>
  </r>
  <r>
    <x v="2"/>
    <x v="3"/>
    <x v="4"/>
    <d v="2021-10-06T00:00:00"/>
    <n v="2021"/>
    <n v="3"/>
    <n v="300"/>
    <n v="505250"/>
    <n v="24252"/>
    <s v="Low"/>
    <n v="606300"/>
    <n v="582048"/>
    <n v="76798"/>
  </r>
  <r>
    <x v="3"/>
    <x v="2"/>
    <x v="4"/>
    <d v="2021-12-02T00:00:00"/>
    <n v="274"/>
    <n v="3"/>
    <n v="350"/>
    <n v="71240"/>
    <n v="3836"/>
    <s v="Low"/>
    <n v="95900"/>
    <n v="92064"/>
    <n v="20824"/>
  </r>
  <r>
    <x v="1"/>
    <x v="0"/>
    <x v="0"/>
    <d v="2021-03-03T00:00:00"/>
    <n v="1967"/>
    <n v="5"/>
    <n v="15"/>
    <n v="19670"/>
    <n v="1180.2"/>
    <s v="Low"/>
    <n v="29505"/>
    <n v="28324.799999999999"/>
    <n v="8654.7999999999993"/>
  </r>
  <r>
    <x v="2"/>
    <x v="3"/>
    <x v="0"/>
    <d v="2021-08-25T00:00:00"/>
    <n v="1859"/>
    <n v="5"/>
    <n v="300"/>
    <n v="464750"/>
    <n v="22308"/>
    <s v="Low"/>
    <n v="557700"/>
    <n v="535392"/>
    <n v="70642"/>
  </r>
  <r>
    <x v="2"/>
    <x v="3"/>
    <x v="0"/>
    <d v="2021-10-09T00:00:00"/>
    <n v="2021"/>
    <n v="5"/>
    <n v="300"/>
    <n v="505250"/>
    <n v="24252"/>
    <s v="Low"/>
    <n v="606300"/>
    <n v="582048"/>
    <n v="76798"/>
  </r>
  <r>
    <x v="0"/>
    <x v="1"/>
    <x v="0"/>
    <d v="2021-12-30T00:00:00"/>
    <n v="1138"/>
    <n v="5"/>
    <n v="125"/>
    <n v="136560"/>
    <n v="5690"/>
    <s v="Low"/>
    <n v="142250"/>
    <n v="136560"/>
    <n v="0"/>
  </r>
  <r>
    <x v="3"/>
    <x v="0"/>
    <x v="1"/>
    <d v="2021-01-01T00:00:00"/>
    <n v="4251"/>
    <n v="10"/>
    <n v="7"/>
    <n v="21255"/>
    <n v="1190.28"/>
    <s v="Low"/>
    <n v="29757"/>
    <n v="28566.720000000001"/>
    <n v="7311.7200000000012"/>
  </r>
  <r>
    <x v="0"/>
    <x v="3"/>
    <x v="1"/>
    <d v="2021-03-01T00:00:00"/>
    <n v="795"/>
    <n v="10"/>
    <n v="125"/>
    <n v="95400"/>
    <n v="3975"/>
    <s v="Low"/>
    <n v="99375"/>
    <n v="95400"/>
    <n v="0"/>
  </r>
  <r>
    <x v="2"/>
    <x v="3"/>
    <x v="1"/>
    <d v="2021-04-18T00:00:00"/>
    <n v="1414.5"/>
    <n v="10"/>
    <n v="300"/>
    <n v="353625"/>
    <n v="16974"/>
    <s v="Low"/>
    <n v="424350"/>
    <n v="407376"/>
    <n v="53751"/>
  </r>
  <r>
    <x v="2"/>
    <x v="2"/>
    <x v="1"/>
    <d v="2021-05-18T00:00:00"/>
    <n v="2918"/>
    <n v="10"/>
    <n v="300"/>
    <n v="729500"/>
    <n v="35016"/>
    <s v="Low"/>
    <n v="875400"/>
    <n v="840384"/>
    <n v="110884"/>
  </r>
  <r>
    <x v="3"/>
    <x v="2"/>
    <x v="1"/>
    <d v="2021-07-07T00:00:00"/>
    <n v="3450"/>
    <n v="10"/>
    <n v="350"/>
    <n v="897000"/>
    <n v="48300"/>
    <s v="Low"/>
    <n v="1207500"/>
    <n v="1159200"/>
    <n v="262200"/>
  </r>
  <r>
    <x v="0"/>
    <x v="4"/>
    <x v="1"/>
    <d v="2021-07-20T00:00:00"/>
    <n v="2988"/>
    <n v="10"/>
    <n v="125"/>
    <n v="358560"/>
    <n v="14940"/>
    <s v="Low"/>
    <n v="373500"/>
    <n v="358560"/>
    <n v="0"/>
  </r>
  <r>
    <x v="1"/>
    <x v="0"/>
    <x v="1"/>
    <d v="2021-09-29T00:00:00"/>
    <n v="218"/>
    <n v="10"/>
    <n v="15"/>
    <n v="2180"/>
    <n v="130.80000000000001"/>
    <s v="Low"/>
    <n v="3270"/>
    <n v="3139.2"/>
    <n v="959.19999999999982"/>
  </r>
  <r>
    <x v="3"/>
    <x v="0"/>
    <x v="1"/>
    <d v="2021-09-20T00:00:00"/>
    <n v="2074"/>
    <n v="10"/>
    <n v="20"/>
    <n v="20740"/>
    <n v="1659.2"/>
    <s v="Low"/>
    <n v="41480"/>
    <n v="39820.800000000003"/>
    <n v="19080.800000000003"/>
  </r>
  <r>
    <x v="3"/>
    <x v="2"/>
    <x v="1"/>
    <d v="2021-09-12T00:00:00"/>
    <n v="1056"/>
    <n v="10"/>
    <n v="20"/>
    <n v="10560"/>
    <n v="844.8"/>
    <s v="Low"/>
    <n v="21120"/>
    <n v="20275.2"/>
    <n v="9715.2000000000007"/>
  </r>
  <r>
    <x v="3"/>
    <x v="2"/>
    <x v="1"/>
    <d v="2021-12-10T00:00:00"/>
    <n v="274"/>
    <n v="10"/>
    <n v="350"/>
    <n v="71240"/>
    <n v="3836"/>
    <s v="Low"/>
    <n v="95900"/>
    <n v="92064"/>
    <n v="20824"/>
  </r>
  <r>
    <x v="0"/>
    <x v="1"/>
    <x v="1"/>
    <d v="2021-12-08T00:00:00"/>
    <n v="1138"/>
    <n v="10"/>
    <n v="125"/>
    <n v="136560"/>
    <n v="5690"/>
    <s v="Low"/>
    <n v="142250"/>
    <n v="136560"/>
    <n v="0"/>
  </r>
  <r>
    <x v="4"/>
    <x v="2"/>
    <x v="2"/>
    <d v="2021-03-16T00:00:00"/>
    <n v="1465"/>
    <n v="120"/>
    <n v="12"/>
    <n v="4395"/>
    <n v="703.2"/>
    <s v="Low"/>
    <n v="17580"/>
    <n v="16876.8"/>
    <n v="12481.8"/>
  </r>
  <r>
    <x v="3"/>
    <x v="4"/>
    <x v="2"/>
    <d v="2021-10-17T00:00:00"/>
    <n v="2177"/>
    <n v="120"/>
    <n v="350"/>
    <n v="566020"/>
    <n v="30478"/>
    <s v="Low"/>
    <n v="761950"/>
    <n v="731472"/>
    <n v="165452"/>
  </r>
  <r>
    <x v="4"/>
    <x v="4"/>
    <x v="3"/>
    <d v="2021-05-04T00:00:00"/>
    <n v="866"/>
    <n v="250"/>
    <n v="12"/>
    <n v="2598"/>
    <n v="415.68"/>
    <s v="Low"/>
    <n v="10392"/>
    <n v="9976.32"/>
    <n v="7378.32"/>
  </r>
  <r>
    <x v="3"/>
    <x v="4"/>
    <x v="3"/>
    <d v="2021-10-13T00:00:00"/>
    <n v="2177"/>
    <n v="250"/>
    <n v="350"/>
    <n v="566020"/>
    <n v="30478"/>
    <s v="Low"/>
    <n v="761950"/>
    <n v="731472"/>
    <n v="165452"/>
  </r>
  <r>
    <x v="3"/>
    <x v="1"/>
    <x v="5"/>
    <d v="2021-02-22T00:00:00"/>
    <n v="1865"/>
    <n v="260"/>
    <n v="350"/>
    <n v="484900"/>
    <n v="26110"/>
    <s v="Low"/>
    <n v="652750"/>
    <n v="626640"/>
    <n v="141740"/>
  </r>
  <r>
    <x v="0"/>
    <x v="1"/>
    <x v="5"/>
    <d v="2021-04-06T00:00:00"/>
    <n v="1074"/>
    <n v="260"/>
    <n v="125"/>
    <n v="128880"/>
    <n v="5370"/>
    <s v="Low"/>
    <n v="134250"/>
    <n v="128880"/>
    <n v="0"/>
  </r>
  <r>
    <x v="3"/>
    <x v="3"/>
    <x v="5"/>
    <d v="2021-09-13T00:00:00"/>
    <n v="1907"/>
    <n v="260"/>
    <n v="350"/>
    <n v="495820"/>
    <n v="26698"/>
    <s v="Low"/>
    <n v="667450"/>
    <n v="640752"/>
    <n v="144932"/>
  </r>
  <r>
    <x v="3"/>
    <x v="3"/>
    <x v="1"/>
    <d v="2021-01-24T00:00:00"/>
    <n v="1372"/>
    <n v="10"/>
    <n v="7"/>
    <n v="6860"/>
    <n v="480.2"/>
    <s v="Medium"/>
    <n v="9604"/>
    <n v="9123.7999999999993"/>
    <n v="2263.7999999999993"/>
  </r>
  <r>
    <x v="3"/>
    <x v="1"/>
    <x v="1"/>
    <d v="2021-10-10T00:00:00"/>
    <n v="2689"/>
    <n v="10"/>
    <n v="7"/>
    <n v="13445"/>
    <n v="941.15"/>
    <s v="Medium"/>
    <n v="18823"/>
    <n v="17881.849999999999"/>
    <n v="4436.8499999999985"/>
  </r>
  <r>
    <x v="4"/>
    <x v="0"/>
    <x v="1"/>
    <d v="2021-12-07T00:00:00"/>
    <n v="2431"/>
    <n v="10"/>
    <n v="12"/>
    <n v="7293"/>
    <n v="1458.6"/>
    <s v="Medium"/>
    <n v="29172"/>
    <n v="27713.4"/>
    <n v="20420.400000000001"/>
  </r>
  <r>
    <x v="4"/>
    <x v="0"/>
    <x v="2"/>
    <d v="2021-12-03T00:00:00"/>
    <n v="2431"/>
    <n v="120"/>
    <n v="12"/>
    <n v="7293"/>
    <n v="1458.6"/>
    <s v="Medium"/>
    <n v="29172"/>
    <n v="27713.4"/>
    <n v="20420.400000000001"/>
  </r>
  <r>
    <x v="3"/>
    <x v="1"/>
    <x v="3"/>
    <d v="2021-10-21T00:00:00"/>
    <n v="2689"/>
    <n v="250"/>
    <n v="7"/>
    <n v="13445"/>
    <n v="941.15"/>
    <s v="Medium"/>
    <n v="18823"/>
    <n v="17881.849999999999"/>
    <n v="4436.8499999999985"/>
  </r>
  <r>
    <x v="3"/>
    <x v="1"/>
    <x v="5"/>
    <d v="2021-07-29T00:00:00"/>
    <n v="1683"/>
    <n v="260"/>
    <n v="7"/>
    <n v="8415"/>
    <n v="589.04999999999995"/>
    <s v="Medium"/>
    <n v="11781"/>
    <n v="11191.95"/>
    <n v="2776.9500000000007"/>
  </r>
  <r>
    <x v="4"/>
    <x v="1"/>
    <x v="5"/>
    <d v="2021-08-22T00:00:00"/>
    <n v="1123"/>
    <n v="260"/>
    <n v="12"/>
    <n v="3369"/>
    <n v="673.8"/>
    <s v="Medium"/>
    <n v="13476"/>
    <n v="12802.2"/>
    <n v="9433.2000000000007"/>
  </r>
  <r>
    <x v="4"/>
    <x v="4"/>
    <x v="4"/>
    <d v="2021-02-22T00:00:00"/>
    <n v="1865"/>
    <n v="3"/>
    <n v="12"/>
    <n v="5595"/>
    <n v="1119"/>
    <s v="Medium"/>
    <n v="22380"/>
    <n v="21261"/>
    <n v="15666"/>
  </r>
  <r>
    <x v="4"/>
    <x v="3"/>
    <x v="4"/>
    <d v="2021-02-11T00:00:00"/>
    <n v="1116"/>
    <n v="3"/>
    <n v="12"/>
    <n v="3348"/>
    <n v="669.6"/>
    <s v="Medium"/>
    <n v="13392"/>
    <n v="12722.4"/>
    <n v="9374.4"/>
  </r>
  <r>
    <x v="3"/>
    <x v="4"/>
    <x v="4"/>
    <d v="2021-05-31T00:00:00"/>
    <n v="1563"/>
    <n v="3"/>
    <n v="20"/>
    <n v="15630"/>
    <n v="1563"/>
    <s v="Medium"/>
    <n v="31260"/>
    <n v="29697"/>
    <n v="14067"/>
  </r>
  <r>
    <x v="2"/>
    <x v="2"/>
    <x v="4"/>
    <d v="2021-06-04T00:00:00"/>
    <n v="991"/>
    <n v="3"/>
    <n v="300"/>
    <n v="247750"/>
    <n v="14865"/>
    <s v="Medium"/>
    <n v="297300"/>
    <n v="282435"/>
    <n v="34685"/>
  </r>
  <r>
    <x v="1"/>
    <x v="1"/>
    <x v="4"/>
    <d v="2021-11-06T00:00:00"/>
    <n v="2791"/>
    <n v="3"/>
    <n v="15"/>
    <n v="27910"/>
    <n v="2093.25"/>
    <s v="Medium"/>
    <n v="41865"/>
    <n v="39771.75"/>
    <n v="11861.75"/>
  </r>
  <r>
    <x v="3"/>
    <x v="2"/>
    <x v="4"/>
    <d v="2021-12-20T00:00:00"/>
    <n v="570"/>
    <n v="3"/>
    <n v="7"/>
    <n v="2850"/>
    <n v="199.5"/>
    <s v="Medium"/>
    <n v="3990"/>
    <n v="3790.5"/>
    <n v="940.5"/>
  </r>
  <r>
    <x v="3"/>
    <x v="4"/>
    <x v="4"/>
    <d v="2021-12-31T00:00:00"/>
    <n v="2487"/>
    <n v="3"/>
    <n v="7"/>
    <n v="12435"/>
    <n v="870.45"/>
    <s v="Medium"/>
    <n v="17409"/>
    <n v="16538.55"/>
    <n v="4103.5499999999993"/>
  </r>
  <r>
    <x v="3"/>
    <x v="4"/>
    <x v="0"/>
    <d v="2021-01-22T00:00:00"/>
    <n v="1384.5"/>
    <n v="5"/>
    <n v="350"/>
    <n v="359970"/>
    <n v="24228.75"/>
    <s v="Medium"/>
    <n v="484575"/>
    <n v="460346.25"/>
    <n v="100376.25"/>
  </r>
  <r>
    <x v="0"/>
    <x v="2"/>
    <x v="0"/>
    <d v="2021-07-07T00:00:00"/>
    <n v="3627"/>
    <n v="5"/>
    <n v="125"/>
    <n v="435240"/>
    <n v="22668.75"/>
    <s v="Medium"/>
    <n v="453375"/>
    <n v="430706.25"/>
    <n v="-4533.75"/>
  </r>
  <r>
    <x v="4"/>
    <x v="3"/>
    <x v="0"/>
    <d v="2021-11-11T00:00:00"/>
    <n v="2342"/>
    <n v="5"/>
    <n v="12"/>
    <n v="7026"/>
    <n v="1405.2"/>
    <s v="Medium"/>
    <n v="28104"/>
    <n v="26698.799999999999"/>
    <n v="19672.8"/>
  </r>
  <r>
    <x v="3"/>
    <x v="4"/>
    <x v="1"/>
    <d v="2021-02-14T00:00:00"/>
    <n v="1303"/>
    <n v="10"/>
    <n v="20"/>
    <n v="13030"/>
    <n v="1303"/>
    <s v="Medium"/>
    <n v="26060"/>
    <n v="24757"/>
    <n v="11727"/>
  </r>
  <r>
    <x v="0"/>
    <x v="2"/>
    <x v="1"/>
    <d v="2021-03-29T00:00:00"/>
    <n v="2992"/>
    <n v="10"/>
    <n v="125"/>
    <n v="359040"/>
    <n v="18700"/>
    <s v="Medium"/>
    <n v="374000"/>
    <n v="355300"/>
    <n v="-3740"/>
  </r>
  <r>
    <x v="0"/>
    <x v="4"/>
    <x v="1"/>
    <d v="2021-03-12T00:00:00"/>
    <n v="2385"/>
    <n v="10"/>
    <n v="125"/>
    <n v="286200"/>
    <n v="14906.25"/>
    <s v="Medium"/>
    <n v="298125"/>
    <n v="283218.75"/>
    <n v="-2981.25"/>
  </r>
  <r>
    <x v="2"/>
    <x v="1"/>
    <x v="1"/>
    <d v="2021-04-09T00:00:00"/>
    <n v="1607"/>
    <n v="10"/>
    <n v="300"/>
    <n v="401750"/>
    <n v="24105"/>
    <s v="Medium"/>
    <n v="482100"/>
    <n v="457995"/>
    <n v="56245"/>
  </r>
  <r>
    <x v="3"/>
    <x v="2"/>
    <x v="1"/>
    <d v="2021-05-29T00:00:00"/>
    <n v="2327"/>
    <n v="10"/>
    <n v="7"/>
    <n v="11635"/>
    <n v="814.45"/>
    <s v="Medium"/>
    <n v="16289"/>
    <n v="15474.55"/>
    <n v="3839.5499999999993"/>
  </r>
  <r>
    <x v="2"/>
    <x v="2"/>
    <x v="1"/>
    <d v="2021-06-30T00:00:00"/>
    <n v="991"/>
    <n v="10"/>
    <n v="300"/>
    <n v="247750"/>
    <n v="14865"/>
    <s v="Medium"/>
    <n v="297300"/>
    <n v="282435"/>
    <n v="34685"/>
  </r>
  <r>
    <x v="3"/>
    <x v="2"/>
    <x v="1"/>
    <d v="2021-06-13T00:00:00"/>
    <n v="602"/>
    <n v="10"/>
    <n v="350"/>
    <n v="156520"/>
    <n v="10535"/>
    <s v="Medium"/>
    <n v="210700"/>
    <n v="200165"/>
    <n v="43645"/>
  </r>
  <r>
    <x v="1"/>
    <x v="4"/>
    <x v="1"/>
    <d v="2021-09-30T00:00:00"/>
    <n v="2620"/>
    <n v="10"/>
    <n v="15"/>
    <n v="26200"/>
    <n v="1965"/>
    <s v="Medium"/>
    <n v="39300"/>
    <n v="37335"/>
    <n v="11135"/>
  </r>
  <r>
    <x v="0"/>
    <x v="2"/>
    <x v="1"/>
    <d v="2021-10-19T00:00:00"/>
    <n v="861"/>
    <n v="10"/>
    <n v="125"/>
    <n v="103320"/>
    <n v="5381.25"/>
    <s v="Medium"/>
    <n v="107625"/>
    <n v="102243.75"/>
    <n v="-1076.25"/>
  </r>
  <r>
    <x v="3"/>
    <x v="2"/>
    <x v="1"/>
    <d v="2021-12-31T00:00:00"/>
    <n v="2663"/>
    <n v="10"/>
    <n v="20"/>
    <n v="26630"/>
    <n v="2663"/>
    <s v="Medium"/>
    <n v="53260"/>
    <n v="50597"/>
    <n v="23967"/>
  </r>
  <r>
    <x v="1"/>
    <x v="2"/>
    <x v="2"/>
    <d v="2021-01-20T00:00:00"/>
    <n v="555"/>
    <n v="120"/>
    <n v="15"/>
    <n v="5550"/>
    <n v="416.25"/>
    <s v="Medium"/>
    <n v="8325"/>
    <n v="7908.75"/>
    <n v="2358.75"/>
  </r>
  <r>
    <x v="1"/>
    <x v="1"/>
    <x v="2"/>
    <d v="2021-01-15T00:00:00"/>
    <n v="2861"/>
    <n v="120"/>
    <n v="15"/>
    <n v="28610"/>
    <n v="2145.75"/>
    <s v="Medium"/>
    <n v="42915"/>
    <n v="40769.25"/>
    <n v="12159.25"/>
  </r>
  <r>
    <x v="0"/>
    <x v="3"/>
    <x v="2"/>
    <d v="2021-02-14T00:00:00"/>
    <n v="807"/>
    <n v="120"/>
    <n v="125"/>
    <n v="96840"/>
    <n v="5043.75"/>
    <s v="Medium"/>
    <n v="100875"/>
    <n v="95831.25"/>
    <n v="-1008.75"/>
  </r>
  <r>
    <x v="3"/>
    <x v="2"/>
    <x v="2"/>
    <d v="2021-06-19T00:00:00"/>
    <n v="602"/>
    <n v="120"/>
    <n v="350"/>
    <n v="156520"/>
    <n v="10535"/>
    <s v="Medium"/>
    <n v="210700"/>
    <n v="200165"/>
    <n v="43645"/>
  </r>
  <r>
    <x v="3"/>
    <x v="2"/>
    <x v="2"/>
    <d v="2021-08-12T00:00:00"/>
    <n v="2832"/>
    <n v="120"/>
    <n v="20"/>
    <n v="28320"/>
    <n v="2832"/>
    <s v="Medium"/>
    <n v="56640"/>
    <n v="53808"/>
    <n v="25488"/>
  </r>
  <r>
    <x v="3"/>
    <x v="4"/>
    <x v="2"/>
    <d v="2021-08-03T00:00:00"/>
    <n v="1579"/>
    <n v="120"/>
    <n v="20"/>
    <n v="15790"/>
    <n v="1579"/>
    <s v="Medium"/>
    <n v="31580"/>
    <n v="30001"/>
    <n v="14211"/>
  </r>
  <r>
    <x v="0"/>
    <x v="2"/>
    <x v="2"/>
    <d v="2021-10-17T00:00:00"/>
    <n v="861"/>
    <n v="120"/>
    <n v="125"/>
    <n v="103320"/>
    <n v="5381.25"/>
    <s v="Medium"/>
    <n v="107625"/>
    <n v="102243.75"/>
    <n v="-1076.25"/>
  </r>
  <r>
    <x v="2"/>
    <x v="3"/>
    <x v="2"/>
    <d v="2021-12-21T00:00:00"/>
    <n v="1250"/>
    <n v="120"/>
    <n v="300"/>
    <n v="312500"/>
    <n v="18750"/>
    <s v="Medium"/>
    <n v="375000"/>
    <n v="356250"/>
    <n v="43750"/>
  </r>
  <r>
    <x v="3"/>
    <x v="2"/>
    <x v="3"/>
    <d v="2021-12-07T00:00:00"/>
    <n v="2663"/>
    <n v="250"/>
    <n v="20"/>
    <n v="26630"/>
    <n v="2663"/>
    <s v="Medium"/>
    <n v="53260"/>
    <n v="50597"/>
    <n v="23967"/>
  </r>
  <r>
    <x v="3"/>
    <x v="2"/>
    <x v="3"/>
    <d v="2021-12-05T00:00:00"/>
    <n v="570"/>
    <n v="250"/>
    <n v="7"/>
    <n v="2850"/>
    <n v="199.5"/>
    <s v="Medium"/>
    <n v="3990"/>
    <n v="3790.5"/>
    <n v="940.5"/>
  </r>
  <r>
    <x v="3"/>
    <x v="4"/>
    <x v="3"/>
    <d v="2021-12-13T00:00:00"/>
    <n v="2487"/>
    <n v="250"/>
    <n v="7"/>
    <n v="12435"/>
    <n v="870.45"/>
    <s v="Medium"/>
    <n v="17409"/>
    <n v="16538.55"/>
    <n v="4103.5499999999993"/>
  </r>
  <r>
    <x v="3"/>
    <x v="3"/>
    <x v="5"/>
    <d v="2021-02-03T00:00:00"/>
    <n v="1350"/>
    <n v="260"/>
    <n v="350"/>
    <n v="351000"/>
    <n v="23625"/>
    <s v="Medium"/>
    <n v="472500"/>
    <n v="448875"/>
    <n v="97875"/>
  </r>
  <r>
    <x v="3"/>
    <x v="0"/>
    <x v="5"/>
    <d v="2021-08-18T00:00:00"/>
    <n v="552"/>
    <n v="260"/>
    <n v="350"/>
    <n v="143520"/>
    <n v="9660"/>
    <s v="Medium"/>
    <n v="193200"/>
    <n v="183540"/>
    <n v="40020"/>
  </r>
  <r>
    <x v="2"/>
    <x v="3"/>
    <x v="5"/>
    <d v="2021-12-13T00:00:00"/>
    <n v="1250"/>
    <n v="260"/>
    <n v="300"/>
    <n v="312500"/>
    <n v="18750"/>
    <s v="Medium"/>
    <n v="375000"/>
    <n v="356250"/>
    <n v="43750"/>
  </r>
  <r>
    <x v="1"/>
    <x v="4"/>
    <x v="1"/>
    <d v="2021-04-24T00:00:00"/>
    <n v="3801"/>
    <n v="10"/>
    <n v="15"/>
    <n v="38010"/>
    <n v="3420.8999999999996"/>
    <s v="Medium"/>
    <n v="57015"/>
    <n v="53594.1"/>
    <n v="15584.099999999999"/>
  </r>
  <r>
    <x v="3"/>
    <x v="2"/>
    <x v="4"/>
    <d v="2021-01-25T00:00:00"/>
    <n v="1117.5"/>
    <n v="3"/>
    <n v="20"/>
    <n v="11175"/>
    <n v="1341"/>
    <s v="Medium"/>
    <n v="22350"/>
    <n v="21009"/>
    <n v="9834"/>
  </r>
  <r>
    <x v="1"/>
    <x v="0"/>
    <x v="4"/>
    <d v="2021-06-27T00:00:00"/>
    <n v="2844"/>
    <n v="3"/>
    <n v="15"/>
    <n v="28440"/>
    <n v="2559.6"/>
    <s v="Medium"/>
    <n v="42660"/>
    <n v="40100.400000000001"/>
    <n v="11660.400000000001"/>
  </r>
  <r>
    <x v="4"/>
    <x v="1"/>
    <x v="4"/>
    <d v="2021-09-19T00:00:00"/>
    <n v="562"/>
    <n v="3"/>
    <n v="12"/>
    <n v="1686"/>
    <n v="404.64"/>
    <s v="Medium"/>
    <n v="6744"/>
    <n v="6339.36"/>
    <n v="4653.3599999999997"/>
  </r>
  <r>
    <x v="1"/>
    <x v="2"/>
    <x v="4"/>
    <d v="2021-11-27T00:00:00"/>
    <n v="2030"/>
    <n v="3"/>
    <n v="15"/>
    <n v="20300"/>
    <n v="1827"/>
    <s v="Medium"/>
    <n v="30450"/>
    <n v="28623"/>
    <n v="8323"/>
  </r>
  <r>
    <x v="3"/>
    <x v="1"/>
    <x v="0"/>
    <d v="2021-04-14T00:00:00"/>
    <n v="980"/>
    <n v="5"/>
    <n v="350"/>
    <n v="254800"/>
    <n v="20580"/>
    <s v="Medium"/>
    <n v="343000"/>
    <n v="322420"/>
    <n v="67620"/>
  </r>
  <r>
    <x v="3"/>
    <x v="3"/>
    <x v="0"/>
    <d v="2021-05-06T00:00:00"/>
    <n v="1460"/>
    <n v="5"/>
    <n v="350"/>
    <n v="379600"/>
    <n v="30660"/>
    <s v="Medium"/>
    <n v="511000"/>
    <n v="480340"/>
    <n v="100740"/>
  </r>
  <r>
    <x v="4"/>
    <x v="2"/>
    <x v="0"/>
    <d v="2021-11-02T00:00:00"/>
    <n v="2723"/>
    <n v="5"/>
    <n v="12"/>
    <n v="8169"/>
    <n v="1960.56"/>
    <s v="Medium"/>
    <n v="32676"/>
    <n v="30715.439999999999"/>
    <n v="22546.44"/>
  </r>
  <r>
    <x v="3"/>
    <x v="4"/>
    <x v="1"/>
    <d v="2021-06-23T00:00:00"/>
    <n v="1496"/>
    <n v="10"/>
    <n v="350"/>
    <n v="388960"/>
    <n v="31416"/>
    <s v="Medium"/>
    <n v="523600"/>
    <n v="492184"/>
    <n v="103224"/>
  </r>
  <r>
    <x v="0"/>
    <x v="0"/>
    <x v="2"/>
    <d v="2021-02-12T00:00:00"/>
    <n v="952"/>
    <n v="120"/>
    <n v="125"/>
    <n v="114240"/>
    <n v="7140"/>
    <s v="Medium"/>
    <n v="119000"/>
    <n v="111860"/>
    <n v="-2380"/>
  </r>
  <r>
    <x v="0"/>
    <x v="2"/>
    <x v="2"/>
    <d v="2021-02-28T00:00:00"/>
    <n v="2755"/>
    <n v="120"/>
    <n v="125"/>
    <n v="330600"/>
    <n v="20662.5"/>
    <s v="Medium"/>
    <n v="344375"/>
    <n v="323712.5"/>
    <n v="-6887.5"/>
  </r>
  <r>
    <x v="1"/>
    <x v="3"/>
    <x v="2"/>
    <d v="2021-05-28T00:00:00"/>
    <n v="1530"/>
    <n v="120"/>
    <n v="15"/>
    <n v="15300"/>
    <n v="1377"/>
    <s v="Medium"/>
    <n v="22950"/>
    <n v="21573"/>
    <n v="6273"/>
  </r>
  <r>
    <x v="3"/>
    <x v="4"/>
    <x v="2"/>
    <d v="2021-06-29T00:00:00"/>
    <n v="1496"/>
    <n v="120"/>
    <n v="350"/>
    <n v="388960"/>
    <n v="31416"/>
    <s v="Medium"/>
    <n v="523600"/>
    <n v="492184"/>
    <n v="103224"/>
  </r>
  <r>
    <x v="3"/>
    <x v="1"/>
    <x v="2"/>
    <d v="2021-06-24T00:00:00"/>
    <n v="1498"/>
    <n v="120"/>
    <n v="7"/>
    <n v="7490"/>
    <n v="629.16"/>
    <s v="Medium"/>
    <n v="10486"/>
    <n v="9856.84"/>
    <n v="2366.84"/>
  </r>
  <r>
    <x v="1"/>
    <x v="0"/>
    <x v="3"/>
    <d v="2021-06-15T00:00:00"/>
    <n v="2844"/>
    <n v="250"/>
    <n v="15"/>
    <n v="28440"/>
    <n v="2559.6"/>
    <s v="Medium"/>
    <n v="42660"/>
    <n v="40100.400000000001"/>
    <n v="11660.400000000001"/>
  </r>
  <r>
    <x v="3"/>
    <x v="1"/>
    <x v="3"/>
    <d v="2021-06-24T00:00:00"/>
    <n v="1498"/>
    <n v="250"/>
    <n v="7"/>
    <n v="7490"/>
    <n v="629.16"/>
    <s v="Medium"/>
    <n v="10486"/>
    <n v="9856.84"/>
    <n v="2366.84"/>
  </r>
  <r>
    <x v="0"/>
    <x v="4"/>
    <x v="5"/>
    <d v="2021-01-12T00:00:00"/>
    <n v="1987.5"/>
    <n v="260"/>
    <n v="125"/>
    <n v="238500"/>
    <n v="14906.25"/>
    <s v="Medium"/>
    <n v="248437.5"/>
    <n v="233531.25"/>
    <n v="-4968.75"/>
  </r>
  <r>
    <x v="3"/>
    <x v="1"/>
    <x v="5"/>
    <d v="2021-09-29T00:00:00"/>
    <n v="1679"/>
    <n v="260"/>
    <n v="350"/>
    <n v="436540"/>
    <n v="35259"/>
    <s v="Medium"/>
    <n v="587650"/>
    <n v="552391"/>
    <n v="115851"/>
  </r>
  <r>
    <x v="1"/>
    <x v="2"/>
    <x v="1"/>
    <d v="2021-08-18T00:00:00"/>
    <n v="2198"/>
    <n v="10"/>
    <n v="15"/>
    <n v="21980"/>
    <n v="1978.2"/>
    <s v="Medium"/>
    <n v="32970"/>
    <n v="30991.8"/>
    <n v="9011.7999999999993"/>
  </r>
  <r>
    <x v="1"/>
    <x v="3"/>
    <x v="1"/>
    <d v="2021-08-24T00:00:00"/>
    <n v="1743"/>
    <n v="10"/>
    <n v="15"/>
    <n v="17430"/>
    <n v="1568.7"/>
    <s v="Medium"/>
    <n v="26145"/>
    <n v="24576.3"/>
    <n v="7146.2999999999993"/>
  </r>
  <r>
    <x v="1"/>
    <x v="2"/>
    <x v="1"/>
    <d v="2021-10-03T00:00:00"/>
    <n v="1153"/>
    <n v="10"/>
    <n v="15"/>
    <n v="11530"/>
    <n v="1037.7"/>
    <s v="Medium"/>
    <n v="17295"/>
    <n v="16257.3"/>
    <n v="4727.2999999999993"/>
  </r>
  <r>
    <x v="3"/>
    <x v="3"/>
    <x v="2"/>
    <d v="2021-08-02T00:00:00"/>
    <n v="1001"/>
    <n v="120"/>
    <n v="20"/>
    <n v="10010"/>
    <n v="1201.2"/>
    <s v="Medium"/>
    <n v="20020"/>
    <n v="18818.8"/>
    <n v="8808.7999999999993"/>
  </r>
  <r>
    <x v="3"/>
    <x v="1"/>
    <x v="2"/>
    <d v="2021-11-25T00:00:00"/>
    <n v="1333"/>
    <n v="120"/>
    <n v="7"/>
    <n v="6665"/>
    <n v="559.86"/>
    <s v="Medium"/>
    <n v="9331"/>
    <n v="8771.14"/>
    <n v="2106.1399999999994"/>
  </r>
  <r>
    <x v="1"/>
    <x v="2"/>
    <x v="3"/>
    <d v="2021-10-12T00:00:00"/>
    <n v="1153"/>
    <n v="250"/>
    <n v="15"/>
    <n v="11530"/>
    <n v="1037.7"/>
    <s v="Medium"/>
    <n v="17295"/>
    <n v="16257.3"/>
    <n v="4727.2999999999993"/>
  </r>
  <r>
    <x v="4"/>
    <x v="1"/>
    <x v="4"/>
    <d v="2021-02-13T00:00:00"/>
    <n v="727"/>
    <n v="3"/>
    <n v="12"/>
    <n v="2181"/>
    <n v="610.67999999999995"/>
    <s v="Medium"/>
    <n v="8724"/>
    <n v="8113.32"/>
    <n v="5932.32"/>
  </r>
  <r>
    <x v="4"/>
    <x v="0"/>
    <x v="4"/>
    <d v="2021-08-07T00:00:00"/>
    <n v="1884"/>
    <n v="3"/>
    <n v="12"/>
    <n v="5652"/>
    <n v="1582.56"/>
    <s v="Medium"/>
    <n v="22608"/>
    <n v="21025.439999999999"/>
    <n v="15373.439999999999"/>
  </r>
  <r>
    <x v="4"/>
    <x v="1"/>
    <x v="0"/>
    <d v="2021-01-23T00:00:00"/>
    <n v="2340"/>
    <n v="5"/>
    <n v="12"/>
    <n v="7020"/>
    <n v="1965.6"/>
    <s v="Medium"/>
    <n v="28080"/>
    <n v="26114.400000000001"/>
    <n v="19094.400000000001"/>
  </r>
  <r>
    <x v="4"/>
    <x v="4"/>
    <x v="0"/>
    <d v="2021-11-03T00:00:00"/>
    <n v="2342"/>
    <n v="5"/>
    <n v="12"/>
    <n v="7026"/>
    <n v="1967.28"/>
    <s v="Medium"/>
    <n v="28104"/>
    <n v="26136.720000000001"/>
    <n v="19110.72"/>
  </r>
  <r>
    <x v="1"/>
    <x v="0"/>
    <x v="2"/>
    <d v="2021-05-29T00:00:00"/>
    <n v="1262"/>
    <n v="120"/>
    <n v="15"/>
    <n v="12620"/>
    <n v="1325.1"/>
    <s v="Medium"/>
    <n v="18930"/>
    <n v="17604.900000000001"/>
    <n v="4984.9000000000015"/>
  </r>
  <r>
    <x v="3"/>
    <x v="0"/>
    <x v="2"/>
    <d v="2021-06-13T00:00:00"/>
    <n v="1135"/>
    <n v="120"/>
    <n v="7"/>
    <n v="5675"/>
    <n v="556.15"/>
    <s v="Medium"/>
    <n v="7945"/>
    <n v="7388.85"/>
    <n v="1713.8500000000004"/>
  </r>
  <r>
    <x v="3"/>
    <x v="2"/>
    <x v="2"/>
    <d v="2021-11-22T00:00:00"/>
    <n v="547"/>
    <n v="120"/>
    <n v="7"/>
    <n v="2735"/>
    <n v="268.02999999999997"/>
    <s v="Medium"/>
    <n v="3829"/>
    <n v="3560.9700000000003"/>
    <n v="825.97000000000025"/>
  </r>
  <r>
    <x v="3"/>
    <x v="0"/>
    <x v="2"/>
    <d v="2021-12-19T00:00:00"/>
    <n v="1582"/>
    <n v="120"/>
    <n v="7"/>
    <n v="7910"/>
    <n v="775.18"/>
    <s v="Medium"/>
    <n v="11074"/>
    <n v="10298.82"/>
    <n v="2388.8199999999997"/>
  </r>
  <r>
    <x v="4"/>
    <x v="4"/>
    <x v="3"/>
    <d v="2021-04-06T00:00:00"/>
    <n v="1738.5"/>
    <n v="250"/>
    <n v="12"/>
    <n v="5215.5"/>
    <n v="1460.34"/>
    <s v="Medium"/>
    <n v="20862"/>
    <n v="19401.66"/>
    <n v="14186.16"/>
  </r>
  <r>
    <x v="3"/>
    <x v="0"/>
    <x v="3"/>
    <d v="2021-12-11T00:00:00"/>
    <n v="1582"/>
    <n v="250"/>
    <n v="7"/>
    <n v="7910"/>
    <n v="775.18"/>
    <s v="Medium"/>
    <n v="11074"/>
    <n v="10298.82"/>
    <n v="2388.8199999999997"/>
  </r>
  <r>
    <x v="3"/>
    <x v="0"/>
    <x v="5"/>
    <d v="2021-06-12T00:00:00"/>
    <n v="1135"/>
    <n v="260"/>
    <n v="7"/>
    <n v="5675"/>
    <n v="556.15"/>
    <s v="Medium"/>
    <n v="7945"/>
    <n v="7388.85"/>
    <n v="1713.8500000000004"/>
  </r>
  <r>
    <x v="3"/>
    <x v="2"/>
    <x v="4"/>
    <d v="2021-03-13T00:00:00"/>
    <n v="1761"/>
    <n v="3"/>
    <n v="350"/>
    <n v="457860"/>
    <n v="43144.5"/>
    <s v="Medium"/>
    <n v="616350"/>
    <n v="573205.5"/>
    <n v="115345.5"/>
  </r>
  <r>
    <x v="2"/>
    <x v="4"/>
    <x v="4"/>
    <d v="2021-06-24T00:00:00"/>
    <n v="448"/>
    <n v="3"/>
    <n v="300"/>
    <n v="112000"/>
    <n v="9408"/>
    <s v="Medium"/>
    <n v="134400"/>
    <n v="124992"/>
    <n v="12992"/>
  </r>
  <r>
    <x v="2"/>
    <x v="4"/>
    <x v="4"/>
    <d v="2021-10-01T00:00:00"/>
    <n v="2181"/>
    <n v="3"/>
    <n v="300"/>
    <n v="545250"/>
    <n v="45801"/>
    <s v="Medium"/>
    <n v="654300"/>
    <n v="608499"/>
    <n v="63249"/>
  </r>
  <r>
    <x v="3"/>
    <x v="4"/>
    <x v="0"/>
    <d v="2021-10-02T00:00:00"/>
    <n v="1976"/>
    <n v="5"/>
    <n v="20"/>
    <n v="19760"/>
    <n v="2766.4"/>
    <s v="Medium"/>
    <n v="39520"/>
    <n v="36753.599999999999"/>
    <n v="16993.599999999999"/>
  </r>
  <r>
    <x v="2"/>
    <x v="4"/>
    <x v="0"/>
    <d v="2021-10-16T00:00:00"/>
    <n v="2181"/>
    <n v="5"/>
    <n v="300"/>
    <n v="545250"/>
    <n v="45801"/>
    <s v="Medium"/>
    <n v="654300"/>
    <n v="608499"/>
    <n v="63249"/>
  </r>
  <r>
    <x v="2"/>
    <x v="0"/>
    <x v="1"/>
    <d v="2021-05-27T00:00:00"/>
    <n v="1702"/>
    <n v="10"/>
    <n v="300"/>
    <n v="425500"/>
    <n v="35742"/>
    <s v="Medium"/>
    <n v="510600"/>
    <n v="474858"/>
    <n v="49358"/>
  </r>
  <r>
    <x v="2"/>
    <x v="4"/>
    <x v="1"/>
    <d v="2021-06-13T00:00:00"/>
    <n v="448"/>
    <n v="10"/>
    <n v="300"/>
    <n v="112000"/>
    <n v="9408"/>
    <s v="Medium"/>
    <n v="134400"/>
    <n v="124992"/>
    <n v="12992"/>
  </r>
  <r>
    <x v="0"/>
    <x v="3"/>
    <x v="1"/>
    <d v="2021-07-03T00:00:00"/>
    <n v="3513"/>
    <n v="10"/>
    <n v="125"/>
    <n v="421560"/>
    <n v="30738.75"/>
    <s v="Medium"/>
    <n v="439125"/>
    <n v="408386.25"/>
    <n v="-13173.75"/>
  </r>
  <r>
    <x v="1"/>
    <x v="4"/>
    <x v="1"/>
    <d v="2021-08-17T00:00:00"/>
    <n v="2101"/>
    <n v="10"/>
    <n v="15"/>
    <n v="21010"/>
    <n v="2206.0500000000002"/>
    <s v="Medium"/>
    <n v="31515"/>
    <n v="29308.95"/>
    <n v="8298.9500000000007"/>
  </r>
  <r>
    <x v="3"/>
    <x v="4"/>
    <x v="1"/>
    <d v="2021-09-11T00:00:00"/>
    <n v="1535"/>
    <n v="10"/>
    <n v="20"/>
    <n v="15350"/>
    <n v="2149"/>
    <s v="Medium"/>
    <n v="30700"/>
    <n v="28551"/>
    <n v="13201"/>
  </r>
  <r>
    <x v="2"/>
    <x v="4"/>
    <x v="2"/>
    <d v="2021-07-30T00:00:00"/>
    <n v="1659"/>
    <n v="120"/>
    <n v="300"/>
    <n v="414750"/>
    <n v="34839"/>
    <s v="Medium"/>
    <n v="497700"/>
    <n v="462861"/>
    <n v="48111"/>
  </r>
  <r>
    <x v="3"/>
    <x v="1"/>
    <x v="2"/>
    <d v="2021-08-05T00:00:00"/>
    <n v="609"/>
    <n v="120"/>
    <n v="20"/>
    <n v="6090"/>
    <n v="852.6"/>
    <s v="Medium"/>
    <n v="12180"/>
    <n v="11327.4"/>
    <n v="5237.3999999999996"/>
  </r>
  <r>
    <x v="0"/>
    <x v="3"/>
    <x v="2"/>
    <d v="2021-09-18T00:00:00"/>
    <n v="2087"/>
    <n v="120"/>
    <n v="125"/>
    <n v="250440"/>
    <n v="18261.25"/>
    <s v="Medium"/>
    <n v="260875"/>
    <n v="242613.75"/>
    <n v="-7826.25"/>
  </r>
  <r>
    <x v="3"/>
    <x v="4"/>
    <x v="2"/>
    <d v="2021-10-25T00:00:00"/>
    <n v="1976"/>
    <n v="120"/>
    <n v="20"/>
    <n v="19760"/>
    <n v="2766.4"/>
    <s v="Medium"/>
    <n v="39520"/>
    <n v="36753.599999999999"/>
    <n v="16993.599999999999"/>
  </r>
  <r>
    <x v="2"/>
    <x v="2"/>
    <x v="2"/>
    <d v="2021-12-27T00:00:00"/>
    <n v="1372"/>
    <n v="120"/>
    <n v="300"/>
    <n v="343000"/>
    <n v="28812"/>
    <s v="Medium"/>
    <n v="411600"/>
    <n v="382788"/>
    <n v="39788"/>
  </r>
  <r>
    <x v="4"/>
    <x v="0"/>
    <x v="3"/>
    <d v="2021-01-15T00:00:00"/>
    <n v="3244.5"/>
    <n v="250"/>
    <n v="12"/>
    <n v="9733.5"/>
    <n v="2725.38"/>
    <s v="Medium"/>
    <n v="38934"/>
    <n v="36208.620000000003"/>
    <n v="26475.120000000003"/>
  </r>
  <r>
    <x v="2"/>
    <x v="4"/>
    <x v="3"/>
    <d v="2021-02-12T00:00:00"/>
    <n v="959"/>
    <n v="250"/>
    <n v="300"/>
    <n v="239750"/>
    <n v="20139"/>
    <s v="Medium"/>
    <n v="287700"/>
    <n v="267561"/>
    <n v="27811"/>
  </r>
  <r>
    <x v="2"/>
    <x v="1"/>
    <x v="3"/>
    <d v="2021-02-16T00:00:00"/>
    <n v="2747"/>
    <n v="250"/>
    <n v="300"/>
    <n v="686750"/>
    <n v="57687"/>
    <s v="Medium"/>
    <n v="824100"/>
    <n v="766413"/>
    <n v="79663"/>
  </r>
  <r>
    <x v="0"/>
    <x v="0"/>
    <x v="5"/>
    <d v="2021-05-19T00:00:00"/>
    <n v="1645"/>
    <n v="260"/>
    <n v="125"/>
    <n v="197400"/>
    <n v="14393.75"/>
    <s v="Medium"/>
    <n v="205625"/>
    <n v="191231.25"/>
    <n v="-6168.75"/>
  </r>
  <r>
    <x v="3"/>
    <x v="4"/>
    <x v="5"/>
    <d v="2021-09-28T00:00:00"/>
    <n v="2876"/>
    <n v="260"/>
    <n v="350"/>
    <n v="747760"/>
    <n v="70462"/>
    <s v="Medium"/>
    <n v="1006600"/>
    <n v="936138"/>
    <n v="188378"/>
  </r>
  <r>
    <x v="3"/>
    <x v="0"/>
    <x v="5"/>
    <d v="2021-11-25T00:00:00"/>
    <n v="1118"/>
    <n v="260"/>
    <n v="20"/>
    <n v="11180"/>
    <n v="1565.2"/>
    <s v="Medium"/>
    <n v="22360"/>
    <n v="20794.8"/>
    <n v="9614.7999999999993"/>
  </r>
  <r>
    <x v="2"/>
    <x v="2"/>
    <x v="5"/>
    <d v="2021-12-20T00:00:00"/>
    <n v="1372"/>
    <n v="260"/>
    <n v="300"/>
    <n v="343000"/>
    <n v="28812"/>
    <s v="Medium"/>
    <n v="411600"/>
    <n v="382788"/>
    <n v="39788"/>
  </r>
  <r>
    <x v="3"/>
    <x v="0"/>
    <x v="0"/>
    <d v="2021-02-22T00:00:00"/>
    <n v="488"/>
    <n v="5"/>
    <n v="7"/>
    <n v="2440"/>
    <n v="273.27999999999997"/>
    <s v="Medium"/>
    <n v="3416"/>
    <n v="3142.7200000000003"/>
    <n v="702.72000000000025"/>
  </r>
  <r>
    <x v="3"/>
    <x v="2"/>
    <x v="0"/>
    <d v="2021-06-02T00:00:00"/>
    <n v="1282"/>
    <n v="5"/>
    <n v="20"/>
    <n v="12820"/>
    <n v="2051.1999999999998"/>
    <s v="Medium"/>
    <n v="25640"/>
    <n v="23588.799999999999"/>
    <n v="10768.8"/>
  </r>
  <r>
    <x v="3"/>
    <x v="0"/>
    <x v="1"/>
    <d v="2021-05-30T00:00:00"/>
    <n v="257"/>
    <n v="10"/>
    <n v="7"/>
    <n v="1285"/>
    <n v="143.91999999999999"/>
    <s v="Medium"/>
    <n v="1799"/>
    <n v="1655.08"/>
    <n v="370.07999999999993"/>
  </r>
  <r>
    <x v="3"/>
    <x v="2"/>
    <x v="5"/>
    <d v="2021-06-29T00:00:00"/>
    <n v="1282"/>
    <n v="260"/>
    <n v="20"/>
    <n v="12820"/>
    <n v="2051.1999999999998"/>
    <s v="Medium"/>
    <n v="25640"/>
    <n v="23588.799999999999"/>
    <n v="10768.8"/>
  </r>
  <r>
    <x v="0"/>
    <x v="1"/>
    <x v="4"/>
    <d v="2021-08-27T00:00:00"/>
    <n v="1540"/>
    <n v="3"/>
    <n v="125"/>
    <n v="184800"/>
    <n v="15400"/>
    <s v="Medium"/>
    <n v="192500"/>
    <n v="177100"/>
    <n v="-7700"/>
  </r>
  <r>
    <x v="1"/>
    <x v="4"/>
    <x v="4"/>
    <d v="2021-11-08T00:00:00"/>
    <n v="490"/>
    <n v="3"/>
    <n v="15"/>
    <n v="4900"/>
    <n v="588"/>
    <s v="Medium"/>
    <n v="7350"/>
    <n v="6762"/>
    <n v="1862"/>
  </r>
  <r>
    <x v="3"/>
    <x v="1"/>
    <x v="4"/>
    <d v="2021-12-20T00:00:00"/>
    <n v="1362"/>
    <n v="3"/>
    <n v="350"/>
    <n v="354120"/>
    <n v="38136"/>
    <s v="Medium"/>
    <n v="476700"/>
    <n v="438564"/>
    <n v="84444"/>
  </r>
  <r>
    <x v="1"/>
    <x v="4"/>
    <x v="0"/>
    <d v="2021-03-03T00:00:00"/>
    <n v="2501"/>
    <n v="5"/>
    <n v="15"/>
    <n v="25010"/>
    <n v="3001.2"/>
    <s v="Medium"/>
    <n v="37515"/>
    <n v="34513.800000000003"/>
    <n v="9503.8000000000029"/>
  </r>
  <r>
    <x v="3"/>
    <x v="0"/>
    <x v="0"/>
    <d v="2021-06-03T00:00:00"/>
    <n v="708"/>
    <n v="5"/>
    <n v="20"/>
    <n v="7080"/>
    <n v="1132.8"/>
    <s v="Medium"/>
    <n v="14160"/>
    <n v="13027.2"/>
    <n v="5947.2000000000007"/>
  </r>
  <r>
    <x v="3"/>
    <x v="3"/>
    <x v="0"/>
    <d v="2021-07-03T00:00:00"/>
    <n v="645"/>
    <n v="5"/>
    <n v="20"/>
    <n v="6450"/>
    <n v="1032"/>
    <s v="Medium"/>
    <n v="12900"/>
    <n v="11868"/>
    <n v="5418"/>
  </r>
  <r>
    <x v="2"/>
    <x v="4"/>
    <x v="0"/>
    <d v="2021-08-13T00:00:00"/>
    <n v="1562"/>
    <n v="5"/>
    <n v="300"/>
    <n v="390500"/>
    <n v="37488"/>
    <s v="Medium"/>
    <n v="468600"/>
    <n v="431112"/>
    <n v="40612"/>
  </r>
  <r>
    <x v="1"/>
    <x v="3"/>
    <x v="0"/>
    <d v="2021-12-17T00:00:00"/>
    <n v="711"/>
    <n v="5"/>
    <n v="15"/>
    <n v="7110"/>
    <n v="853.2"/>
    <s v="Medium"/>
    <n v="10665"/>
    <n v="9811.7999999999993"/>
    <n v="2701.7999999999993"/>
  </r>
  <r>
    <x v="0"/>
    <x v="1"/>
    <x v="1"/>
    <d v="2021-03-03T00:00:00"/>
    <n v="1114"/>
    <n v="10"/>
    <n v="125"/>
    <n v="133680"/>
    <n v="11140"/>
    <s v="Medium"/>
    <n v="139250"/>
    <n v="128110"/>
    <n v="-5570"/>
  </r>
  <r>
    <x v="3"/>
    <x v="3"/>
    <x v="1"/>
    <d v="2021-04-03T00:00:00"/>
    <n v="1259"/>
    <n v="10"/>
    <n v="7"/>
    <n v="6295"/>
    <n v="705.04"/>
    <s v="Medium"/>
    <n v="8813"/>
    <n v="8107.96"/>
    <n v="1812.96"/>
  </r>
  <r>
    <x v="3"/>
    <x v="3"/>
    <x v="1"/>
    <d v="2021-05-04T00:00:00"/>
    <n v="1095"/>
    <n v="10"/>
    <n v="7"/>
    <n v="5475"/>
    <n v="613.20000000000005"/>
    <s v="Medium"/>
    <n v="7665"/>
    <n v="7051.8"/>
    <n v="1576.8000000000002"/>
  </r>
  <r>
    <x v="3"/>
    <x v="3"/>
    <x v="1"/>
    <d v="2021-06-08T00:00:00"/>
    <n v="1366"/>
    <n v="10"/>
    <n v="20"/>
    <n v="13660"/>
    <n v="2185.6"/>
    <s v="Medium"/>
    <n v="27320"/>
    <n v="25134.400000000001"/>
    <n v="11474.400000000001"/>
  </r>
  <r>
    <x v="2"/>
    <x v="1"/>
    <x v="1"/>
    <d v="2021-06-23T00:00:00"/>
    <n v="2460"/>
    <n v="10"/>
    <n v="300"/>
    <n v="615000"/>
    <n v="59040"/>
    <s v="Medium"/>
    <n v="738000"/>
    <n v="678960"/>
    <n v="63960"/>
  </r>
  <r>
    <x v="3"/>
    <x v="2"/>
    <x v="1"/>
    <d v="2021-08-28T00:00:00"/>
    <n v="678"/>
    <n v="10"/>
    <n v="7"/>
    <n v="3390"/>
    <n v="379.68"/>
    <s v="Medium"/>
    <n v="4746"/>
    <n v="4366.32"/>
    <n v="976.31999999999971"/>
  </r>
  <r>
    <x v="3"/>
    <x v="3"/>
    <x v="1"/>
    <d v="2021-08-17T00:00:00"/>
    <n v="1598"/>
    <n v="10"/>
    <n v="7"/>
    <n v="7990"/>
    <n v="894.88"/>
    <s v="Medium"/>
    <n v="11186"/>
    <n v="10291.120000000001"/>
    <n v="2301.1200000000008"/>
  </r>
  <r>
    <x v="3"/>
    <x v="3"/>
    <x v="1"/>
    <d v="2021-09-07T00:00:00"/>
    <n v="1934"/>
    <n v="10"/>
    <n v="20"/>
    <n v="19340"/>
    <n v="3094.4"/>
    <s v="Medium"/>
    <n v="38680"/>
    <n v="35585.599999999999"/>
    <n v="16245.599999999999"/>
  </r>
  <r>
    <x v="3"/>
    <x v="1"/>
    <x v="1"/>
    <d v="2021-09-15T00:00:00"/>
    <n v="2993"/>
    <n v="10"/>
    <n v="20"/>
    <n v="29930"/>
    <n v="4788.8"/>
    <s v="Medium"/>
    <n v="59860"/>
    <n v="55071.199999999997"/>
    <n v="25141.199999999997"/>
  </r>
  <r>
    <x v="3"/>
    <x v="1"/>
    <x v="1"/>
    <d v="2021-12-17T00:00:00"/>
    <n v="1362"/>
    <n v="10"/>
    <n v="350"/>
    <n v="354120"/>
    <n v="38136"/>
    <s v="Medium"/>
    <n v="476700"/>
    <n v="438564"/>
    <n v="84444"/>
  </r>
  <r>
    <x v="4"/>
    <x v="0"/>
    <x v="2"/>
    <d v="2021-03-30T00:00:00"/>
    <n v="598"/>
    <n v="120"/>
    <n v="12"/>
    <n v="1794"/>
    <n v="574.08000000000004"/>
    <s v="Medium"/>
    <n v="7176"/>
    <n v="6601.92"/>
    <n v="4807.92"/>
  </r>
  <r>
    <x v="3"/>
    <x v="2"/>
    <x v="2"/>
    <d v="2021-06-17T00:00:00"/>
    <n v="2907"/>
    <n v="120"/>
    <n v="7"/>
    <n v="14535"/>
    <n v="1627.92"/>
    <s v="Medium"/>
    <n v="20349"/>
    <n v="18721.080000000002"/>
    <n v="4186.0800000000017"/>
  </r>
  <r>
    <x v="3"/>
    <x v="3"/>
    <x v="2"/>
    <d v="2021-06-12T00:00:00"/>
    <n v="2338"/>
    <n v="120"/>
    <n v="7"/>
    <n v="11690"/>
    <n v="1309.28"/>
    <s v="Medium"/>
    <n v="16366"/>
    <n v="15056.72"/>
    <n v="3366.7199999999993"/>
  </r>
  <r>
    <x v="2"/>
    <x v="1"/>
    <x v="2"/>
    <d v="2021-12-08T00:00:00"/>
    <n v="635"/>
    <n v="120"/>
    <n v="300"/>
    <n v="158750"/>
    <n v="15240"/>
    <s v="Medium"/>
    <n v="190500"/>
    <n v="175260"/>
    <n v="16510"/>
  </r>
  <r>
    <x v="3"/>
    <x v="4"/>
    <x v="3"/>
    <d v="2021-04-27T00:00:00"/>
    <n v="574.5"/>
    <n v="250"/>
    <n v="350"/>
    <n v="149370"/>
    <n v="16086"/>
    <s v="Medium"/>
    <n v="201075"/>
    <n v="184989"/>
    <n v="35619"/>
  </r>
  <r>
    <x v="3"/>
    <x v="3"/>
    <x v="3"/>
    <d v="2021-06-14T00:00:00"/>
    <n v="2338"/>
    <n v="250"/>
    <n v="7"/>
    <n v="11690"/>
    <n v="1309.28"/>
    <s v="Medium"/>
    <n v="16366"/>
    <n v="15056.72"/>
    <n v="3366.7199999999993"/>
  </r>
  <r>
    <x v="3"/>
    <x v="4"/>
    <x v="3"/>
    <d v="2021-08-18T00:00:00"/>
    <n v="381"/>
    <n v="250"/>
    <n v="350"/>
    <n v="99060"/>
    <n v="10668"/>
    <s v="Medium"/>
    <n v="133350"/>
    <n v="122682"/>
    <n v="23622"/>
  </r>
  <r>
    <x v="3"/>
    <x v="3"/>
    <x v="3"/>
    <d v="2021-08-06T00:00:00"/>
    <n v="422"/>
    <n v="250"/>
    <n v="350"/>
    <n v="109720"/>
    <n v="11816"/>
    <s v="Medium"/>
    <n v="147700"/>
    <n v="135884"/>
    <n v="26164"/>
  </r>
  <r>
    <x v="2"/>
    <x v="0"/>
    <x v="3"/>
    <d v="2021-09-02T00:00:00"/>
    <n v="2134"/>
    <n v="250"/>
    <n v="300"/>
    <n v="533500"/>
    <n v="51216"/>
    <s v="Medium"/>
    <n v="640200"/>
    <n v="588984"/>
    <n v="55484"/>
  </r>
  <r>
    <x v="3"/>
    <x v="0"/>
    <x v="5"/>
    <d v="2021-06-22T00:00:00"/>
    <n v="708"/>
    <n v="260"/>
    <n v="20"/>
    <n v="7080"/>
    <n v="1132.8"/>
    <s v="Medium"/>
    <n v="14160"/>
    <n v="13027.2"/>
    <n v="5947.2000000000007"/>
  </r>
  <r>
    <x v="3"/>
    <x v="2"/>
    <x v="5"/>
    <d v="2021-06-19T00:00:00"/>
    <n v="2907"/>
    <n v="260"/>
    <n v="7"/>
    <n v="14535"/>
    <n v="1627.92"/>
    <s v="Medium"/>
    <n v="20349"/>
    <n v="18721.080000000002"/>
    <n v="4186.0800000000017"/>
  </r>
  <r>
    <x v="3"/>
    <x v="3"/>
    <x v="5"/>
    <d v="2021-06-11T00:00:00"/>
    <n v="1366"/>
    <n v="260"/>
    <n v="20"/>
    <n v="13660"/>
    <n v="2185.6"/>
    <s v="Medium"/>
    <n v="27320"/>
    <n v="25134.400000000001"/>
    <n v="11474.400000000001"/>
  </r>
  <r>
    <x v="2"/>
    <x v="1"/>
    <x v="5"/>
    <d v="2021-06-25T00:00:00"/>
    <n v="2460"/>
    <n v="260"/>
    <n v="300"/>
    <n v="615000"/>
    <n v="59040"/>
    <s v="Medium"/>
    <n v="738000"/>
    <n v="678960"/>
    <n v="63960"/>
  </r>
  <r>
    <x v="3"/>
    <x v="3"/>
    <x v="5"/>
    <d v="2021-11-02T00:00:00"/>
    <n v="1520"/>
    <n v="260"/>
    <n v="20"/>
    <n v="15200"/>
    <n v="2432"/>
    <s v="Medium"/>
    <n v="30400"/>
    <n v="27968"/>
    <n v="12768"/>
  </r>
  <r>
    <x v="1"/>
    <x v="3"/>
    <x v="5"/>
    <d v="2021-12-20T00:00:00"/>
    <n v="711"/>
    <n v="260"/>
    <n v="15"/>
    <n v="7110"/>
    <n v="853.2"/>
    <s v="Medium"/>
    <n v="10665"/>
    <n v="9811.7999999999993"/>
    <n v="2701.7999999999993"/>
  </r>
  <r>
    <x v="2"/>
    <x v="1"/>
    <x v="5"/>
    <d v="2021-12-25T00:00:00"/>
    <n v="635"/>
    <n v="260"/>
    <n v="300"/>
    <n v="158750"/>
    <n v="15240"/>
    <s v="Medium"/>
    <n v="190500"/>
    <n v="175260"/>
    <n v="16510"/>
  </r>
  <r>
    <x v="3"/>
    <x v="2"/>
    <x v="3"/>
    <d v="2021-07-10T00:00:00"/>
    <n v="436.5"/>
    <n v="250"/>
    <n v="20"/>
    <n v="4365"/>
    <n v="698.40000000000009"/>
    <s v="Medium"/>
    <n v="8730"/>
    <n v="8031.6"/>
    <n v="3666.6000000000004"/>
  </r>
  <r>
    <x v="2"/>
    <x v="0"/>
    <x v="4"/>
    <d v="2021-06-04T00:00:00"/>
    <n v="1094"/>
    <n v="3"/>
    <n v="300"/>
    <n v="273500"/>
    <n v="29538"/>
    <s v="Medium"/>
    <n v="328200"/>
    <n v="298662"/>
    <n v="25162"/>
  </r>
  <r>
    <x v="2"/>
    <x v="0"/>
    <x v="0"/>
    <d v="2021-04-11T00:00:00"/>
    <n v="3802.5"/>
    <n v="5"/>
    <n v="300"/>
    <n v="950625"/>
    <n v="102667.5"/>
    <s v="Medium"/>
    <n v="1140750"/>
    <n v="1038082.5"/>
    <n v="87457.5"/>
  </r>
  <r>
    <x v="3"/>
    <x v="4"/>
    <x v="0"/>
    <d v="2021-05-21T00:00:00"/>
    <n v="1666"/>
    <n v="5"/>
    <n v="350"/>
    <n v="433160"/>
    <n v="52479"/>
    <s v="Medium"/>
    <n v="583100"/>
    <n v="530621"/>
    <n v="97461"/>
  </r>
  <r>
    <x v="4"/>
    <x v="0"/>
    <x v="0"/>
    <d v="2021-11-16T00:00:00"/>
    <n v="2321"/>
    <n v="5"/>
    <n v="12"/>
    <n v="6963"/>
    <n v="2506.6799999999998"/>
    <s v="Medium"/>
    <n v="27852"/>
    <n v="25345.32"/>
    <n v="18382.32"/>
  </r>
  <r>
    <x v="0"/>
    <x v="2"/>
    <x v="0"/>
    <d v="2021-12-15T00:00:00"/>
    <n v="2797"/>
    <n v="5"/>
    <n v="125"/>
    <n v="335640"/>
    <n v="31466.25"/>
    <s v="Medium"/>
    <n v="349625"/>
    <n v="318158.75"/>
    <n v="-17481.25"/>
  </r>
  <r>
    <x v="2"/>
    <x v="1"/>
    <x v="1"/>
    <d v="2021-01-12T00:00:00"/>
    <n v="2565"/>
    <n v="10"/>
    <n v="300"/>
    <n v="641250"/>
    <n v="69255"/>
    <s v="Medium"/>
    <n v="769500"/>
    <n v="700245"/>
    <n v="58995"/>
  </r>
  <r>
    <x v="3"/>
    <x v="1"/>
    <x v="1"/>
    <d v="2021-01-10T00:00:00"/>
    <n v="2417"/>
    <n v="10"/>
    <n v="350"/>
    <n v="628420"/>
    <n v="76135.5"/>
    <s v="Medium"/>
    <n v="845950"/>
    <n v="769814.5"/>
    <n v="141394.5"/>
  </r>
  <r>
    <x v="1"/>
    <x v="2"/>
    <x v="1"/>
    <d v="2021-04-30T00:00:00"/>
    <n v="3675"/>
    <n v="10"/>
    <n v="15"/>
    <n v="36750"/>
    <n v="4961.25"/>
    <s v="Medium"/>
    <n v="55125"/>
    <n v="50163.75"/>
    <n v="13413.75"/>
  </r>
  <r>
    <x v="2"/>
    <x v="0"/>
    <x v="1"/>
    <d v="2021-06-28T00:00:00"/>
    <n v="1094"/>
    <n v="10"/>
    <n v="300"/>
    <n v="273500"/>
    <n v="29538"/>
    <s v="Medium"/>
    <n v="328200"/>
    <n v="298662"/>
    <n v="25162"/>
  </r>
  <r>
    <x v="1"/>
    <x v="4"/>
    <x v="1"/>
    <d v="2021-10-03T00:00:00"/>
    <n v="1227"/>
    <n v="10"/>
    <n v="15"/>
    <n v="12270"/>
    <n v="1656.45"/>
    <s v="Medium"/>
    <n v="18405"/>
    <n v="16748.55"/>
    <n v="4478.5499999999993"/>
  </r>
  <r>
    <x v="2"/>
    <x v="4"/>
    <x v="1"/>
    <d v="2021-11-14T00:00:00"/>
    <n v="1324"/>
    <n v="10"/>
    <n v="300"/>
    <n v="331000"/>
    <n v="35748"/>
    <s v="Medium"/>
    <n v="397200"/>
    <n v="361452"/>
    <n v="30452"/>
  </r>
  <r>
    <x v="0"/>
    <x v="2"/>
    <x v="1"/>
    <d v="2021-12-19T00:00:00"/>
    <n v="2797"/>
    <n v="10"/>
    <n v="125"/>
    <n v="335640"/>
    <n v="31466.25"/>
    <s v="Medium"/>
    <n v="349625"/>
    <n v="318158.75"/>
    <n v="-17481.25"/>
  </r>
  <r>
    <x v="1"/>
    <x v="1"/>
    <x v="2"/>
    <d v="2021-05-24T00:00:00"/>
    <n v="245"/>
    <n v="120"/>
    <n v="15"/>
    <n v="2450"/>
    <n v="330.75"/>
    <s v="Medium"/>
    <n v="3675"/>
    <n v="3344.25"/>
    <n v="894.25"/>
  </r>
  <r>
    <x v="2"/>
    <x v="0"/>
    <x v="2"/>
    <d v="2021-07-05T00:00:00"/>
    <n v="3793.5"/>
    <n v="120"/>
    <n v="300"/>
    <n v="948375"/>
    <n v="102424.5"/>
    <s v="Medium"/>
    <n v="1138050"/>
    <n v="1035625.5"/>
    <n v="87250.5"/>
  </r>
  <r>
    <x v="3"/>
    <x v="3"/>
    <x v="2"/>
    <d v="2021-07-16T00:00:00"/>
    <n v="1307"/>
    <n v="120"/>
    <n v="350"/>
    <n v="339820"/>
    <n v="41170.5"/>
    <s v="Medium"/>
    <n v="457450"/>
    <n v="416279.5"/>
    <n v="76459.5"/>
  </r>
  <r>
    <x v="0"/>
    <x v="0"/>
    <x v="2"/>
    <d v="2021-09-16T00:00:00"/>
    <n v="567"/>
    <n v="120"/>
    <n v="125"/>
    <n v="68040"/>
    <n v="6378.75"/>
    <s v="Medium"/>
    <n v="70875"/>
    <n v="64496.25"/>
    <n v="-3543.75"/>
  </r>
  <r>
    <x v="0"/>
    <x v="1"/>
    <x v="2"/>
    <d v="2021-09-21T00:00:00"/>
    <n v="2110"/>
    <n v="120"/>
    <n v="125"/>
    <n v="253200"/>
    <n v="23737.5"/>
    <s v="Medium"/>
    <n v="263750"/>
    <n v="240012.5"/>
    <n v="-13187.5"/>
  </r>
  <r>
    <x v="3"/>
    <x v="0"/>
    <x v="2"/>
    <d v="2021-10-25T00:00:00"/>
    <n v="1269"/>
    <n v="120"/>
    <n v="350"/>
    <n v="329940"/>
    <n v="39973.5"/>
    <s v="Medium"/>
    <n v="444150"/>
    <n v="404176.5"/>
    <n v="74236.5"/>
  </r>
  <r>
    <x v="4"/>
    <x v="2"/>
    <x v="3"/>
    <d v="2021-01-17T00:00:00"/>
    <n v="1956"/>
    <n v="250"/>
    <n v="12"/>
    <n v="5868"/>
    <n v="2112.48"/>
    <s v="Medium"/>
    <n v="23472"/>
    <n v="21359.52"/>
    <n v="15491.52"/>
  </r>
  <r>
    <x v="2"/>
    <x v="3"/>
    <x v="3"/>
    <d v="2021-02-26T00:00:00"/>
    <n v="2659"/>
    <n v="250"/>
    <n v="300"/>
    <n v="664750"/>
    <n v="71793"/>
    <s v="Medium"/>
    <n v="797700"/>
    <n v="725907"/>
    <n v="61157"/>
  </r>
  <r>
    <x v="3"/>
    <x v="2"/>
    <x v="3"/>
    <d v="2021-04-13T00:00:00"/>
    <n v="1351.5"/>
    <n v="250"/>
    <n v="350"/>
    <n v="351390"/>
    <n v="42572.25"/>
    <s v="Medium"/>
    <n v="473025"/>
    <n v="430452.75"/>
    <n v="79062.75"/>
  </r>
  <r>
    <x v="4"/>
    <x v="3"/>
    <x v="3"/>
    <d v="2021-05-18T00:00:00"/>
    <n v="880"/>
    <n v="250"/>
    <n v="12"/>
    <n v="2640"/>
    <n v="950.4"/>
    <s v="Medium"/>
    <n v="10560"/>
    <n v="9609.6"/>
    <n v="6969.6"/>
  </r>
  <r>
    <x v="2"/>
    <x v="2"/>
    <x v="3"/>
    <d v="2021-09-29T00:00:00"/>
    <n v="1867"/>
    <n v="250"/>
    <n v="300"/>
    <n v="466750"/>
    <n v="50409"/>
    <s v="Medium"/>
    <n v="560100"/>
    <n v="509691"/>
    <n v="42941"/>
  </r>
  <r>
    <x v="1"/>
    <x v="4"/>
    <x v="3"/>
    <d v="2021-10-12T00:00:00"/>
    <n v="1227"/>
    <n v="250"/>
    <n v="15"/>
    <n v="12270"/>
    <n v="1656.45"/>
    <s v="Medium"/>
    <n v="18405"/>
    <n v="16748.55"/>
    <n v="4478.5499999999993"/>
  </r>
  <r>
    <x v="0"/>
    <x v="1"/>
    <x v="3"/>
    <d v="2021-11-27T00:00:00"/>
    <n v="877"/>
    <n v="250"/>
    <n v="125"/>
    <n v="105240"/>
    <n v="9866.25"/>
    <s v="Medium"/>
    <n v="109625"/>
    <n v="99758.75"/>
    <n v="-5481.25"/>
  </r>
  <r>
    <x v="3"/>
    <x v="2"/>
    <x v="5"/>
    <d v="2021-09-11T00:00:00"/>
    <n v="2071"/>
    <n v="260"/>
    <n v="350"/>
    <n v="538460"/>
    <n v="65236.5"/>
    <s v="Medium"/>
    <n v="724850"/>
    <n v="659613.5"/>
    <n v="121153.5"/>
  </r>
  <r>
    <x v="3"/>
    <x v="0"/>
    <x v="5"/>
    <d v="2021-10-09T00:00:00"/>
    <n v="1269"/>
    <n v="260"/>
    <n v="350"/>
    <n v="329940"/>
    <n v="39973.5"/>
    <s v="Medium"/>
    <n v="444150"/>
    <n v="404176.5"/>
    <n v="74236.5"/>
  </r>
  <r>
    <x v="3"/>
    <x v="1"/>
    <x v="5"/>
    <d v="2021-11-21T00:00:00"/>
    <n v="1694"/>
    <n v="260"/>
    <n v="20"/>
    <n v="16940"/>
    <n v="3049.2"/>
    <s v="Medium"/>
    <n v="33880"/>
    <n v="30830.799999999999"/>
    <n v="13890.8"/>
  </r>
  <r>
    <x v="3"/>
    <x v="3"/>
    <x v="4"/>
    <d v="2021-05-03T00:00:00"/>
    <n v="663"/>
    <n v="3"/>
    <n v="20"/>
    <n v="6630"/>
    <n v="1193.4000000000001"/>
    <s v="Medium"/>
    <n v="13260"/>
    <n v="12066.6"/>
    <n v="5436.6"/>
  </r>
  <r>
    <x v="3"/>
    <x v="0"/>
    <x v="4"/>
    <d v="2021-07-13T00:00:00"/>
    <n v="819"/>
    <n v="3"/>
    <n v="7"/>
    <n v="4095"/>
    <n v="515.97"/>
    <s v="Medium"/>
    <n v="5733"/>
    <n v="5217.03"/>
    <n v="1122.0299999999997"/>
  </r>
  <r>
    <x v="4"/>
    <x v="3"/>
    <x v="4"/>
    <d v="2021-09-25T00:00:00"/>
    <n v="1580"/>
    <n v="3"/>
    <n v="12"/>
    <n v="4740"/>
    <n v="1706.4"/>
    <s v="Medium"/>
    <n v="18960"/>
    <n v="17253.599999999999"/>
    <n v="12513.599999999999"/>
  </r>
  <r>
    <x v="3"/>
    <x v="1"/>
    <x v="4"/>
    <d v="2021-12-11T00:00:00"/>
    <n v="521"/>
    <n v="3"/>
    <n v="7"/>
    <n v="2605"/>
    <n v="328.23"/>
    <s v="Medium"/>
    <n v="3647"/>
    <n v="3318.77"/>
    <n v="713.77"/>
  </r>
  <r>
    <x v="3"/>
    <x v="2"/>
    <x v="1"/>
    <d v="2021-03-01T00:00:00"/>
    <n v="973"/>
    <n v="10"/>
    <n v="20"/>
    <n v="9730"/>
    <n v="1751.4"/>
    <s v="Medium"/>
    <n v="19460"/>
    <n v="17708.599999999999"/>
    <n v="7978.5999999999985"/>
  </r>
  <r>
    <x v="3"/>
    <x v="1"/>
    <x v="1"/>
    <d v="2021-06-04T00:00:00"/>
    <n v="1038"/>
    <n v="10"/>
    <n v="20"/>
    <n v="10380"/>
    <n v="1868.4"/>
    <s v="Medium"/>
    <n v="20760"/>
    <n v="18891.599999999999"/>
    <n v="8511.5999999999985"/>
  </r>
  <r>
    <x v="3"/>
    <x v="3"/>
    <x v="1"/>
    <d v="2021-10-31T00:00:00"/>
    <n v="360"/>
    <n v="10"/>
    <n v="7"/>
    <n v="1800"/>
    <n v="226.8"/>
    <s v="Medium"/>
    <n v="2520"/>
    <n v="2293.1999999999998"/>
    <n v="493.19999999999982"/>
  </r>
  <r>
    <x v="4"/>
    <x v="4"/>
    <x v="2"/>
    <d v="2021-03-06T00:00:00"/>
    <n v="1967"/>
    <n v="120"/>
    <n v="12"/>
    <n v="5901"/>
    <n v="2124.36"/>
    <s v="Medium"/>
    <n v="23604"/>
    <n v="21479.64"/>
    <n v="15578.64"/>
  </r>
  <r>
    <x v="1"/>
    <x v="1"/>
    <x v="2"/>
    <d v="2021-04-14T00:00:00"/>
    <n v="2628"/>
    <n v="120"/>
    <n v="15"/>
    <n v="26280"/>
    <n v="3547.8"/>
    <s v="Medium"/>
    <n v="39420"/>
    <n v="35872.199999999997"/>
    <n v="9592.1999999999971"/>
  </r>
  <r>
    <x v="3"/>
    <x v="3"/>
    <x v="3"/>
    <d v="2021-10-19T00:00:00"/>
    <n v="360"/>
    <n v="250"/>
    <n v="7"/>
    <n v="1800"/>
    <n v="226.8"/>
    <s v="Medium"/>
    <n v="2520"/>
    <n v="2293.1999999999998"/>
    <n v="493.19999999999982"/>
  </r>
  <r>
    <x v="3"/>
    <x v="1"/>
    <x v="3"/>
    <d v="2021-12-30T00:00:00"/>
    <n v="521"/>
    <n v="250"/>
    <n v="7"/>
    <n v="2605"/>
    <n v="328.23"/>
    <s v="Medium"/>
    <n v="3647"/>
    <n v="3318.77"/>
    <n v="713.77"/>
  </r>
  <r>
    <x v="3"/>
    <x v="1"/>
    <x v="5"/>
    <d v="2021-06-18T00:00:00"/>
    <n v="1038"/>
    <n v="260"/>
    <n v="20"/>
    <n v="10380"/>
    <n v="1868.4"/>
    <s v="Medium"/>
    <n v="20760"/>
    <n v="18891.599999999999"/>
    <n v="8511.5999999999985"/>
  </r>
  <r>
    <x v="1"/>
    <x v="0"/>
    <x v="5"/>
    <d v="2021-07-30T00:00:00"/>
    <n v="1630.5"/>
    <n v="260"/>
    <n v="15"/>
    <n v="16305"/>
    <n v="2201.1750000000002"/>
    <s v="Medium"/>
    <n v="24457.5"/>
    <n v="22256.325000000001"/>
    <n v="5951.3250000000007"/>
  </r>
  <r>
    <x v="3"/>
    <x v="2"/>
    <x v="0"/>
    <d v="2021-09-12T00:00:00"/>
    <n v="2328"/>
    <n v="5"/>
    <n v="7"/>
    <n v="11640"/>
    <n v="1629.6"/>
    <s v="High"/>
    <n v="16296"/>
    <n v="14666.4"/>
    <n v="3026.3999999999996"/>
  </r>
  <r>
    <x v="0"/>
    <x v="2"/>
    <x v="4"/>
    <d v="2021-04-24T00:00:00"/>
    <n v="3445.5"/>
    <n v="3"/>
    <n v="125"/>
    <n v="413460"/>
    <n v="43068.75"/>
    <s v="High"/>
    <n v="430687.5"/>
    <n v="387618.75"/>
    <n v="-25841.25"/>
  </r>
  <r>
    <x v="3"/>
    <x v="2"/>
    <x v="0"/>
    <d v="2021-05-15T00:00:00"/>
    <n v="2313"/>
    <n v="5"/>
    <n v="350"/>
    <n v="601380"/>
    <n v="80955"/>
    <s v="High"/>
    <n v="809550"/>
    <n v="728595"/>
    <n v="127215"/>
  </r>
  <r>
    <x v="1"/>
    <x v="4"/>
    <x v="0"/>
    <d v="2021-12-26T00:00:00"/>
    <n v="2072"/>
    <n v="5"/>
    <n v="15"/>
    <n v="20720"/>
    <n v="3108"/>
    <s v="High"/>
    <n v="31080"/>
    <n v="27972"/>
    <n v="7252"/>
  </r>
  <r>
    <x v="3"/>
    <x v="4"/>
    <x v="1"/>
    <d v="2021-03-28T00:00:00"/>
    <n v="1954"/>
    <n v="10"/>
    <n v="20"/>
    <n v="19540"/>
    <n v="3908"/>
    <s v="High"/>
    <n v="39080"/>
    <n v="35172"/>
    <n v="15632"/>
  </r>
  <r>
    <x v="2"/>
    <x v="1"/>
    <x v="1"/>
    <d v="2021-05-22T00:00:00"/>
    <n v="591"/>
    <n v="10"/>
    <n v="300"/>
    <n v="147750"/>
    <n v="17730"/>
    <s v="High"/>
    <n v="177300"/>
    <n v="159570"/>
    <n v="11820"/>
  </r>
  <r>
    <x v="3"/>
    <x v="3"/>
    <x v="1"/>
    <d v="2021-10-28T00:00:00"/>
    <n v="241"/>
    <n v="10"/>
    <n v="20"/>
    <n v="2410"/>
    <n v="482"/>
    <s v="High"/>
    <n v="4820"/>
    <n v="4338"/>
    <n v="1928"/>
  </r>
  <r>
    <x v="1"/>
    <x v="3"/>
    <x v="2"/>
    <d v="2021-01-04T00:00:00"/>
    <n v="681"/>
    <n v="120"/>
    <n v="15"/>
    <n v="6810"/>
    <n v="1021.5"/>
    <s v="High"/>
    <n v="10215"/>
    <n v="9193.5"/>
    <n v="2383.5"/>
  </r>
  <r>
    <x v="1"/>
    <x v="3"/>
    <x v="2"/>
    <d v="2021-04-29T00:00:00"/>
    <n v="510"/>
    <n v="120"/>
    <n v="15"/>
    <n v="5100"/>
    <n v="765"/>
    <s v="High"/>
    <n v="7650"/>
    <n v="6885"/>
    <n v="1785"/>
  </r>
  <r>
    <x v="1"/>
    <x v="2"/>
    <x v="2"/>
    <d v="2021-05-06T00:00:00"/>
    <n v="790"/>
    <n v="120"/>
    <n v="15"/>
    <n v="7900"/>
    <n v="1185"/>
    <s v="High"/>
    <n v="11850"/>
    <n v="10665"/>
    <n v="2765"/>
  </r>
  <r>
    <x v="3"/>
    <x v="4"/>
    <x v="2"/>
    <d v="2021-07-17T00:00:00"/>
    <n v="639"/>
    <n v="120"/>
    <n v="350"/>
    <n v="166140"/>
    <n v="22365"/>
    <s v="High"/>
    <n v="223650"/>
    <n v="201285"/>
    <n v="35145"/>
  </r>
  <r>
    <x v="0"/>
    <x v="2"/>
    <x v="2"/>
    <d v="2021-09-06T00:00:00"/>
    <n v="1596"/>
    <n v="120"/>
    <n v="125"/>
    <n v="191520"/>
    <n v="19950"/>
    <s v="High"/>
    <n v="199500"/>
    <n v="179550"/>
    <n v="-11970"/>
  </r>
  <r>
    <x v="3"/>
    <x v="3"/>
    <x v="2"/>
    <d v="2021-10-12T00:00:00"/>
    <n v="241"/>
    <n v="120"/>
    <n v="20"/>
    <n v="2410"/>
    <n v="482"/>
    <s v="High"/>
    <n v="4820"/>
    <n v="4338"/>
    <n v="1928"/>
  </r>
  <r>
    <x v="3"/>
    <x v="3"/>
    <x v="2"/>
    <d v="2021-11-08T00:00:00"/>
    <n v="2665"/>
    <n v="120"/>
    <n v="7"/>
    <n v="13325"/>
    <n v="1865.5"/>
    <s v="High"/>
    <n v="18655"/>
    <n v="16789.5"/>
    <n v="3464.5"/>
  </r>
  <r>
    <x v="2"/>
    <x v="4"/>
    <x v="2"/>
    <d v="2021-12-04T00:00:00"/>
    <n v="853"/>
    <n v="120"/>
    <n v="300"/>
    <n v="213250"/>
    <n v="25590"/>
    <s v="High"/>
    <n v="255900"/>
    <n v="230310"/>
    <n v="17060"/>
  </r>
  <r>
    <x v="0"/>
    <x v="1"/>
    <x v="3"/>
    <d v="2021-05-04T00:00:00"/>
    <n v="341"/>
    <n v="250"/>
    <n v="125"/>
    <n v="40920"/>
    <n v="4262.5"/>
    <s v="High"/>
    <n v="42625"/>
    <n v="38362.5"/>
    <n v="-2557.5"/>
  </r>
  <r>
    <x v="1"/>
    <x v="1"/>
    <x v="3"/>
    <d v="2021-07-05T00:00:00"/>
    <n v="641"/>
    <n v="250"/>
    <n v="15"/>
    <n v="6410"/>
    <n v="961.5"/>
    <s v="High"/>
    <n v="9615"/>
    <n v="8653.5"/>
    <n v="2243.5"/>
  </r>
  <r>
    <x v="3"/>
    <x v="2"/>
    <x v="3"/>
    <d v="2021-08-24T00:00:00"/>
    <n v="2807"/>
    <n v="250"/>
    <n v="350"/>
    <n v="729820"/>
    <n v="98245"/>
    <s v="High"/>
    <n v="982450"/>
    <n v="884205"/>
    <n v="154385"/>
  </r>
  <r>
    <x v="2"/>
    <x v="1"/>
    <x v="3"/>
    <d v="2021-09-02T00:00:00"/>
    <n v="432"/>
    <n v="250"/>
    <n v="300"/>
    <n v="108000"/>
    <n v="12960"/>
    <s v="High"/>
    <n v="129600"/>
    <n v="116640"/>
    <n v="8640"/>
  </r>
  <r>
    <x v="0"/>
    <x v="0"/>
    <x v="3"/>
    <d v="2021-11-25T00:00:00"/>
    <n v="2529"/>
    <n v="250"/>
    <n v="125"/>
    <n v="303480"/>
    <n v="31612.5"/>
    <s v="High"/>
    <n v="316125"/>
    <n v="284512.5"/>
    <n v="-18967.5"/>
  </r>
  <r>
    <x v="0"/>
    <x v="2"/>
    <x v="5"/>
    <d v="2021-01-20T00:00:00"/>
    <n v="579"/>
    <n v="260"/>
    <n v="125"/>
    <n v="69480"/>
    <n v="7237.5"/>
    <s v="High"/>
    <n v="72375"/>
    <n v="65137.5"/>
    <n v="-4342.5"/>
  </r>
  <r>
    <x v="3"/>
    <x v="0"/>
    <x v="5"/>
    <d v="2021-02-08T00:00:00"/>
    <n v="2240"/>
    <n v="260"/>
    <n v="350"/>
    <n v="582400"/>
    <n v="78400"/>
    <s v="High"/>
    <n v="784000"/>
    <n v="705600"/>
    <n v="123200"/>
  </r>
  <r>
    <x v="2"/>
    <x v="2"/>
    <x v="5"/>
    <d v="2021-03-26T00:00:00"/>
    <n v="2993"/>
    <n v="260"/>
    <n v="300"/>
    <n v="748250"/>
    <n v="89790"/>
    <s v="High"/>
    <n v="897900"/>
    <n v="808110"/>
    <n v="59860"/>
  </r>
  <r>
    <x v="4"/>
    <x v="0"/>
    <x v="5"/>
    <d v="2021-04-21T00:00:00"/>
    <n v="3520.5"/>
    <n v="260"/>
    <n v="12"/>
    <n v="10561.5"/>
    <n v="4224.6000000000004"/>
    <s v="High"/>
    <n v="42246"/>
    <n v="38021.4"/>
    <n v="27459.9"/>
  </r>
  <r>
    <x v="3"/>
    <x v="1"/>
    <x v="5"/>
    <d v="2021-05-11T00:00:00"/>
    <n v="2039"/>
    <n v="260"/>
    <n v="20"/>
    <n v="20390"/>
    <n v="4078"/>
    <s v="High"/>
    <n v="40780"/>
    <n v="36702"/>
    <n v="16312"/>
  </r>
  <r>
    <x v="4"/>
    <x v="3"/>
    <x v="5"/>
    <d v="2021-08-21T00:00:00"/>
    <n v="2574"/>
    <n v="260"/>
    <n v="12"/>
    <n v="7722"/>
    <n v="3088.8"/>
    <s v="High"/>
    <n v="30888"/>
    <n v="27799.200000000001"/>
    <n v="20077.2"/>
  </r>
  <r>
    <x v="3"/>
    <x v="0"/>
    <x v="5"/>
    <d v="2021-09-20T00:00:00"/>
    <n v="707"/>
    <n v="260"/>
    <n v="350"/>
    <n v="183820"/>
    <n v="24745"/>
    <s v="High"/>
    <n v="247450"/>
    <n v="222705"/>
    <n v="38885"/>
  </r>
  <r>
    <x v="1"/>
    <x v="4"/>
    <x v="5"/>
    <d v="2021-12-18T00:00:00"/>
    <n v="2072"/>
    <n v="260"/>
    <n v="15"/>
    <n v="20720"/>
    <n v="3108"/>
    <s v="High"/>
    <n v="31080"/>
    <n v="27972"/>
    <n v="7252"/>
  </r>
  <r>
    <x v="2"/>
    <x v="4"/>
    <x v="5"/>
    <d v="2021-12-28T00:00:00"/>
    <n v="853"/>
    <n v="260"/>
    <n v="300"/>
    <n v="213250"/>
    <n v="25590"/>
    <s v="High"/>
    <n v="255900"/>
    <n v="230310"/>
    <n v="17060"/>
  </r>
  <r>
    <x v="3"/>
    <x v="4"/>
    <x v="1"/>
    <d v="2021-04-02T00:00:00"/>
    <n v="2532"/>
    <n v="10"/>
    <n v="7"/>
    <n v="12660"/>
    <n v="1949.6399999999999"/>
    <s v="High"/>
    <n v="17724"/>
    <n v="15774.36"/>
    <n v="3114.3600000000006"/>
  </r>
  <r>
    <x v="1"/>
    <x v="0"/>
    <x v="2"/>
    <d v="2021-01-13T00:00:00"/>
    <n v="384"/>
    <n v="120"/>
    <n v="15"/>
    <n v="3840"/>
    <n v="633.59999999999991"/>
    <s v="High"/>
    <n v="5760"/>
    <n v="5126.3999999999996"/>
    <n v="1286.3999999999996"/>
  </r>
  <r>
    <x v="4"/>
    <x v="3"/>
    <x v="2"/>
    <d v="2021-10-21T00:00:00"/>
    <n v="472"/>
    <n v="120"/>
    <n v="12"/>
    <n v="1416"/>
    <n v="623.04"/>
    <s v="High"/>
    <n v="5664"/>
    <n v="5040.96"/>
    <n v="3624.96"/>
  </r>
  <r>
    <x v="3"/>
    <x v="2"/>
    <x v="3"/>
    <d v="2021-03-03T00:00:00"/>
    <n v="1579"/>
    <n v="250"/>
    <n v="7"/>
    <n v="7895"/>
    <n v="1215.83"/>
    <s v="High"/>
    <n v="11053"/>
    <n v="9837.17"/>
    <n v="1942.17"/>
  </r>
  <r>
    <x v="1"/>
    <x v="2"/>
    <x v="5"/>
    <d v="2021-07-30T00:00:00"/>
    <n v="3199.5"/>
    <n v="260"/>
    <n v="15"/>
    <n v="31995"/>
    <n v="5279.1749999999993"/>
    <s v="High"/>
    <n v="47992.5"/>
    <n v="42713.324999999997"/>
    <n v="10718.324999999997"/>
  </r>
  <r>
    <x v="4"/>
    <x v="3"/>
    <x v="5"/>
    <d v="2021-10-01T00:00:00"/>
    <n v="472"/>
    <n v="260"/>
    <n v="12"/>
    <n v="1416"/>
    <n v="623.04"/>
    <s v="High"/>
    <n v="5664"/>
    <n v="5040.96"/>
    <n v="3624.96"/>
  </r>
  <r>
    <x v="4"/>
    <x v="0"/>
    <x v="4"/>
    <d v="2021-02-05T00:00:00"/>
    <n v="1937"/>
    <n v="3"/>
    <n v="12"/>
    <n v="5811"/>
    <n v="2556.84"/>
    <s v="High"/>
    <n v="23244"/>
    <n v="20687.16"/>
    <n v="14876.16"/>
  </r>
  <r>
    <x v="3"/>
    <x v="3"/>
    <x v="4"/>
    <d v="2021-03-02T00:00:00"/>
    <n v="792"/>
    <n v="3"/>
    <n v="350"/>
    <n v="205920"/>
    <n v="30492"/>
    <s v="High"/>
    <n v="277200"/>
    <n v="246708"/>
    <n v="40788"/>
  </r>
  <r>
    <x v="2"/>
    <x v="3"/>
    <x v="4"/>
    <d v="2021-07-04T00:00:00"/>
    <n v="2811"/>
    <n v="3"/>
    <n v="300"/>
    <n v="702750"/>
    <n v="92763"/>
    <s v="High"/>
    <n v="843300"/>
    <n v="750537"/>
    <n v="47787"/>
  </r>
  <r>
    <x v="0"/>
    <x v="4"/>
    <x v="4"/>
    <d v="2021-10-26T00:00:00"/>
    <n v="2441"/>
    <n v="3"/>
    <n v="125"/>
    <n v="292920"/>
    <n v="33563.75"/>
    <s v="High"/>
    <n v="305125"/>
    <n v="271561.25"/>
    <n v="-21358.75"/>
  </r>
  <r>
    <x v="3"/>
    <x v="3"/>
    <x v="0"/>
    <d v="2021-01-10T00:00:00"/>
    <n v="766"/>
    <n v="5"/>
    <n v="350"/>
    <n v="199160"/>
    <n v="29491"/>
    <s v="High"/>
    <n v="268100"/>
    <n v="238609"/>
    <n v="39449"/>
  </r>
  <r>
    <x v="1"/>
    <x v="1"/>
    <x v="0"/>
    <d v="2021-12-26T00:00:00"/>
    <n v="2157"/>
    <n v="5"/>
    <n v="15"/>
    <n v="21570"/>
    <n v="3559.05"/>
    <s v="High"/>
    <n v="32355"/>
    <n v="28795.95"/>
    <n v="7225.9500000000007"/>
  </r>
  <r>
    <x v="2"/>
    <x v="0"/>
    <x v="1"/>
    <d v="2021-01-20T00:00:00"/>
    <n v="873"/>
    <n v="10"/>
    <n v="300"/>
    <n v="218250"/>
    <n v="28809"/>
    <s v="High"/>
    <n v="261900"/>
    <n v="233091"/>
    <n v="14841"/>
  </r>
  <r>
    <x v="3"/>
    <x v="1"/>
    <x v="1"/>
    <d v="2021-03-21T00:00:00"/>
    <n v="1122"/>
    <n v="10"/>
    <n v="20"/>
    <n v="11220"/>
    <n v="2468.4"/>
    <s v="High"/>
    <n v="22440"/>
    <n v="19971.599999999999"/>
    <n v="8751.5999999999985"/>
  </r>
  <r>
    <x v="3"/>
    <x v="0"/>
    <x v="1"/>
    <d v="2021-07-04T00:00:00"/>
    <n v="2104.5"/>
    <n v="10"/>
    <n v="350"/>
    <n v="547170"/>
    <n v="81023.25"/>
    <s v="High"/>
    <n v="736575"/>
    <n v="655551.75"/>
    <n v="108381.75"/>
  </r>
  <r>
    <x v="4"/>
    <x v="0"/>
    <x v="1"/>
    <d v="2021-07-15T00:00:00"/>
    <n v="4026"/>
    <n v="10"/>
    <n v="12"/>
    <n v="12078"/>
    <n v="5314.32"/>
    <s v="High"/>
    <n v="48312"/>
    <n v="42997.68"/>
    <n v="30919.68"/>
  </r>
  <r>
    <x v="4"/>
    <x v="4"/>
    <x v="1"/>
    <d v="2021-07-21T00:00:00"/>
    <n v="2425.5"/>
    <n v="10"/>
    <n v="12"/>
    <n v="7276.5"/>
    <n v="3201.66"/>
    <s v="High"/>
    <n v="29106"/>
    <n v="25904.34"/>
    <n v="18627.84"/>
  </r>
  <r>
    <x v="3"/>
    <x v="0"/>
    <x v="1"/>
    <d v="2021-08-10T00:00:00"/>
    <n v="2394"/>
    <n v="10"/>
    <n v="20"/>
    <n v="23940"/>
    <n v="5266.8"/>
    <s v="High"/>
    <n v="47880"/>
    <n v="42613.2"/>
    <n v="18673.199999999997"/>
  </r>
  <r>
    <x v="1"/>
    <x v="1"/>
    <x v="1"/>
    <d v="2021-08-06T00:00:00"/>
    <n v="1984"/>
    <n v="10"/>
    <n v="15"/>
    <n v="19840"/>
    <n v="3273.6"/>
    <s v="High"/>
    <n v="29760"/>
    <n v="26486.400000000001"/>
    <n v="6646.4000000000015"/>
  </r>
  <r>
    <x v="0"/>
    <x v="4"/>
    <x v="1"/>
    <d v="2021-10-22T00:00:00"/>
    <n v="2441"/>
    <n v="10"/>
    <n v="125"/>
    <n v="292920"/>
    <n v="33563.75"/>
    <s v="High"/>
    <n v="305125"/>
    <n v="271561.25"/>
    <n v="-21358.75"/>
  </r>
  <r>
    <x v="2"/>
    <x v="0"/>
    <x v="1"/>
    <d v="2021-11-15T00:00:00"/>
    <n v="1366"/>
    <n v="10"/>
    <n v="300"/>
    <n v="341500"/>
    <n v="45078"/>
    <s v="High"/>
    <n v="409800"/>
    <n v="364722"/>
    <n v="23222"/>
  </r>
  <r>
    <x v="3"/>
    <x v="0"/>
    <x v="2"/>
    <d v="2021-11-18T00:00:00"/>
    <n v="1808"/>
    <n v="120"/>
    <n v="7"/>
    <n v="9040"/>
    <n v="1392.16"/>
    <s v="High"/>
    <n v="12656"/>
    <n v="11263.84"/>
    <n v="2223.84"/>
  </r>
  <r>
    <x v="4"/>
    <x v="4"/>
    <x v="3"/>
    <d v="2021-01-19T00:00:00"/>
    <n v="1734"/>
    <n v="250"/>
    <n v="12"/>
    <n v="5202"/>
    <n v="2288.88"/>
    <s v="High"/>
    <n v="20808"/>
    <n v="18519.12"/>
    <n v="13317.119999999999"/>
  </r>
  <r>
    <x v="0"/>
    <x v="1"/>
    <x v="3"/>
    <d v="2021-01-09T00:00:00"/>
    <n v="554"/>
    <n v="250"/>
    <n v="125"/>
    <n v="66480"/>
    <n v="7617.5"/>
    <s v="High"/>
    <n v="69250"/>
    <n v="61632.5"/>
    <n v="-4847.5"/>
  </r>
  <r>
    <x v="0"/>
    <x v="3"/>
    <x v="5"/>
    <d v="2021-01-13T00:00:00"/>
    <n v="3165"/>
    <n v="260"/>
    <n v="125"/>
    <n v="379800"/>
    <n v="43518.75"/>
    <s v="High"/>
    <n v="395625"/>
    <n v="352106.25"/>
    <n v="-27693.75"/>
  </r>
  <r>
    <x v="3"/>
    <x v="1"/>
    <x v="5"/>
    <d v="2021-01-13T00:00:00"/>
    <n v="2629"/>
    <n v="260"/>
    <n v="20"/>
    <n v="26290"/>
    <n v="5783.8"/>
    <s v="High"/>
    <n v="52580"/>
    <n v="46796.2"/>
    <n v="20506.199999999997"/>
  </r>
  <r>
    <x v="0"/>
    <x v="4"/>
    <x v="5"/>
    <d v="2021-05-31T00:00:00"/>
    <n v="1433"/>
    <n v="260"/>
    <n v="125"/>
    <n v="171960"/>
    <n v="19703.75"/>
    <s v="High"/>
    <n v="179125"/>
    <n v="159421.25"/>
    <n v="-12538.75"/>
  </r>
  <r>
    <x v="1"/>
    <x v="1"/>
    <x v="5"/>
    <d v="2021-12-19T00:00:00"/>
    <n v="2157"/>
    <n v="260"/>
    <n v="15"/>
    <n v="21570"/>
    <n v="3559.05"/>
    <s v="High"/>
    <n v="32355"/>
    <n v="28795.95"/>
    <n v="7225.9500000000007"/>
  </r>
  <r>
    <x v="3"/>
    <x v="1"/>
    <x v="4"/>
    <d v="2021-06-07T00:00:00"/>
    <n v="886"/>
    <n v="3"/>
    <n v="350"/>
    <n v="230360"/>
    <n v="37212"/>
    <s v="High"/>
    <n v="310100"/>
    <n v="272888"/>
    <n v="42528"/>
  </r>
  <r>
    <x v="0"/>
    <x v="1"/>
    <x v="4"/>
    <d v="2021-10-04T00:00:00"/>
    <n v="2156"/>
    <n v="3"/>
    <n v="125"/>
    <n v="258720"/>
    <n v="32340"/>
    <s v="High"/>
    <n v="269500"/>
    <n v="237160"/>
    <n v="-21560"/>
  </r>
  <r>
    <x v="1"/>
    <x v="0"/>
    <x v="4"/>
    <d v="2021-11-10T00:00:00"/>
    <n v="2689"/>
    <n v="3"/>
    <n v="15"/>
    <n v="26890"/>
    <n v="4840.2"/>
    <s v="High"/>
    <n v="40335"/>
    <n v="35494.800000000003"/>
    <n v="8604.8000000000029"/>
  </r>
  <r>
    <x v="1"/>
    <x v="2"/>
    <x v="0"/>
    <d v="2021-03-25T00:00:00"/>
    <n v="677"/>
    <n v="5"/>
    <n v="15"/>
    <n v="6770"/>
    <n v="1218.5999999999999"/>
    <s v="High"/>
    <n v="10155"/>
    <n v="8936.4"/>
    <n v="2166.3999999999996"/>
  </r>
  <r>
    <x v="2"/>
    <x v="4"/>
    <x v="0"/>
    <d v="2021-04-11T00:00:00"/>
    <n v="1773"/>
    <n v="5"/>
    <n v="300"/>
    <n v="443250"/>
    <n v="63828"/>
    <s v="High"/>
    <n v="531900"/>
    <n v="468072"/>
    <n v="24822"/>
  </r>
  <r>
    <x v="3"/>
    <x v="1"/>
    <x v="0"/>
    <d v="2021-09-09T00:00:00"/>
    <n v="2420"/>
    <n v="5"/>
    <n v="7"/>
    <n v="12100"/>
    <n v="2032.8"/>
    <s v="High"/>
    <n v="16940"/>
    <n v="14907.2"/>
    <n v="2807.2000000000007"/>
  </r>
  <r>
    <x v="3"/>
    <x v="0"/>
    <x v="0"/>
    <d v="2021-10-30T00:00:00"/>
    <n v="2734"/>
    <n v="5"/>
    <n v="7"/>
    <n v="13670"/>
    <n v="2296.56"/>
    <s v="High"/>
    <n v="19138"/>
    <n v="16841.439999999999"/>
    <n v="3171.4399999999987"/>
  </r>
  <r>
    <x v="2"/>
    <x v="2"/>
    <x v="1"/>
    <d v="2021-01-15T00:00:00"/>
    <n v="3495"/>
    <n v="10"/>
    <n v="300"/>
    <n v="873750"/>
    <n v="125820"/>
    <s v="High"/>
    <n v="1048500"/>
    <n v="922680"/>
    <n v="48930"/>
  </r>
  <r>
    <x v="3"/>
    <x v="1"/>
    <x v="1"/>
    <d v="2021-06-26T00:00:00"/>
    <n v="886"/>
    <n v="10"/>
    <n v="350"/>
    <n v="230360"/>
    <n v="37212"/>
    <s v="High"/>
    <n v="310100"/>
    <n v="272888"/>
    <n v="42528"/>
  </r>
  <r>
    <x v="0"/>
    <x v="1"/>
    <x v="1"/>
    <d v="2021-10-30T00:00:00"/>
    <n v="2156"/>
    <n v="10"/>
    <n v="125"/>
    <n v="258720"/>
    <n v="32340"/>
    <s v="High"/>
    <n v="269500"/>
    <n v="237160"/>
    <n v="-21560"/>
  </r>
  <r>
    <x v="3"/>
    <x v="1"/>
    <x v="1"/>
    <d v="2021-10-24T00:00:00"/>
    <n v="905"/>
    <n v="10"/>
    <n v="20"/>
    <n v="9050"/>
    <n v="2172"/>
    <s v="High"/>
    <n v="18100"/>
    <n v="15928"/>
    <n v="6878"/>
  </r>
  <r>
    <x v="3"/>
    <x v="4"/>
    <x v="1"/>
    <d v="2021-11-17T00:00:00"/>
    <n v="1594"/>
    <n v="10"/>
    <n v="350"/>
    <n v="414440"/>
    <n v="66948"/>
    <s v="High"/>
    <n v="557900"/>
    <n v="490952"/>
    <n v="76512"/>
  </r>
  <r>
    <x v="2"/>
    <x v="3"/>
    <x v="1"/>
    <d v="2021-11-17T00:00:00"/>
    <n v="1359"/>
    <n v="10"/>
    <n v="300"/>
    <n v="339750"/>
    <n v="48924"/>
    <s v="High"/>
    <n v="407700"/>
    <n v="358776"/>
    <n v="19026"/>
  </r>
  <r>
    <x v="2"/>
    <x v="1"/>
    <x v="1"/>
    <d v="2021-11-13T00:00:00"/>
    <n v="2150"/>
    <n v="10"/>
    <n v="300"/>
    <n v="537500"/>
    <n v="77400"/>
    <s v="High"/>
    <n v="645000"/>
    <n v="567600"/>
    <n v="30100"/>
  </r>
  <r>
    <x v="3"/>
    <x v="1"/>
    <x v="1"/>
    <d v="2021-11-06T00:00:00"/>
    <n v="1197"/>
    <n v="10"/>
    <n v="350"/>
    <n v="311220"/>
    <n v="50274"/>
    <s v="High"/>
    <n v="418950"/>
    <n v="368676"/>
    <n v="57456"/>
  </r>
  <r>
    <x v="3"/>
    <x v="1"/>
    <x v="1"/>
    <d v="2021-12-22T00:00:00"/>
    <n v="1233"/>
    <n v="10"/>
    <n v="20"/>
    <n v="12330"/>
    <n v="2959.2"/>
    <s v="High"/>
    <n v="24660"/>
    <n v="21700.799999999999"/>
    <n v="9370.7999999999993"/>
  </r>
  <r>
    <x v="3"/>
    <x v="1"/>
    <x v="2"/>
    <d v="2021-07-30T00:00:00"/>
    <n v="1395"/>
    <n v="120"/>
    <n v="350"/>
    <n v="362700"/>
    <n v="58590"/>
    <s v="High"/>
    <n v="488250"/>
    <n v="429660"/>
    <n v="66960"/>
  </r>
  <r>
    <x v="3"/>
    <x v="2"/>
    <x v="2"/>
    <d v="2021-10-20T00:00:00"/>
    <n v="986"/>
    <n v="120"/>
    <n v="350"/>
    <n v="256360"/>
    <n v="41412"/>
    <s v="High"/>
    <n v="345100"/>
    <n v="303688"/>
    <n v="47328"/>
  </r>
  <r>
    <x v="3"/>
    <x v="1"/>
    <x v="2"/>
    <d v="2021-10-10T00:00:00"/>
    <n v="905"/>
    <n v="120"/>
    <n v="20"/>
    <n v="9050"/>
    <n v="2172"/>
    <s v="High"/>
    <n v="18100"/>
    <n v="15928"/>
    <n v="6878"/>
  </r>
  <r>
    <x v="4"/>
    <x v="0"/>
    <x v="3"/>
    <d v="2021-05-15T00:00:00"/>
    <n v="2109"/>
    <n v="250"/>
    <n v="12"/>
    <n v="6327"/>
    <n v="3036.96"/>
    <s v="High"/>
    <n v="25308"/>
    <n v="22271.040000000001"/>
    <n v="15944.04"/>
  </r>
  <r>
    <x v="1"/>
    <x v="4"/>
    <x v="3"/>
    <d v="2021-07-12T00:00:00"/>
    <n v="3874.5"/>
    <n v="250"/>
    <n v="15"/>
    <n v="38745"/>
    <n v="6974.0999999999995"/>
    <s v="High"/>
    <n v="58117.5"/>
    <n v="51143.4"/>
    <n v="12398.400000000001"/>
  </r>
  <r>
    <x v="3"/>
    <x v="2"/>
    <x v="3"/>
    <d v="2021-10-04T00:00:00"/>
    <n v="986"/>
    <n v="250"/>
    <n v="350"/>
    <n v="256360"/>
    <n v="41412"/>
    <s v="High"/>
    <n v="345100"/>
    <n v="303688"/>
    <n v="47328"/>
  </r>
  <r>
    <x v="0"/>
    <x v="2"/>
    <x v="3"/>
    <d v="2021-11-27T00:00:00"/>
    <n v="2387"/>
    <n v="250"/>
    <n v="125"/>
    <n v="286440"/>
    <n v="35805"/>
    <s v="High"/>
    <n v="298375"/>
    <n v="262570"/>
    <n v="-23870"/>
  </r>
  <r>
    <x v="3"/>
    <x v="1"/>
    <x v="3"/>
    <d v="2021-12-21T00:00:00"/>
    <n v="1233"/>
    <n v="250"/>
    <n v="20"/>
    <n v="12330"/>
    <n v="2959.2"/>
    <s v="High"/>
    <n v="24660"/>
    <n v="21700.799999999999"/>
    <n v="9370.7999999999993"/>
  </r>
  <r>
    <x v="3"/>
    <x v="2"/>
    <x v="5"/>
    <d v="2021-02-06T00:00:00"/>
    <n v="270"/>
    <n v="260"/>
    <n v="350"/>
    <n v="70200"/>
    <n v="11340"/>
    <s v="High"/>
    <n v="94500"/>
    <n v="83160"/>
    <n v="12960"/>
  </r>
  <r>
    <x v="3"/>
    <x v="4"/>
    <x v="5"/>
    <d v="2021-07-25T00:00:00"/>
    <n v="3421.5"/>
    <n v="260"/>
    <n v="7"/>
    <n v="17107.5"/>
    <n v="2874.06"/>
    <s v="High"/>
    <n v="23950.5"/>
    <n v="21076.44"/>
    <n v="3968.9399999999987"/>
  </r>
  <r>
    <x v="3"/>
    <x v="0"/>
    <x v="5"/>
    <d v="2021-10-29T00:00:00"/>
    <n v="2734"/>
    <n v="260"/>
    <n v="7"/>
    <n v="13670"/>
    <n v="2296.56"/>
    <s v="High"/>
    <n v="19138"/>
    <n v="16841.439999999999"/>
    <n v="3171.4399999999987"/>
  </r>
  <r>
    <x v="3"/>
    <x v="4"/>
    <x v="4"/>
    <d v="2021-01-09T00:00:00"/>
    <n v="2521.5"/>
    <n v="3"/>
    <n v="20"/>
    <n v="25215"/>
    <n v="6051.6"/>
    <s v="High"/>
    <n v="50430"/>
    <n v="44378.400000000001"/>
    <n v="19163.400000000001"/>
  </r>
  <r>
    <x v="4"/>
    <x v="1"/>
    <x v="0"/>
    <d v="2021-05-02T00:00:00"/>
    <n v="2661"/>
    <n v="5"/>
    <n v="12"/>
    <n v="7983"/>
    <n v="3831.84"/>
    <s v="High"/>
    <n v="31932"/>
    <n v="28100.16"/>
    <n v="20117.16"/>
  </r>
  <r>
    <x v="3"/>
    <x v="3"/>
    <x v="1"/>
    <d v="2021-12-06T00:00:00"/>
    <n v="1531"/>
    <n v="10"/>
    <n v="20"/>
    <n v="15310"/>
    <n v="3674.4"/>
    <s v="High"/>
    <n v="30620"/>
    <n v="26945.599999999999"/>
    <n v="11635.599999999999"/>
  </r>
  <r>
    <x v="3"/>
    <x v="4"/>
    <x v="3"/>
    <d v="2021-03-06T00:00:00"/>
    <n v="1491"/>
    <n v="250"/>
    <n v="7"/>
    <n v="7455"/>
    <n v="1252.44"/>
    <s v="High"/>
    <n v="10437"/>
    <n v="9184.56"/>
    <n v="1729.5599999999995"/>
  </r>
  <r>
    <x v="3"/>
    <x v="3"/>
    <x v="3"/>
    <d v="2021-12-26T00:00:00"/>
    <n v="1531"/>
    <n v="250"/>
    <n v="20"/>
    <n v="15310"/>
    <n v="3674.4"/>
    <s v="High"/>
    <n v="30620"/>
    <n v="26945.599999999999"/>
    <n v="11635.599999999999"/>
  </r>
  <r>
    <x v="1"/>
    <x v="2"/>
    <x v="4"/>
    <d v="2021-06-16T00:00:00"/>
    <n v="2567"/>
    <n v="3"/>
    <n v="15"/>
    <n v="25670"/>
    <n v="5005.6499999999996"/>
    <s v="High"/>
    <n v="38505"/>
    <n v="33499.35"/>
    <n v="7829.3499999999985"/>
  </r>
  <r>
    <x v="1"/>
    <x v="2"/>
    <x v="3"/>
    <d v="2021-06-10T00:00:00"/>
    <n v="2567"/>
    <n v="250"/>
    <n v="15"/>
    <n v="25670"/>
    <n v="5005.6499999999996"/>
    <s v="High"/>
    <n v="38505"/>
    <n v="33499.35"/>
    <n v="7829.3499999999985"/>
  </r>
  <r>
    <x v="3"/>
    <x v="0"/>
    <x v="4"/>
    <d v="2021-03-06T00:00:00"/>
    <n v="923"/>
    <n v="3"/>
    <n v="350"/>
    <n v="239980"/>
    <n v="41996.5"/>
    <s v="High"/>
    <n v="323050"/>
    <n v="281053.5"/>
    <n v="41073.5"/>
  </r>
  <r>
    <x v="3"/>
    <x v="4"/>
    <x v="4"/>
    <d v="2021-03-04T00:00:00"/>
    <n v="1790"/>
    <n v="3"/>
    <n v="350"/>
    <n v="465400"/>
    <n v="81445"/>
    <s v="High"/>
    <n v="626500"/>
    <n v="545055"/>
    <n v="79655"/>
  </r>
  <r>
    <x v="3"/>
    <x v="2"/>
    <x v="0"/>
    <d v="2021-01-17T00:00:00"/>
    <n v="982.5"/>
    <n v="5"/>
    <n v="350"/>
    <n v="255450"/>
    <n v="44703.75"/>
    <s v="High"/>
    <n v="343875"/>
    <n v="299171.25"/>
    <n v="43721.25"/>
  </r>
  <r>
    <x v="3"/>
    <x v="2"/>
    <x v="0"/>
    <d v="2021-02-12T00:00:00"/>
    <n v="1298"/>
    <n v="5"/>
    <n v="7"/>
    <n v="6490"/>
    <n v="1181.18"/>
    <s v="High"/>
    <n v="9086"/>
    <n v="7904.82"/>
    <n v="1414.8199999999997"/>
  </r>
  <r>
    <x v="4"/>
    <x v="1"/>
    <x v="0"/>
    <d v="2021-06-26T00:00:00"/>
    <n v="604"/>
    <n v="5"/>
    <n v="12"/>
    <n v="1812"/>
    <n v="942.24"/>
    <s v="High"/>
    <n v="7248"/>
    <n v="6305.76"/>
    <n v="4493.76"/>
  </r>
  <r>
    <x v="3"/>
    <x v="1"/>
    <x v="0"/>
    <d v="2021-07-13T00:00:00"/>
    <n v="2255"/>
    <n v="5"/>
    <n v="20"/>
    <n v="22550"/>
    <n v="5863"/>
    <s v="High"/>
    <n v="45100"/>
    <n v="39237"/>
    <n v="16687"/>
  </r>
  <r>
    <x v="3"/>
    <x v="0"/>
    <x v="0"/>
    <d v="2021-10-30T00:00:00"/>
    <n v="1249"/>
    <n v="5"/>
    <n v="20"/>
    <n v="12490"/>
    <n v="3247.4"/>
    <s v="High"/>
    <n v="24980"/>
    <n v="21732.6"/>
    <n v="9242.5999999999985"/>
  </r>
  <r>
    <x v="3"/>
    <x v="2"/>
    <x v="1"/>
    <d v="2021-01-11T00:00:00"/>
    <n v="1438.5"/>
    <n v="10"/>
    <n v="7"/>
    <n v="7192.5"/>
    <n v="1309.0350000000001"/>
    <s v="High"/>
    <n v="10069.5"/>
    <n v="8760.4650000000001"/>
    <n v="1567.9650000000001"/>
  </r>
  <r>
    <x v="2"/>
    <x v="3"/>
    <x v="1"/>
    <d v="2021-01-12T00:00:00"/>
    <n v="807"/>
    <n v="10"/>
    <n v="300"/>
    <n v="201750"/>
    <n v="31473"/>
    <s v="High"/>
    <n v="242100"/>
    <n v="210627"/>
    <n v="8877"/>
  </r>
  <r>
    <x v="3"/>
    <x v="2"/>
    <x v="1"/>
    <d v="2021-02-06T00:00:00"/>
    <n v="2641"/>
    <n v="10"/>
    <n v="20"/>
    <n v="26410"/>
    <n v="6866.6"/>
    <s v="High"/>
    <n v="52820"/>
    <n v="45953.4"/>
    <n v="19543.400000000001"/>
  </r>
  <r>
    <x v="3"/>
    <x v="3"/>
    <x v="1"/>
    <d v="2021-02-12T00:00:00"/>
    <n v="2708"/>
    <n v="10"/>
    <n v="20"/>
    <n v="27080"/>
    <n v="7040.8"/>
    <s v="High"/>
    <n v="54160"/>
    <n v="47119.199999999997"/>
    <n v="20039.199999999997"/>
  </r>
  <r>
    <x v="3"/>
    <x v="0"/>
    <x v="1"/>
    <d v="2021-06-20T00:00:00"/>
    <n v="2632"/>
    <n v="10"/>
    <n v="350"/>
    <n v="684320"/>
    <n v="119756"/>
    <s v="High"/>
    <n v="921200"/>
    <n v="801444"/>
    <n v="117124"/>
  </r>
  <r>
    <x v="0"/>
    <x v="0"/>
    <x v="1"/>
    <d v="2021-06-29T00:00:00"/>
    <n v="1583"/>
    <n v="10"/>
    <n v="125"/>
    <n v="189960"/>
    <n v="25723.75"/>
    <s v="High"/>
    <n v="197875"/>
    <n v="172151.25"/>
    <n v="-17808.75"/>
  </r>
  <r>
    <x v="4"/>
    <x v="1"/>
    <x v="1"/>
    <d v="2021-07-26T00:00:00"/>
    <n v="571"/>
    <n v="10"/>
    <n v="12"/>
    <n v="1713"/>
    <n v="890.76"/>
    <s v="High"/>
    <n v="6852"/>
    <n v="5961.24"/>
    <n v="4248.24"/>
  </r>
  <r>
    <x v="3"/>
    <x v="4"/>
    <x v="1"/>
    <d v="2021-08-19T00:00:00"/>
    <n v="2696"/>
    <n v="10"/>
    <n v="7"/>
    <n v="13480"/>
    <n v="2453.36"/>
    <s v="High"/>
    <n v="18872"/>
    <n v="16418.64"/>
    <n v="2938.6399999999994"/>
  </r>
  <r>
    <x v="1"/>
    <x v="0"/>
    <x v="1"/>
    <d v="2021-10-05T00:00:00"/>
    <n v="1565"/>
    <n v="10"/>
    <n v="15"/>
    <n v="15650"/>
    <n v="3051.75"/>
    <s v="High"/>
    <n v="23475"/>
    <n v="20423.25"/>
    <n v="4773.25"/>
  </r>
  <r>
    <x v="3"/>
    <x v="0"/>
    <x v="1"/>
    <d v="2021-10-25T00:00:00"/>
    <n v="1249"/>
    <n v="10"/>
    <n v="20"/>
    <n v="12490"/>
    <n v="3247.4"/>
    <s v="High"/>
    <n v="24980"/>
    <n v="21732.6"/>
    <n v="9242.5999999999985"/>
  </r>
  <r>
    <x v="3"/>
    <x v="3"/>
    <x v="1"/>
    <d v="2021-11-04T00:00:00"/>
    <n v="357"/>
    <n v="10"/>
    <n v="350"/>
    <n v="92820"/>
    <n v="16243.5"/>
    <s v="High"/>
    <n v="124950"/>
    <n v="108706.5"/>
    <n v="15886.5"/>
  </r>
  <r>
    <x v="4"/>
    <x v="3"/>
    <x v="1"/>
    <d v="2021-12-05T00:00:00"/>
    <n v="1013"/>
    <n v="10"/>
    <n v="12"/>
    <n v="3039"/>
    <n v="1580.28"/>
    <s v="High"/>
    <n v="12156"/>
    <n v="10575.72"/>
    <n v="7536.7199999999993"/>
  </r>
  <r>
    <x v="1"/>
    <x v="4"/>
    <x v="2"/>
    <d v="2021-01-05T00:00:00"/>
    <n v="3997.5"/>
    <n v="120"/>
    <n v="15"/>
    <n v="39975"/>
    <n v="7795.125"/>
    <s v="High"/>
    <n v="59962.5"/>
    <n v="52167.375"/>
    <n v="12192.375"/>
  </r>
  <r>
    <x v="3"/>
    <x v="0"/>
    <x v="2"/>
    <d v="2021-06-26T00:00:00"/>
    <n v="2632"/>
    <n v="120"/>
    <n v="350"/>
    <n v="684320"/>
    <n v="119756"/>
    <s v="High"/>
    <n v="921200"/>
    <n v="801444"/>
    <n v="117124"/>
  </r>
  <r>
    <x v="3"/>
    <x v="4"/>
    <x v="2"/>
    <d v="2021-06-27T00:00:00"/>
    <n v="1190"/>
    <n v="120"/>
    <n v="7"/>
    <n v="5950"/>
    <n v="1082.9000000000001"/>
    <s v="High"/>
    <n v="8330"/>
    <n v="7247.1"/>
    <n v="1297.1000000000004"/>
  </r>
  <r>
    <x v="4"/>
    <x v="1"/>
    <x v="2"/>
    <d v="2021-06-16T00:00:00"/>
    <n v="604"/>
    <n v="120"/>
    <n v="12"/>
    <n v="1812"/>
    <n v="942.24"/>
    <s v="High"/>
    <n v="7248"/>
    <n v="6305.76"/>
    <n v="4493.76"/>
  </r>
  <r>
    <x v="4"/>
    <x v="1"/>
    <x v="2"/>
    <d v="2021-10-03T00:00:00"/>
    <n v="410"/>
    <n v="120"/>
    <n v="12"/>
    <n v="1230"/>
    <n v="639.6"/>
    <s v="High"/>
    <n v="4920"/>
    <n v="4280.3999999999996"/>
    <n v="3050.3999999999996"/>
  </r>
  <r>
    <x v="4"/>
    <x v="3"/>
    <x v="2"/>
    <d v="2021-12-26T00:00:00"/>
    <n v="1013"/>
    <n v="120"/>
    <n v="12"/>
    <n v="3039"/>
    <n v="1580.28"/>
    <s v="High"/>
    <n v="12156"/>
    <n v="10575.72"/>
    <n v="7536.7199999999993"/>
  </r>
  <r>
    <x v="0"/>
    <x v="0"/>
    <x v="3"/>
    <d v="2021-06-15T00:00:00"/>
    <n v="1583"/>
    <n v="250"/>
    <n v="125"/>
    <n v="189960"/>
    <n v="25723.75"/>
    <s v="High"/>
    <n v="197875"/>
    <n v="172151.25"/>
    <n v="-17808.75"/>
  </r>
  <r>
    <x v="1"/>
    <x v="0"/>
    <x v="3"/>
    <d v="2021-10-06T00:00:00"/>
    <n v="1565"/>
    <n v="250"/>
    <n v="15"/>
    <n v="15650"/>
    <n v="3051.75"/>
    <s v="High"/>
    <n v="23475"/>
    <n v="20423.25"/>
    <n v="4773.25"/>
  </r>
  <r>
    <x v="0"/>
    <x v="0"/>
    <x v="5"/>
    <d v="2021-01-02T00:00:00"/>
    <n v="1659"/>
    <n v="260"/>
    <n v="125"/>
    <n v="199080"/>
    <n v="26958.75"/>
    <s v="High"/>
    <n v="207375"/>
    <n v="180416.25"/>
    <n v="-18663.75"/>
  </r>
  <r>
    <x v="3"/>
    <x v="4"/>
    <x v="5"/>
    <d v="2021-06-20T00:00:00"/>
    <n v="1190"/>
    <n v="260"/>
    <n v="7"/>
    <n v="5950"/>
    <n v="1082.9000000000001"/>
    <s v="High"/>
    <n v="8330"/>
    <n v="7247.1"/>
    <n v="1297.1000000000004"/>
  </r>
  <r>
    <x v="4"/>
    <x v="1"/>
    <x v="5"/>
    <d v="2021-10-13T00:00:00"/>
    <n v="410"/>
    <n v="260"/>
    <n v="12"/>
    <n v="1230"/>
    <n v="639.6"/>
    <s v="High"/>
    <n v="4920"/>
    <n v="4280.3999999999996"/>
    <n v="3050.3999999999996"/>
  </r>
  <r>
    <x v="3"/>
    <x v="1"/>
    <x v="4"/>
    <d v="2021-04-25T00:00:00"/>
    <n v="2579"/>
    <n v="3"/>
    <n v="20"/>
    <n v="25790"/>
    <n v="7221.2"/>
    <s v="High"/>
    <n v="51580"/>
    <n v="44358.8"/>
    <n v="18568.800000000003"/>
  </r>
  <r>
    <x v="3"/>
    <x v="2"/>
    <x v="4"/>
    <d v="2021-05-06T00:00:00"/>
    <n v="1743"/>
    <n v="3"/>
    <n v="20"/>
    <n v="17430"/>
    <n v="4880.3999999999996"/>
    <s v="High"/>
    <n v="34860"/>
    <n v="29979.599999999999"/>
    <n v="12549.599999999999"/>
  </r>
  <r>
    <x v="3"/>
    <x v="3"/>
    <x v="4"/>
    <d v="2021-12-07T00:00:00"/>
    <n v="280"/>
    <n v="3"/>
    <n v="7"/>
    <n v="1400"/>
    <n v="274.39999999999998"/>
    <s v="High"/>
    <n v="1960"/>
    <n v="1685.6"/>
    <n v="285.59999999999991"/>
  </r>
  <r>
    <x v="3"/>
    <x v="4"/>
    <x v="0"/>
    <d v="2021-02-07T00:00:00"/>
    <n v="293"/>
    <n v="5"/>
    <n v="7"/>
    <n v="1465"/>
    <n v="287.14"/>
    <s v="High"/>
    <n v="2051"/>
    <n v="1763.8600000000001"/>
    <n v="298.86000000000013"/>
  </r>
  <r>
    <x v="1"/>
    <x v="3"/>
    <x v="1"/>
    <d v="2021-02-22T00:00:00"/>
    <n v="278"/>
    <n v="10"/>
    <n v="15"/>
    <n v="2780"/>
    <n v="583.79999999999995"/>
    <s v="High"/>
    <n v="4170"/>
    <n v="3586.2"/>
    <n v="806.19999999999982"/>
  </r>
  <r>
    <x v="3"/>
    <x v="0"/>
    <x v="1"/>
    <d v="2021-03-17T00:00:00"/>
    <n v="2428"/>
    <n v="10"/>
    <n v="20"/>
    <n v="24280"/>
    <n v="6798.4"/>
    <s v="High"/>
    <n v="48560"/>
    <n v="41761.599999999999"/>
    <n v="17481.599999999999"/>
  </r>
  <r>
    <x v="1"/>
    <x v="2"/>
    <x v="1"/>
    <d v="2021-09-07T00:00:00"/>
    <n v="1767"/>
    <n v="10"/>
    <n v="15"/>
    <n v="17670"/>
    <n v="3710.7"/>
    <s v="High"/>
    <n v="26505"/>
    <n v="22794.3"/>
    <n v="5124.2999999999993"/>
  </r>
  <r>
    <x v="4"/>
    <x v="4"/>
    <x v="1"/>
    <d v="2021-10-19T00:00:00"/>
    <n v="1393"/>
    <n v="10"/>
    <n v="12"/>
    <n v="4179"/>
    <n v="2340.2399999999998"/>
    <s v="High"/>
    <n v="16716"/>
    <n v="14375.76"/>
    <n v="10196.76"/>
  </r>
  <r>
    <x v="3"/>
    <x v="3"/>
    <x v="3"/>
    <d v="2021-12-16T00:00:00"/>
    <n v="280"/>
    <n v="250"/>
    <n v="7"/>
    <n v="1400"/>
    <n v="274.39999999999998"/>
    <s v="High"/>
    <n v="1960"/>
    <n v="1685.6"/>
    <n v="285.59999999999991"/>
  </r>
  <r>
    <x v="4"/>
    <x v="4"/>
    <x v="5"/>
    <d v="2021-10-08T00:00:00"/>
    <n v="1393"/>
    <n v="260"/>
    <n v="12"/>
    <n v="4179"/>
    <n v="2340.2399999999998"/>
    <s v="High"/>
    <n v="16716"/>
    <n v="14375.76"/>
    <n v="10196.76"/>
  </r>
  <r>
    <x v="2"/>
    <x v="1"/>
    <x v="4"/>
    <d v="2021-07-02T00:00:00"/>
    <n v="801"/>
    <n v="3"/>
    <n v="300"/>
    <n v="200250"/>
    <n v="33642"/>
    <s v="High"/>
    <n v="240300"/>
    <n v="206658"/>
    <n v="6408"/>
  </r>
  <r>
    <x v="2"/>
    <x v="0"/>
    <x v="4"/>
    <d v="2021-10-12T00:00:00"/>
    <n v="1496"/>
    <n v="3"/>
    <n v="300"/>
    <n v="374000"/>
    <n v="62832"/>
    <s v="High"/>
    <n v="448800"/>
    <n v="385968"/>
    <n v="11968"/>
  </r>
  <r>
    <x v="2"/>
    <x v="2"/>
    <x v="4"/>
    <d v="2021-10-17T00:00:00"/>
    <n v="1010"/>
    <n v="3"/>
    <n v="300"/>
    <n v="252500"/>
    <n v="42420"/>
    <s v="High"/>
    <n v="303000"/>
    <n v="260580"/>
    <n v="8080"/>
  </r>
  <r>
    <x v="1"/>
    <x v="3"/>
    <x v="4"/>
    <d v="2021-11-05T00:00:00"/>
    <n v="1513"/>
    <n v="3"/>
    <n v="15"/>
    <n v="15130"/>
    <n v="3177.3"/>
    <s v="High"/>
    <n v="22695"/>
    <n v="19517.7"/>
    <n v="4387.7000000000007"/>
  </r>
  <r>
    <x v="1"/>
    <x v="0"/>
    <x v="4"/>
    <d v="2021-12-16T00:00:00"/>
    <n v="2300"/>
    <n v="3"/>
    <n v="15"/>
    <n v="23000"/>
    <n v="4830"/>
    <s v="High"/>
    <n v="34500"/>
    <n v="29670"/>
    <n v="6670"/>
  </r>
  <r>
    <x v="3"/>
    <x v="0"/>
    <x v="0"/>
    <d v="2021-01-17T00:00:00"/>
    <n v="2227.5"/>
    <n v="5"/>
    <n v="350"/>
    <n v="579150"/>
    <n v="109147.5"/>
    <s v="High"/>
    <n v="779625"/>
    <n v="670477.5"/>
    <n v="91327.5"/>
  </r>
  <r>
    <x v="3"/>
    <x v="3"/>
    <x v="0"/>
    <d v="2021-04-04T00:00:00"/>
    <n v="1199"/>
    <n v="5"/>
    <n v="350"/>
    <n v="311740"/>
    <n v="58751"/>
    <s v="High"/>
    <n v="419650"/>
    <n v="360899"/>
    <n v="49159"/>
  </r>
  <r>
    <x v="3"/>
    <x v="0"/>
    <x v="0"/>
    <d v="2021-05-15T00:00:00"/>
    <n v="200"/>
    <n v="5"/>
    <n v="350"/>
    <n v="52000"/>
    <n v="9800"/>
    <s v="High"/>
    <n v="70000"/>
    <n v="60200"/>
    <n v="8200"/>
  </r>
  <r>
    <x v="3"/>
    <x v="0"/>
    <x v="0"/>
    <d v="2021-09-04T00:00:00"/>
    <n v="388"/>
    <n v="5"/>
    <n v="7"/>
    <n v="1940"/>
    <n v="380.24"/>
    <s v="High"/>
    <n v="2716"/>
    <n v="2335.7600000000002"/>
    <n v="395.76000000000022"/>
  </r>
  <r>
    <x v="1"/>
    <x v="0"/>
    <x v="0"/>
    <d v="2021-12-16T00:00:00"/>
    <n v="2300"/>
    <n v="5"/>
    <n v="15"/>
    <n v="23000"/>
    <n v="4830"/>
    <s v="High"/>
    <n v="34500"/>
    <n v="29670"/>
    <n v="6670"/>
  </r>
  <r>
    <x v="3"/>
    <x v="1"/>
    <x v="1"/>
    <d v="2021-02-16T00:00:00"/>
    <n v="260"/>
    <n v="10"/>
    <n v="20"/>
    <n v="2600"/>
    <n v="728"/>
    <s v="High"/>
    <n v="5200"/>
    <n v="4472"/>
    <n v="1872"/>
  </r>
  <r>
    <x v="4"/>
    <x v="2"/>
    <x v="1"/>
    <d v="2021-10-29T00:00:00"/>
    <n v="2914"/>
    <n v="10"/>
    <n v="12"/>
    <n v="8742"/>
    <n v="4895.5200000000004"/>
    <s v="High"/>
    <n v="34968"/>
    <n v="30072.48"/>
    <n v="21330.48"/>
  </r>
  <r>
    <x v="3"/>
    <x v="4"/>
    <x v="1"/>
    <d v="2021-10-12T00:00:00"/>
    <n v="1731"/>
    <n v="10"/>
    <n v="7"/>
    <n v="8655"/>
    <n v="1696.38"/>
    <s v="High"/>
    <n v="12117"/>
    <n v="10420.619999999999"/>
    <n v="1765.619999999999"/>
  </r>
  <r>
    <x v="3"/>
    <x v="0"/>
    <x v="1"/>
    <d v="2021-11-21T00:00:00"/>
    <n v="700"/>
    <n v="10"/>
    <n v="350"/>
    <n v="182000"/>
    <n v="34300"/>
    <s v="High"/>
    <n v="245000"/>
    <n v="210700"/>
    <n v="28700"/>
  </r>
  <r>
    <x v="3"/>
    <x v="2"/>
    <x v="1"/>
    <d v="2021-11-08T00:00:00"/>
    <n v="1177"/>
    <n v="10"/>
    <n v="350"/>
    <n v="306020"/>
    <n v="57673"/>
    <s v="High"/>
    <n v="411950"/>
    <n v="354277"/>
    <n v="48257"/>
  </r>
  <r>
    <x v="0"/>
    <x v="1"/>
    <x v="2"/>
    <d v="2021-02-17T00:00:00"/>
    <n v="1575"/>
    <n v="120"/>
    <n v="125"/>
    <n v="189000"/>
    <n v="27562.5"/>
    <s v="High"/>
    <n v="196875"/>
    <n v="169312.5"/>
    <n v="-19687.5"/>
  </r>
  <r>
    <x v="3"/>
    <x v="2"/>
    <x v="2"/>
    <d v="2021-04-28T00:00:00"/>
    <n v="606"/>
    <n v="120"/>
    <n v="20"/>
    <n v="6060"/>
    <n v="1696.8000000000002"/>
    <s v="High"/>
    <n v="12120"/>
    <n v="10423.200000000001"/>
    <n v="4363.2000000000007"/>
  </r>
  <r>
    <x v="2"/>
    <x v="2"/>
    <x v="2"/>
    <d v="2021-07-25T00:00:00"/>
    <n v="2460"/>
    <n v="120"/>
    <n v="300"/>
    <n v="615000"/>
    <n v="103320"/>
    <s v="High"/>
    <n v="738000"/>
    <n v="634680"/>
    <n v="19680"/>
  </r>
  <r>
    <x v="3"/>
    <x v="1"/>
    <x v="3"/>
    <d v="2021-03-29T00:00:00"/>
    <n v="2903"/>
    <n v="250"/>
    <n v="7"/>
    <n v="14515"/>
    <n v="2844.94"/>
    <s v="High"/>
    <n v="20321"/>
    <n v="17476.060000000001"/>
    <n v="2961.0600000000013"/>
  </r>
  <r>
    <x v="2"/>
    <x v="2"/>
    <x v="3"/>
    <d v="2021-08-30T00:00:00"/>
    <n v="2541"/>
    <n v="250"/>
    <n v="300"/>
    <n v="635250"/>
    <n v="106722"/>
    <s v="High"/>
    <n v="762300"/>
    <n v="655578"/>
    <n v="20328"/>
  </r>
  <r>
    <x v="2"/>
    <x v="0"/>
    <x v="3"/>
    <d v="2021-10-28T00:00:00"/>
    <n v="1496"/>
    <n v="250"/>
    <n v="300"/>
    <n v="374000"/>
    <n v="62832"/>
    <s v="High"/>
    <n v="448800"/>
    <n v="385968"/>
    <n v="11968"/>
  </r>
  <r>
    <x v="2"/>
    <x v="2"/>
    <x v="3"/>
    <d v="2021-10-19T00:00:00"/>
    <n v="1010"/>
    <n v="250"/>
    <n v="300"/>
    <n v="252500"/>
    <n v="42420"/>
    <s v="High"/>
    <n v="303000"/>
    <n v="260580"/>
    <n v="8080"/>
  </r>
  <r>
    <x v="2"/>
    <x v="0"/>
    <x v="5"/>
    <d v="2021-03-23T00:00:00"/>
    <n v="888"/>
    <n v="260"/>
    <n v="300"/>
    <n v="222000"/>
    <n v="37296"/>
    <s v="High"/>
    <n v="266400"/>
    <n v="229104"/>
    <n v="7104"/>
  </r>
  <r>
    <x v="0"/>
    <x v="2"/>
    <x v="5"/>
    <d v="2021-05-05T00:00:00"/>
    <n v="2844"/>
    <n v="260"/>
    <n v="125"/>
    <n v="341280"/>
    <n v="49770"/>
    <s v="High"/>
    <n v="355500"/>
    <n v="305730"/>
    <n v="-35550"/>
  </r>
  <r>
    <x v="4"/>
    <x v="4"/>
    <x v="5"/>
    <d v="2021-08-23T00:00:00"/>
    <n v="2475"/>
    <n v="260"/>
    <n v="12"/>
    <n v="7425"/>
    <n v="4158"/>
    <s v="High"/>
    <n v="29700"/>
    <n v="25542"/>
    <n v="18117"/>
  </r>
  <r>
    <x v="4"/>
    <x v="2"/>
    <x v="5"/>
    <d v="2021-10-11T00:00:00"/>
    <n v="2914"/>
    <n v="260"/>
    <n v="12"/>
    <n v="8742"/>
    <n v="4895.5200000000004"/>
    <s v="High"/>
    <n v="34968"/>
    <n v="30072.48"/>
    <n v="21330.48"/>
  </r>
  <r>
    <x v="3"/>
    <x v="4"/>
    <x v="5"/>
    <d v="2021-10-14T00:00:00"/>
    <n v="1731"/>
    <n v="260"/>
    <n v="7"/>
    <n v="8655"/>
    <n v="1696.38"/>
    <s v="High"/>
    <n v="12117"/>
    <n v="10420.619999999999"/>
    <n v="1765.619999999999"/>
  </r>
  <r>
    <x v="0"/>
    <x v="4"/>
    <x v="4"/>
    <d v="2021-08-12T00:00:00"/>
    <n v="1174"/>
    <n v="3"/>
    <n v="125"/>
    <n v="140880"/>
    <n v="22012.5"/>
    <s v="High"/>
    <n v="146750"/>
    <n v="124737.5"/>
    <n v="-16142.5"/>
  </r>
  <r>
    <x v="0"/>
    <x v="3"/>
    <x v="4"/>
    <d v="2021-08-03T00:00:00"/>
    <n v="2767"/>
    <n v="3"/>
    <n v="125"/>
    <n v="332040"/>
    <n v="51881.25"/>
    <s v="High"/>
    <n v="345875"/>
    <n v="293993.75"/>
    <n v="-38046.25"/>
  </r>
  <r>
    <x v="0"/>
    <x v="3"/>
    <x v="4"/>
    <d v="2021-10-06T00:00:00"/>
    <n v="1085"/>
    <n v="3"/>
    <n v="125"/>
    <n v="130200"/>
    <n v="20343.75"/>
    <s v="High"/>
    <n v="135625"/>
    <n v="115281.25"/>
    <n v="-14918.75"/>
  </r>
  <r>
    <x v="2"/>
    <x v="1"/>
    <x v="0"/>
    <d v="2021-10-22T00:00:00"/>
    <n v="546"/>
    <n v="5"/>
    <n v="300"/>
    <n v="136500"/>
    <n v="24570"/>
    <s v="High"/>
    <n v="163800"/>
    <n v="139230"/>
    <n v="2730"/>
  </r>
  <r>
    <x v="3"/>
    <x v="3"/>
    <x v="1"/>
    <d v="2021-03-16T00:00:00"/>
    <n v="1158"/>
    <n v="10"/>
    <n v="20"/>
    <n v="11580"/>
    <n v="3474"/>
    <s v="High"/>
    <n v="23160"/>
    <n v="19686"/>
    <n v="8106"/>
  </r>
  <r>
    <x v="1"/>
    <x v="0"/>
    <x v="1"/>
    <d v="2021-04-02T00:00:00"/>
    <n v="1614"/>
    <n v="10"/>
    <n v="15"/>
    <n v="16140"/>
    <n v="3631.5"/>
    <s v="High"/>
    <n v="24210"/>
    <n v="20578.5"/>
    <n v="4438.5"/>
  </r>
  <r>
    <x v="3"/>
    <x v="1"/>
    <x v="1"/>
    <d v="2021-04-02T00:00:00"/>
    <n v="2535"/>
    <n v="10"/>
    <n v="7"/>
    <n v="12675"/>
    <n v="2661.75"/>
    <s v="High"/>
    <n v="17745"/>
    <n v="15083.25"/>
    <n v="2408.25"/>
  </r>
  <r>
    <x v="3"/>
    <x v="1"/>
    <x v="1"/>
    <d v="2021-05-27T00:00:00"/>
    <n v="2851"/>
    <n v="10"/>
    <n v="350"/>
    <n v="741260"/>
    <n v="149677.5"/>
    <s v="High"/>
    <n v="997850"/>
    <n v="848172.5"/>
    <n v="106912.5"/>
  </r>
  <r>
    <x v="1"/>
    <x v="0"/>
    <x v="1"/>
    <d v="2021-08-25T00:00:00"/>
    <n v="2559"/>
    <n v="10"/>
    <n v="15"/>
    <n v="25590"/>
    <n v="5757.75"/>
    <s v="High"/>
    <n v="38385"/>
    <n v="32627.25"/>
    <n v="7037.25"/>
  </r>
  <r>
    <x v="0"/>
    <x v="3"/>
    <x v="1"/>
    <d v="2021-10-23T00:00:00"/>
    <n v="1085"/>
    <n v="10"/>
    <n v="125"/>
    <n v="130200"/>
    <n v="20343.75"/>
    <s v="High"/>
    <n v="135625"/>
    <n v="115281.25"/>
    <n v="-14918.75"/>
  </r>
  <r>
    <x v="1"/>
    <x v="3"/>
    <x v="1"/>
    <d v="2021-10-31T00:00:00"/>
    <n v="1175"/>
    <n v="10"/>
    <n v="15"/>
    <n v="11750"/>
    <n v="2643.75"/>
    <s v="High"/>
    <n v="17625"/>
    <n v="14981.25"/>
    <n v="3231.25"/>
  </r>
  <r>
    <x v="4"/>
    <x v="2"/>
    <x v="1"/>
    <d v="2021-12-16T00:00:00"/>
    <n v="914"/>
    <n v="10"/>
    <n v="12"/>
    <n v="2742"/>
    <n v="1645.2"/>
    <s v="High"/>
    <n v="10968"/>
    <n v="9322.7999999999993"/>
    <n v="6580.7999999999993"/>
  </r>
  <r>
    <x v="3"/>
    <x v="4"/>
    <x v="1"/>
    <d v="2021-12-01T00:00:00"/>
    <n v="293"/>
    <n v="10"/>
    <n v="20"/>
    <n v="2930"/>
    <n v="879"/>
    <s v="High"/>
    <n v="5860"/>
    <n v="4981"/>
    <n v="2051"/>
  </r>
  <r>
    <x v="4"/>
    <x v="1"/>
    <x v="2"/>
    <d v="2021-03-12T00:00:00"/>
    <n v="500"/>
    <n v="120"/>
    <n v="12"/>
    <n v="1500"/>
    <n v="900"/>
    <s v="High"/>
    <n v="6000"/>
    <n v="5100"/>
    <n v="3600"/>
  </r>
  <r>
    <x v="1"/>
    <x v="4"/>
    <x v="2"/>
    <d v="2021-05-28T00:00:00"/>
    <n v="2826"/>
    <n v="120"/>
    <n v="15"/>
    <n v="28260"/>
    <n v="6358.5"/>
    <s v="High"/>
    <n v="42390"/>
    <n v="36031.5"/>
    <n v="7771.5"/>
  </r>
  <r>
    <x v="0"/>
    <x v="4"/>
    <x v="2"/>
    <d v="2021-09-02T00:00:00"/>
    <n v="663"/>
    <n v="120"/>
    <n v="125"/>
    <n v="79560"/>
    <n v="12431.25"/>
    <s v="High"/>
    <n v="82875"/>
    <n v="70443.75"/>
    <n v="-9116.25"/>
  </r>
  <r>
    <x v="4"/>
    <x v="2"/>
    <x v="2"/>
    <d v="2021-12-15T00:00:00"/>
    <n v="914"/>
    <n v="120"/>
    <n v="12"/>
    <n v="2742"/>
    <n v="1645.2"/>
    <s v="High"/>
    <n v="10968"/>
    <n v="9322.7999999999993"/>
    <n v="6580.7999999999993"/>
  </r>
  <r>
    <x v="3"/>
    <x v="0"/>
    <x v="3"/>
    <d v="2021-07-04T00:00:00"/>
    <n v="865.5"/>
    <n v="250"/>
    <n v="20"/>
    <n v="8655"/>
    <n v="2596.5"/>
    <s v="High"/>
    <n v="17310"/>
    <n v="14713.5"/>
    <n v="6058.5"/>
  </r>
  <r>
    <x v="1"/>
    <x v="3"/>
    <x v="3"/>
    <d v="2021-07-15T00:00:00"/>
    <n v="492"/>
    <n v="250"/>
    <n v="15"/>
    <n v="4920"/>
    <n v="1107"/>
    <s v="High"/>
    <n v="7380"/>
    <n v="6273"/>
    <n v="1353"/>
  </r>
  <r>
    <x v="1"/>
    <x v="3"/>
    <x v="3"/>
    <d v="2021-10-19T00:00:00"/>
    <n v="1175"/>
    <n v="250"/>
    <n v="15"/>
    <n v="11750"/>
    <n v="2643.75"/>
    <s v="High"/>
    <n v="17625"/>
    <n v="14981.25"/>
    <n v="3231.25"/>
  </r>
  <r>
    <x v="0"/>
    <x v="3"/>
    <x v="3"/>
    <d v="2021-11-12T00:00:00"/>
    <n v="552"/>
    <n v="250"/>
    <n v="125"/>
    <n v="66240"/>
    <n v="10350"/>
    <s v="High"/>
    <n v="69000"/>
    <n v="58650"/>
    <n v="-7590"/>
  </r>
  <r>
    <x v="3"/>
    <x v="4"/>
    <x v="3"/>
    <d v="2021-12-29T00:00:00"/>
    <n v="293"/>
    <n v="250"/>
    <n v="20"/>
    <n v="2930"/>
    <n v="879"/>
    <s v="High"/>
    <n v="5860"/>
    <n v="4981"/>
    <n v="2051"/>
  </r>
  <r>
    <x v="2"/>
    <x v="4"/>
    <x v="5"/>
    <d v="2021-03-09T00:00:00"/>
    <n v="2475"/>
    <n v="260"/>
    <n v="300"/>
    <n v="618750"/>
    <n v="111375"/>
    <s v="High"/>
    <n v="742500"/>
    <n v="631125"/>
    <n v="12375"/>
  </r>
  <r>
    <x v="2"/>
    <x v="1"/>
    <x v="5"/>
    <d v="2021-10-18T00:00:00"/>
    <n v="546"/>
    <n v="260"/>
    <n v="300"/>
    <n v="136500"/>
    <n v="24570"/>
    <s v="High"/>
    <n v="163800"/>
    <n v="139230"/>
    <n v="2730"/>
  </r>
  <r>
    <x v="3"/>
    <x v="1"/>
    <x v="0"/>
    <d v="2021-02-16T00:00:00"/>
    <n v="1368"/>
    <n v="5"/>
    <n v="7"/>
    <n v="6840"/>
    <n v="1436.4"/>
    <s v="High"/>
    <n v="9576"/>
    <n v="8139.6"/>
    <n v="1299.6000000000004"/>
  </r>
  <r>
    <x v="3"/>
    <x v="0"/>
    <x v="1"/>
    <d v="2021-04-02T00:00:00"/>
    <n v="723"/>
    <n v="10"/>
    <n v="7"/>
    <n v="3615"/>
    <n v="759.15000000000009"/>
    <s v="High"/>
    <n v="5061"/>
    <n v="4301.8500000000004"/>
    <n v="686.85000000000036"/>
  </r>
  <r>
    <x v="4"/>
    <x v="2"/>
    <x v="3"/>
    <d v="2021-05-14T00:00:00"/>
    <n v="1806"/>
    <n v="250"/>
    <n v="12"/>
    <n v="5418"/>
    <n v="3250.8"/>
    <s v="High"/>
    <n v="21672"/>
    <n v="18421.2"/>
    <n v="1300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986135-440F-474B-ABB6-3508902C2B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K10" firstHeaderRow="0" firstDataRow="1" firstDataCol="1"/>
  <pivotFields count="6">
    <pivotField numFmtId="14" showAll="0"/>
    <pivotField axis="axisRow" showAll="0">
      <items count="4">
        <item x="1"/>
        <item x="2"/>
        <item x="0"/>
        <item t="default"/>
      </items>
    </pivotField>
    <pivotField dataField="1" showAll="0"/>
    <pivotField showAll="0"/>
    <pivotField showAll="0"/>
    <pivotField dataField="1" showAll="0"/>
  </pivotFields>
  <rowFields count="1">
    <field x="1"/>
  </rowFields>
  <rowItems count="4">
    <i>
      <x/>
    </i>
    <i>
      <x v="1"/>
    </i>
    <i>
      <x v="2"/>
    </i>
    <i t="grand">
      <x/>
    </i>
  </rowItems>
  <colFields count="1">
    <field x="-2"/>
  </colFields>
  <colItems count="2">
    <i>
      <x/>
    </i>
    <i i="1">
      <x v="1"/>
    </i>
  </colItems>
  <dataFields count="2">
    <dataField name="Sum of PatientsAdmitted" fld="2" baseField="0" baseItem="0"/>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181CC1-26BD-4DF5-A097-63B586F3D1E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0:N17" firstHeaderRow="1" firstDataRow="2" firstDataCol="1"/>
  <pivotFields count="13">
    <pivotField showAll="0">
      <items count="6">
        <item x="4"/>
        <item x="0"/>
        <item x="3"/>
        <item x="1"/>
        <item x="2"/>
        <item t="default"/>
      </items>
    </pivotField>
    <pivotField axis="axisCol" showAll="0">
      <items count="6">
        <item x="0"/>
        <item x="4"/>
        <item x="3"/>
        <item x="1"/>
        <item x="2"/>
        <item t="default"/>
      </items>
    </pivotField>
    <pivotField axis="axisRow" showAll="0">
      <items count="7">
        <item x="5"/>
        <item x="4"/>
        <item x="0"/>
        <item x="1"/>
        <item x="2"/>
        <item x="3"/>
        <item t="default"/>
      </items>
    </pivotField>
    <pivotField numFmtId="165" showAll="0"/>
    <pivotField dataField="1" showAll="0"/>
    <pivotField numFmtId="4" showAll="0"/>
    <pivotField numFmtId="4" showAll="0"/>
    <pivotField numFmtId="4" showAll="0"/>
    <pivotField numFmtId="4" showAll="0"/>
    <pivotField showAll="0"/>
    <pivotField numFmtId="4" showAll="0"/>
    <pivotField numFmtId="4" showAll="0"/>
    <pivotField numFmtId="4" showAll="0"/>
  </pivotFields>
  <rowFields count="1">
    <field x="2"/>
  </rowFields>
  <rowItems count="6">
    <i>
      <x/>
    </i>
    <i>
      <x v="1"/>
    </i>
    <i>
      <x v="2"/>
    </i>
    <i>
      <x v="3"/>
    </i>
    <i>
      <x v="4"/>
    </i>
    <i>
      <x v="5"/>
    </i>
  </rowItems>
  <colFields count="1">
    <field x="1"/>
  </colFields>
  <colItems count="5">
    <i>
      <x/>
    </i>
    <i>
      <x v="1"/>
    </i>
    <i>
      <x v="2"/>
    </i>
    <i>
      <x v="3"/>
    </i>
    <i>
      <x v="4"/>
    </i>
  </colItems>
  <dataFields count="1">
    <dataField name="Quantity " fld="4" baseField="2" baseItem="0" numFmtId="3"/>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A67454-9B4F-470F-AB3B-7E43F6ED7DE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6">
    <pivotField numFmtId="14" showAll="0"/>
    <pivotField axis="axisRow" showAll="0">
      <items count="4">
        <item x="1"/>
        <item x="2"/>
        <item x="0"/>
        <item t="default"/>
      </items>
    </pivotField>
    <pivotField showAll="0"/>
    <pivotField showAll="0"/>
    <pivotField showAll="0"/>
    <pivotField dataField="1" showAll="0"/>
  </pivotFields>
  <rowFields count="1">
    <field x="1"/>
  </rowFields>
  <rowItems count="4">
    <i>
      <x/>
    </i>
    <i>
      <x v="1"/>
    </i>
    <i>
      <x v="2"/>
    </i>
    <i t="grand">
      <x/>
    </i>
  </rowItems>
  <colItems count="1">
    <i/>
  </colItems>
  <dataFields count="1">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E943166-E5CD-458B-9AF4-A082855DFC5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6">
    <pivotField numFmtId="14" showAll="0"/>
    <pivotField axis="axisRow" showAll="0">
      <items count="4">
        <item x="1"/>
        <item x="2"/>
        <item x="0"/>
        <item t="default"/>
      </items>
    </pivotField>
    <pivotField showAll="0"/>
    <pivotField showAll="0"/>
    <pivotField showAll="0"/>
    <pivotField dataField="1" showAll="0"/>
  </pivotFields>
  <rowFields count="1">
    <field x="1"/>
  </rowFields>
  <rowItems count="4">
    <i>
      <x/>
    </i>
    <i>
      <x v="1"/>
    </i>
    <i>
      <x v="2"/>
    </i>
    <i t="grand">
      <x/>
    </i>
  </rowItems>
  <colItems count="1">
    <i/>
  </colItems>
  <dataFields count="1">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E675F1-167C-4E32-B83B-68CC11DD12E9}"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0:N17" firstHeaderRow="1" firstDataRow="2" firstDataCol="1"/>
  <pivotFields count="13">
    <pivotField showAll="0">
      <items count="6">
        <item x="4"/>
        <item x="0"/>
        <item x="3"/>
        <item x="1"/>
        <item x="2"/>
        <item t="default"/>
      </items>
    </pivotField>
    <pivotField axis="axisCol" showAll="0">
      <items count="6">
        <item x="0"/>
        <item x="4"/>
        <item x="3"/>
        <item x="1"/>
        <item x="2"/>
        <item t="default"/>
      </items>
    </pivotField>
    <pivotField axis="axisRow" showAll="0">
      <items count="7">
        <item x="5"/>
        <item x="4"/>
        <item x="0"/>
        <item x="1"/>
        <item x="2"/>
        <item x="3"/>
        <item t="default"/>
      </items>
    </pivotField>
    <pivotField numFmtId="165" showAll="0"/>
    <pivotField dataField="1" showAll="0"/>
    <pivotField numFmtId="4" showAll="0"/>
    <pivotField numFmtId="4" showAll="0"/>
    <pivotField numFmtId="4" showAll="0"/>
    <pivotField numFmtId="4" showAll="0"/>
    <pivotField showAll="0"/>
    <pivotField numFmtId="4" showAll="0"/>
    <pivotField numFmtId="4" showAll="0"/>
    <pivotField numFmtId="4" showAll="0"/>
  </pivotFields>
  <rowFields count="1">
    <field x="2"/>
  </rowFields>
  <rowItems count="6">
    <i>
      <x/>
    </i>
    <i>
      <x v="1"/>
    </i>
    <i>
      <x v="2"/>
    </i>
    <i>
      <x v="3"/>
    </i>
    <i>
      <x v="4"/>
    </i>
    <i>
      <x v="5"/>
    </i>
  </rowItems>
  <colFields count="1">
    <field x="1"/>
  </colFields>
  <colItems count="5">
    <i>
      <x/>
    </i>
    <i>
      <x v="1"/>
    </i>
    <i>
      <x v="2"/>
    </i>
    <i>
      <x v="3"/>
    </i>
    <i>
      <x v="4"/>
    </i>
  </colItems>
  <dataFields count="1">
    <dataField name="Quantity " fld="4" baseField="2" baseItem="0" numFmtId="3"/>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0FEA166-11C9-4449-B16A-02E19FA893C5}"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I10:N17" firstHeaderRow="1" firstDataRow="2" firstDataCol="1"/>
  <pivotFields count="13">
    <pivotField showAll="0">
      <items count="6">
        <item x="4"/>
        <item x="0"/>
        <item x="3"/>
        <item x="1"/>
        <item x="2"/>
        <item t="default"/>
      </items>
    </pivotField>
    <pivotField axis="axisCol" showAll="0">
      <items count="6">
        <item x="0"/>
        <item x="4"/>
        <item x="3"/>
        <item x="1"/>
        <item x="2"/>
        <item t="default"/>
      </items>
    </pivotField>
    <pivotField axis="axisRow" showAll="0">
      <items count="7">
        <item x="5"/>
        <item x="4"/>
        <item x="0"/>
        <item x="1"/>
        <item x="2"/>
        <item x="3"/>
        <item t="default"/>
      </items>
    </pivotField>
    <pivotField numFmtId="165" showAll="0"/>
    <pivotField dataField="1" showAll="0"/>
    <pivotField numFmtId="4" showAll="0"/>
    <pivotField numFmtId="4" showAll="0"/>
    <pivotField numFmtId="4" showAll="0"/>
    <pivotField numFmtId="4" showAll="0"/>
    <pivotField showAll="0"/>
    <pivotField numFmtId="4" showAll="0"/>
    <pivotField numFmtId="4" showAll="0"/>
    <pivotField numFmtId="4" showAll="0"/>
  </pivotFields>
  <rowFields count="1">
    <field x="2"/>
  </rowFields>
  <rowItems count="6">
    <i>
      <x/>
    </i>
    <i>
      <x v="1"/>
    </i>
    <i>
      <x v="2"/>
    </i>
    <i>
      <x v="3"/>
    </i>
    <i>
      <x v="4"/>
    </i>
    <i>
      <x v="5"/>
    </i>
  </rowItems>
  <colFields count="1">
    <field x="1"/>
  </colFields>
  <colItems count="5">
    <i>
      <x/>
    </i>
    <i>
      <x v="1"/>
    </i>
    <i>
      <x v="2"/>
    </i>
    <i>
      <x v="3"/>
    </i>
    <i>
      <x v="4"/>
    </i>
  </colItems>
  <dataFields count="1">
    <dataField name="Quantity " fld="4" baseField="2" baseItem="0" numFmtId="3"/>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AE1299-BCCD-4788-A356-0ED341A6FE1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J7" firstHeaderRow="1" firstDataRow="1" firstDataCol="1"/>
  <pivotFields count="6">
    <pivotField numFmtId="14" showAll="0"/>
    <pivotField axis="axisRow" showAll="0">
      <items count="4">
        <item x="1"/>
        <item x="2"/>
        <item x="0"/>
        <item t="default"/>
      </items>
    </pivotField>
    <pivotField showAll="0"/>
    <pivotField showAll="0"/>
    <pivotField showAll="0"/>
    <pivotField dataField="1" showAll="0"/>
  </pivotFields>
  <rowFields count="1">
    <field x="1"/>
  </rowFields>
  <rowItems count="4">
    <i>
      <x/>
    </i>
    <i>
      <x v="1"/>
    </i>
    <i>
      <x v="2"/>
    </i>
    <i t="grand">
      <x/>
    </i>
  </rowItems>
  <colItems count="1">
    <i/>
  </colItems>
  <dataFields count="1">
    <dataField name="Sum of Capacity" fld="5"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F6B4DE3-3B85-4073-A4E8-2945248026A7}" autoFormatId="16" applyNumberFormats="0" applyBorderFormats="0" applyFontFormats="0" applyPatternFormats="0" applyAlignmentFormats="0" applyWidthHeightFormats="0">
  <queryTableRefresh nextId="9">
    <queryTableFields count="8">
      <queryTableField id="1" name="Financial Year" tableColumnId="1"/>
      <queryTableField id="2" name="Reporting Period" tableColumnId="2"/>
      <queryTableField id="3" name="Days in period" tableColumnId="3"/>
      <queryTableField id="4" name="Period beginning" tableColumnId="4"/>
      <queryTableField id="5" name="Period ending" tableColumnId="5"/>
      <queryTableField id="6" name="Journey Type" tableColumnId="6"/>
      <queryTableField id="7" name="Passengers (m)" tableColumnId="7"/>
      <queryTableField id="8" name="Daily Passengers (m)"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CA89847B-2E89-4E04-83B0-845AEED7F268}" autoFormatId="16" applyNumberFormats="0" applyBorderFormats="0" applyFontFormats="0" applyPatternFormats="0" applyAlignmentFormats="0" applyWidthHeightFormats="0">
  <queryTableRefresh nextId="4" unboundColumnsRight="2">
    <queryTableFields count="3">
      <queryTableField id="1" name="Character" tableColumnId="1"/>
      <queryTableField id="2" dataBound="0" tableColumnId="2"/>
      <queryTableField id="3" dataBound="0" tableColumnId="3"/>
    </queryTableFields>
  </queryTableRefresh>
</queryTable>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germany"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poland" TargetMode="External"/><Relationship Id="rId1" Type="http://schemas.openxmlformats.org/officeDocument/2006/relationships/hyperlink" Target="https://www.bing.com/th?id=AMMS_ba322612535a1b4d0a8986de6065b7a2&amp;qlt=95" TargetMode="External"/><Relationship Id="rId6" Type="http://schemas.openxmlformats.org/officeDocument/2006/relationships/hyperlink" Target="https://www.bing.com/images/search?form=xlimg&amp;q=australia" TargetMode="External"/><Relationship Id="rId5" Type="http://schemas.openxmlformats.org/officeDocument/2006/relationships/hyperlink" Target="https://www.bing.com/th?id=AMMS_607d2ba21c8c3faae5d7f75eb3b4917e&amp;qlt=95" TargetMode="External"/><Relationship Id="rId4" Type="http://schemas.openxmlformats.org/officeDocument/2006/relationships/hyperlink" Target="https://www.bing.com/images/search?form=xlimg&amp;q=spain"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36">
  <a r="1">
    <v t="s">English</v>
  </a>
  <a r="1">
    <v t="s">Greenwich Mean Time Zone</v>
  </a>
  <a r="1">
    <v t="r">15</v>
  </a>
  <a r="2">
    <v t="s">British Summer Time</v>
    <v t="s">Greenwich Mean Time Zone</v>
  </a>
  <a r="3">
    <v t="r">42</v>
    <v t="r">43</v>
    <v t="r">44</v>
  </a>
  <a r="1">
    <v t="s">Polish</v>
  </a>
  <a r="15">
    <v t="r">63</v>
    <v t="r">64</v>
    <v t="r">65</v>
    <v t="r">66</v>
    <v t="r">67</v>
    <v t="r">68</v>
    <v t="r">69</v>
    <v t="r">70</v>
    <v t="r">71</v>
    <v t="r">72</v>
    <v t="r">73</v>
    <v t="r">74</v>
    <v t="r">75</v>
    <v t="r">76</v>
    <v t="r">77</v>
  </a>
  <a r="2">
    <v t="s">Central European Summer Time</v>
    <v t="s">Central European Time Zone</v>
  </a>
  <a r="1">
    <v t="s">Rafał Trzaskowski (Mayor)</v>
  </a>
  <a r="3">
    <v t="s">Central European Summer Time</v>
    <v t="s">Central European Time Zone</v>
    <v t="s">Central European Standard Time</v>
  </a>
  <a r="8">
    <v t="r">112</v>
    <v t="r">113</v>
    <v t="r">114</v>
    <v t="r">115</v>
    <v t="r">116</v>
    <v t="s">Jean Castex (Prime Minister)</v>
    <v t="r">117</v>
    <v t="r">118</v>
  </a>
  <a r="1">
    <v t="s">French</v>
  </a>
  <a r="132">
    <v t="r">136</v>
    <v t="r">99</v>
    <v t="r">137</v>
    <v t="s">Alsace</v>
    <v t="r">138</v>
    <v t="s">Brittany</v>
    <v t="r">139</v>
    <v t="s">Lorraine</v>
    <v t="r">140</v>
    <v t="r">141</v>
    <v t="r">142</v>
    <v t="r">143</v>
    <v t="r">144</v>
    <v t="r">145</v>
    <v t="r">146</v>
    <v t="r">147</v>
    <v t="r">148</v>
    <v t="r">149</v>
    <v t="r">150</v>
    <v t="s">Burgundy</v>
    <v t="s">Loire</v>
    <v t="r">151</v>
    <v t="s">Poitou-Charentes</v>
    <v t="r">152</v>
    <v t="r">153</v>
    <v t="r">154</v>
    <v t="r">155</v>
    <v t="r">156</v>
    <v t="r">157</v>
    <v t="r">158</v>
    <v t="s">Picardy</v>
    <v t="r">159</v>
    <v t="s">Limousin</v>
    <v t="r">160</v>
    <v t="r">161</v>
    <v t="s">Auvergne</v>
    <v t="r">162</v>
    <v t="r">163</v>
    <v t="s">Franche-Comté</v>
    <v t="r">164</v>
    <v t="s">Rhône-Alpes</v>
    <v t="s">Midi-Pyrénées</v>
    <v t="r">165</v>
    <v t="r">166</v>
    <v t="r">167</v>
    <v t="r">168</v>
    <v t="s">Languedoc-Roussillon</v>
    <v t="s">Nord-Pas-de-Calais</v>
    <v t="r">169</v>
    <v t="s">Aquitaine</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v t="r">237</v>
    <v t="r">238</v>
    <v t="r">239</v>
    <v t="r">240</v>
    <v t="r">241</v>
    <v t="r">242</v>
    <v t="s">Lower Normandy</v>
    <v t="s">Upper Normandy</v>
    <v t="r">243</v>
    <v t="r">244</v>
    <v t="r">245</v>
    <v t="r">246</v>
    <v t="r">247</v>
    <v t="r">248</v>
    <v t="s">Champagne-Ardenne</v>
  </a>
  <a r="1">
    <v t="r">258</v>
  </a>
  <a r="1">
    <v t="s">Central European Time Zone</v>
  </a>
  <a r="3">
    <v t="r">285</v>
    <v t="r">286</v>
    <v t="r">287</v>
  </a>
  <a r="1">
    <v t="s">Spanish</v>
  </a>
  <a r="59">
    <v t="r">306</v>
    <v t="r">307</v>
    <v t="r">308</v>
    <v t="r">309</v>
    <v t="r">310</v>
    <v t="r">311</v>
    <v t="r">312</v>
    <v t="r">313</v>
    <v t="r">314</v>
    <v t="r">315</v>
    <v t="r">316</v>
    <v t="r">317</v>
    <v t="r">318</v>
    <v t="r">319</v>
    <v t="r">320</v>
    <v t="r">321</v>
    <v t="r">322</v>
    <v t="r">323</v>
    <v t="r">324</v>
    <v t="s">Province of Cádiz</v>
    <v t="r">325</v>
    <v t="r">326</v>
    <v t="r">327</v>
    <v t="r">328</v>
    <v t="r">329</v>
    <v t="r">330</v>
    <v t="s">Province of Seville</v>
    <v t="s">Province of Granada</v>
    <v t="s">Province of Valladolid</v>
    <v t="r">331</v>
    <v t="r">332</v>
    <v t="s">Province of Segovia</v>
    <v t="r">333</v>
    <v t="s">Province of Palencia</v>
    <v t="r">334</v>
    <v t="r">335</v>
    <v t="r">336</v>
    <v t="r">337</v>
    <v t="r">338</v>
    <v t="r">339</v>
    <v t="r">340</v>
    <v t="r">341</v>
    <v t="s">Province of Jaén</v>
    <v t="r">342</v>
    <v t="r">343</v>
    <v t="r">344</v>
    <v t="r">345</v>
    <v t="r">346</v>
    <v t="s">Province of Burgos</v>
    <v t="r">347</v>
    <v t="s">Province of Huesca</v>
    <v t="s">Province of Soria</v>
    <v t="s">Province of Zamora</v>
    <v t="s">Province of Guadalajara</v>
    <v t="s">Province of Teruel</v>
    <v t="s">Province of Ciudad Real</v>
    <v t="s">Province of Málaga</v>
    <v t="r">348</v>
    <v t="s">Province of Las Palmas</v>
  </a>
  <a r="2">
    <v t="s">Central European Time Zone</v>
    <v t="s">Western European Time Zone</v>
  </a>
  <a r="2">
    <v t="s">José Luis Martínez-Almeida (Mayor)</v>
    <v t="r">358</v>
  </a>
  <a r="5">
    <v t="s">Alejandro Neyra (Minister)</v>
    <v t="s">Ariela Luna (Minister)</v>
    <v t="s">Pedro Castillo (President)</v>
    <v t="s">Dina Boluarte (Vice President)</v>
    <v t="s">Aníbal Torres (Prime Minister)</v>
  </a>
  <a r="3">
    <v t="s">Spanish</v>
    <v t="s">Aymara language</v>
    <v t="s">Quechuan languages</v>
  </a>
  <a r="2">
    <v t="r">401</v>
    <v t="r">402</v>
  </a>
  <a r="2">
    <v t="s">Peru Time Zone</v>
    <v t="s">UTC−05:00</v>
  </a>
  <a r="1">
    <v t="s">Jorge Muñoz (Mayor)</v>
  </a>
  <a r="2">
    <v t="s">Peru Time Zone</v>
    <v t="s">SA Pacific Standard Time</v>
  </a>
  <a r="10">
    <v t="r">440</v>
    <v t="r">441</v>
    <v t="r">442</v>
    <v t="r">441</v>
    <v t="r">443</v>
    <v t="r">444</v>
    <v t="r">445</v>
    <v t="r">446</v>
    <v t="r">441</v>
    <v t="r">447</v>
  </a>
  <a r="1">
    <v t="s">None</v>
  </a>
  <a r="8">
    <v t="r">465</v>
    <v t="r">466</v>
    <v t="r">467</v>
    <v t="r">468</v>
    <v t="r">469</v>
    <v t="r">470</v>
    <v t="r">471</v>
    <v t="r">472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s">Australian Eastern Time Zone</v>
    <v t="s">AUS Eastern Standard Time</v>
  </a>
  <a r="4">
    <v t="r">506</v>
    <v t="r">507</v>
    <v t="r">508</v>
    <v t="r">508</v>
  </a>
  <a r="1">
    <v t="s">German</v>
  </a>
  <a r="16">
    <v t="r">527</v>
    <v t="r">494</v>
    <v t="r">528</v>
    <v t="r">529</v>
    <v t="r">530</v>
    <v t="r">531</v>
    <v t="s">Thuringia</v>
    <v t="r">532</v>
    <v t="r">533</v>
    <v t="r">534</v>
    <v t="r">535</v>
    <v t="r">536</v>
    <v t="r">537</v>
    <v t="r">538</v>
    <v t="r">539</v>
    <v t="r">540</v>
  </a>
  <a r="1">
    <v t="r">550</v>
  </a>
  <a r="3">
    <v t="s">Central European Summer Time</v>
    <v t="s">Central European Time Zone</v>
    <v t="s">W. Europe Standard Time</v>
  </a>
</arrayData>
</file>

<file path=xl/richData/rdrichvalue.xml><?xml version="1.0" encoding="utf-8"?>
<rvData xmlns="http://schemas.microsoft.com/office/spreadsheetml/2017/richdata" count="644">
  <rv s="0">
    <v>536870912</v>
    <v>England</v>
    <v>280d39e8-7217-6863-6980-a8c20c211c89</v>
    <v>en-GB</v>
    <v>Map</v>
  </rv>
  <rv s="1">
    <fb>130395</fb>
    <v>12</v>
  </rv>
  <rv s="0">
    <v>536870912</v>
    <v>London</v>
    <v>8e0ba7b6-4225-fa8a-6369-1b5294e602a5</v>
    <v>en-GB</v>
    <v>Map</v>
  </rv>
  <rv s="0">
    <v>536870912</v>
    <v>United Kingdom</v>
    <v>b1a5155a-6bb2-4646-8f7c-3e6b3a53c831</v>
    <v>en-GB</v>
    <v>Map</v>
  </rv>
  <rv s="1">
    <fb>22063368</fb>
    <v>12</v>
  </rv>
  <rv s="1">
    <fb>22976066</fb>
    <v>12</v>
  </rv>
  <rv s="2">
    <v>https://www.bing.com/search?q=england&amp;form=skydnc</v>
    <v>Learn more on Bing</v>
  </rv>
  <rv s="3">
    <v>0</v>
  </rv>
  <rv s="1">
    <fb>2.4</fb>
    <v>13</v>
  </rv>
  <rv s="1">
    <fb>55268100</fb>
    <v>12</v>
  </rv>
  <rv s="3">
    <v>1</v>
  </rv>
  <rv s="4">
    <v>#VALUE!</v>
    <v>en-GB</v>
    <v>280d39e8-7217-6863-6980-a8c20c211c89</v>
    <v>536870912</v>
    <v>1</v>
    <v>4</v>
    <v>5</v>
    <v>England</v>
    <v>8</v>
    <v>9</v>
    <v>Map</v>
    <v>10</v>
    <v>11</v>
    <v>GB-ENG</v>
    <v>1</v>
    <v>2</v>
    <v>3</v>
    <v>England is a country that is part of the United Kingdom. It shares land borders with Wales to its west and Scotland to its north. The Irish Sea lies northwest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4</v>
    <v>5</v>
    <v>2</v>
    <v>6</v>
    <v>England</v>
    <v>7</v>
    <v>8</v>
    <v>9</v>
    <v>10</v>
    <v>England</v>
    <v>mdp/vdpid/10270</v>
  </rv>
  <rv s="0">
    <v>536870912</v>
    <v>Greater London</v>
    <v>2ba8a441-178c-f2c0-26cb-a4b260b8c806</v>
    <v>en-GB</v>
    <v>Map</v>
  </rv>
  <rv s="1">
    <fb>1572</fb>
    <v>12</v>
  </rv>
  <rv s="1">
    <fb>51.500152399999997</fb>
    <v>21</v>
  </rv>
  <rv s="0">
    <v>805306368</v>
    <v>Sadiq Khan (Mayor)</v>
    <v>d7862dc2-4c03-1dc8-3412-7fe03041fdcb</v>
    <v>en-GB</v>
    <v>Generic</v>
  </rv>
  <rv s="3">
    <v>2</v>
  </rv>
  <rv s="2">
    <v>https://www.bing.com/search?q=london+england&amp;form=skydnc</v>
    <v>Learn more on Bing</v>
  </rv>
  <rv s="1">
    <fb>-0.12623619999999999</fb>
    <v>21</v>
  </rv>
  <rv s="1">
    <fb>9002488</fb>
    <v>12</v>
  </rv>
  <rv s="3">
    <v>3</v>
  </rv>
  <rv s="5">
    <v>#VALUE!</v>
    <v>en-GB</v>
    <v>8e0ba7b6-4225-fa8a-6369-1b5294e602a5</v>
    <v>536870912</v>
    <v>1</v>
    <v>18</v>
    <v>19</v>
    <v>London</v>
    <v>8</v>
    <v>9</v>
    <v>Map</v>
    <v>10</v>
    <v>20</v>
    <v>0</v>
    <v>12</v>
    <v>13</v>
    <v>3</v>
    <v>London is the capital and largest city of England and the United Kingdom with a total population of 9,002,488.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14</v>
    <v>16</v>
    <v>17</v>
    <v>18</v>
    <v>London</v>
    <v>19</v>
    <v>20</v>
    <v>London</v>
    <v>mdp/vdpid/5471798185326280713</v>
  </rv>
  <rv s="0">
    <v>536870912</v>
    <v>Poland</v>
    <v>1d6059a2-d1f1-d2d7-4261-dc7cd5cdb84b</v>
    <v>en-GB</v>
    <v>Map</v>
  </rv>
  <rv s="1">
    <fb>0.469447075345374</fb>
    <v>46</v>
  </rv>
  <rv s="1">
    <fb>312685</fb>
    <v>12</v>
  </rv>
  <rv s="1">
    <fb>191000</fb>
    <v>12</v>
  </rv>
  <rv s="1">
    <fb>10.199999999999999</fb>
    <v>13</v>
  </rv>
  <rv s="1">
    <fb>48</fb>
    <v>47</v>
  </rv>
  <rv s="0">
    <v>536870912</v>
    <v>Warsaw</v>
    <v>c79f30ac-b9a3-0949-6bdf-956551e5fc81</v>
    <v>en-GB</v>
    <v>Map</v>
  </rv>
  <rv s="1">
    <fb>299036.516</fb>
    <v>12</v>
  </rv>
  <rv s="1">
    <fb>114.111779375092</fb>
    <v>48</v>
  </rv>
  <rv s="1">
    <fb>2.227478809383E-2</fb>
    <v>46</v>
  </rv>
  <rv s="1">
    <fb>3971.7997613105499</fb>
    <v>12</v>
  </rv>
  <rv s="1">
    <fb>1.46</fb>
    <v>13</v>
  </rv>
  <rv s="1">
    <fb>0.30883439025809101</fb>
    <v>46</v>
  </rv>
  <rv s="1">
    <fb>90.291375435655297</fb>
    <v>49</v>
  </rv>
  <rv s="1">
    <fb>1.07</fb>
    <v>50</v>
  </rv>
  <rv s="1">
    <fb>592164400687.60706</fb>
    <v>51</v>
  </rv>
  <rv s="1">
    <fb>1.000159</fb>
    <v>46</v>
  </rv>
  <rv s="1">
    <fb>0.67827439999999994</fb>
    <v>46</v>
  </rv>
  <rv s="6">
    <v>0</v>
    <v>10</v>
    <v>52</v>
    <v>0</v>
    <v>Image of Poland</v>
  </rv>
  <rv s="1">
    <fb>3.8</fb>
    <v>49</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3">
    <v>4</v>
  </rv>
  <rv s="2">
    <v>https://www.bing.com/search?q=poland&amp;form=skydnc</v>
    <v>Learn more on Bing</v>
  </rv>
  <rv s="1">
    <fb>77.602439024390307</fb>
    <v>49</v>
  </rv>
  <rv s="1">
    <fb>151618860000</fb>
    <v>51</v>
  </rv>
  <rv s="1">
    <fb>2</fb>
    <v>49</v>
  </rv>
  <rv s="1">
    <fb>2.93</fb>
    <v>50</v>
  </rv>
  <rv s="3">
    <v>5</v>
  </rv>
  <rv s="1">
    <fb>0.23246298360000001</fb>
    <v>46</v>
  </rv>
  <rv s="1">
    <fb>2.3788</fb>
    <v>13</v>
  </rv>
  <rv s="1">
    <fb>37970874</fb>
    <v>12</v>
  </rv>
  <rv s="1">
    <fb>0.22600000000000001</fb>
    <v>46</v>
  </rv>
  <rv s="1">
    <fb>0.23499999999999999</fb>
    <v>46</v>
  </rv>
  <rv s="1">
    <fb>0.38200000000000001</fb>
    <v>46</v>
  </rv>
  <rv s="1">
    <fb>3.2000000000000001E-2</fb>
    <v>46</v>
  </rv>
  <rv s="1">
    <fb>8.3000000000000004E-2</fb>
    <v>46</v>
  </rv>
  <rv s="1">
    <fb>0.13400000000000001</fb>
    <v>46</v>
  </rv>
  <rv s="1">
    <fb>0.17499999999999999</fb>
    <v>46</v>
  </rv>
  <rv s="1">
    <fb>0.56701000213622998</fb>
    <v>46</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Lubusz Voivodeship</v>
    <v>c0d124dd-136d-3834-1fe8-efd33254942d</v>
    <v>en-GB</v>
    <v>Map</v>
  </rv>
  <rv s="0">
    <v>536870912</v>
    <v>Lower Silesian Voivodeship</v>
    <v>2c12027c-f1f3-15e4-470e-533d0b324b34</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West Pomeranian Voivodeship</v>
    <v>af2cc162-3439-53b4-582b-cb4495bdbf8e</v>
    <v>en-GB</v>
    <v>Map</v>
  </rv>
  <rv s="0">
    <v>536870912</v>
    <v>Warmian-Masurian Voivodeship</v>
    <v>eed14489-8bcb-c40c-6362-4e95235cce3f</v>
    <v>en-GB</v>
    <v>Map</v>
  </rv>
  <rv s="0">
    <v>536870912</v>
    <v>Greater Poland Voivodeship</v>
    <v>edec10d8-3c1d-302b-daa4-5a643ab293e8</v>
    <v>en-GB</v>
    <v>Map</v>
  </rv>
  <rv s="0">
    <v>536870912</v>
    <v>Lesser Poland Voivodeship</v>
    <v>efd58db8-b0c8-2329-0f3a-8adeab450d74</v>
    <v>en-GB</v>
    <v>Map</v>
  </rv>
  <rv s="0">
    <v>536870912</v>
    <v>Opole Voivodeship</v>
    <v>6a026a5e-de28-6062-3c38-7c6f4181e5bc</v>
    <v>en-GB</v>
    <v>Map</v>
  </rv>
  <rv s="3">
    <v>6</v>
  </rv>
  <rv s="1">
    <fb>0.174019561608692</fb>
    <v>46</v>
  </rv>
  <rv s="3">
    <v>7</v>
  </rv>
  <rv s="1">
    <fb>0.40799999999999997</fb>
    <v>46</v>
  </rv>
  <rv s="1">
    <fb>3.4739999771118198E-2</fb>
    <v>53</v>
  </rv>
  <rv s="1">
    <fb>22796574</fb>
    <v>12</v>
  </rv>
  <rv s="7">
    <v>#VALUE!</v>
    <v>en-GB</v>
    <v>1d6059a2-d1f1-d2d7-4261-dc7cd5cdb84b</v>
    <v>536870912</v>
    <v>1</v>
    <v>42</v>
    <v>43</v>
    <v>Poland</v>
    <v>8</v>
    <v>44</v>
    <v>Map</v>
    <v>10</v>
    <v>45</v>
    <v>PL</v>
    <v>23</v>
    <v>24</v>
    <v>25</v>
    <v>26</v>
    <v>27</v>
    <v>28</v>
    <v>29</v>
    <v>30</v>
    <v>31</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32</v>
    <v>33</v>
    <v>34</v>
    <v>35</v>
    <v>36</v>
    <v>37</v>
    <v>38</v>
    <v>39</v>
    <v>40</v>
    <v>41</v>
    <v>28</v>
    <v>45</v>
    <v>46</v>
    <v>47</v>
    <v>48</v>
    <v>49</v>
    <v>50</v>
    <v>Poland</v>
    <v>Poland Is Not Yet Lost</v>
    <v>51</v>
    <v>Republic of Poland</v>
    <v>52</v>
    <v>53</v>
    <v>54</v>
    <v>55</v>
    <v>56</v>
    <v>57</v>
    <v>58</v>
    <v>59</v>
    <v>60</v>
    <v>61</v>
    <v>62</v>
    <v>78</v>
    <v>79</v>
    <v>80</v>
    <v>81</v>
    <v>82</v>
    <v>Poland</v>
    <v>83</v>
    <v>mdp/vdpid/191</v>
  </rv>
  <rv s="1">
    <fb>517</fb>
    <v>12</v>
  </rv>
  <rv s="1">
    <fb>52.233333000000002</fb>
    <v>21</v>
  </rv>
  <rv s="3">
    <v>8</v>
  </rv>
  <rv s="2">
    <v>https://www.bing.com/search?q=warsaw+poland&amp;form=skydnc</v>
    <v>Learn more on Bing</v>
  </rv>
  <rv s="1">
    <fb>21.016667000000002</fb>
    <v>21</v>
  </rv>
  <rv s="1">
    <fb>1794166</fb>
    <v>12</v>
  </rv>
  <rv s="3">
    <v>9</v>
  </rv>
  <rv s="8">
    <v>#VALUE!</v>
    <v>en-GB</v>
    <v>c79f30ac-b9a3-0949-6bdf-956551e5fc81</v>
    <v>536870912</v>
    <v>1</v>
    <v>58</v>
    <v>59</v>
    <v>Warsaw</v>
    <v>8</v>
    <v>9</v>
    <v>Map</v>
    <v>10</v>
    <v>60</v>
    <v>66</v>
    <v>85</v>
    <v>22</v>
    <v>Warsaw, officially the Capital City of Warsaw, is the capital and largest city of Poland. The metropolis stands on the River Vistula in east-central Poland and its population is officially estimated at 1.8 million residents within a greater metropolitan area of 3.1 million residents, which makes Warsaw the 7th most-populous capital city in the European Union. The city area measures 517 km² and comprises 18 boroughs, while the metropolitan area covers 6,100 km². Warsaw is an alpha− global city, a major cultural, political and economic hub, and the country's seat of government. Its historical Old Town was designated a UNESCO World Heritage Site.</v>
    <v>86</v>
    <v>87</v>
    <v>88</v>
    <v>89</v>
    <v>Warsaw</v>
    <v>90</v>
    <v>91</v>
    <v>Warsaw</v>
    <v>mdp/vdpid/7020683064464375809</v>
  </rv>
  <rv s="0">
    <v>536870912</v>
    <v>France</v>
    <v>c7bfe2de-4f82-e23c-ae42-8544b5b5c0ea</v>
    <v>en-GB</v>
    <v>Map</v>
  </rv>
  <rv s="1">
    <fb>0.524475441661716</fb>
    <v>46</v>
  </rv>
  <rv s="1">
    <fb>643801</fb>
    <v>12</v>
  </rv>
  <rv s="1">
    <fb>307000</fb>
    <v>12</v>
  </rv>
  <rv s="1">
    <fb>11.3</fb>
    <v>13</v>
  </rv>
  <rv s="1">
    <fb>33</fb>
    <v>47</v>
  </rv>
  <rv s="0">
    <v>536870912</v>
    <v>Paris</v>
    <v>85584d24-2116-5b98-89f9-5714db931ac6</v>
    <v>en-GB</v>
    <v>Map</v>
  </rv>
  <rv s="1">
    <fb>303275.56800000003</fb>
    <v>12</v>
  </rv>
  <rv s="1">
    <fb>110.04856675289</fb>
    <v>48</v>
  </rv>
  <rv s="1">
    <fb>1.1082549228829199E-2</fb>
    <v>46</v>
  </rv>
  <rv s="1">
    <fb>6939.5214736692897</fb>
    <v>12</v>
  </rv>
  <rv s="1">
    <fb>1.88</fb>
    <v>13</v>
  </rv>
  <rv s="1">
    <fb>0.31233278442262596</fb>
    <v>46</v>
  </rv>
  <rv s="1">
    <fb>46.487970872236403</fb>
    <v>49</v>
  </rv>
  <rv s="1">
    <fb>1.39</fb>
    <v>50</v>
  </rv>
  <rv s="1">
    <fb>2715518274227.4502</fb>
    <v>51</v>
  </rv>
  <rv s="1">
    <fb>1.0251076000000001</fb>
    <v>46</v>
  </rv>
  <rv s="1">
    <fb>0.65629000000000004</fb>
    <v>46</v>
  </rv>
  <rv s="1">
    <fb>3.4</fb>
    <v>49</v>
  </rv>
  <rv s="0">
    <v>805306368</v>
    <v>Emmanuel Macron (President)</v>
    <v>35be5a56-7a78-6352-b158-60da8f84c858</v>
    <v>en-GB</v>
    <v>Generic</v>
  </rv>
  <rv s="0">
    <v>805306368</v>
    <v>Jean-Yves Le Drian (Minister)</v>
    <v>3200af1a-a8fd-e824-68b8-5007ef22cd30</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10</v>
  </rv>
  <rv s="2">
    <v>https://www.bing.com/search?q=france&amp;form=skydnc</v>
    <v>Learn more on Bing</v>
  </rv>
  <rv s="1">
    <fb>82.526829268292701</fb>
    <v>49</v>
  </rv>
  <rv s="1">
    <fb>2365950236659.3599</fb>
    <v>51</v>
  </rv>
  <rv s="1">
    <fb>8</fb>
    <v>49</v>
  </rv>
  <rv s="1">
    <fb>11.16</fb>
    <v>50</v>
  </rv>
  <rv s="3">
    <v>11</v>
  </rv>
  <rv s="1">
    <fb>6.7968269799999995E-2</fb>
    <v>46</v>
  </rv>
  <rv s="1">
    <fb>3.2671999999999999</fb>
    <v>13</v>
  </rv>
  <rv s="1">
    <fb>67059887</fb>
    <v>12</v>
  </rv>
  <rv s="1">
    <fb>0.21899999999999997</fb>
    <v>46</v>
  </rv>
  <rv s="1">
    <fb>0.25800000000000001</fb>
    <v>46</v>
  </rv>
  <rv s="1">
    <fb>0.4</fb>
    <v>46</v>
  </rv>
  <rv s="1">
    <fb>8.1000000000000003E-2</fb>
    <v>46</v>
  </rv>
  <rv s="1">
    <fb>0.13</fb>
    <v>46</v>
  </rv>
  <rv s="1">
    <fb>0.16899999999999998</fb>
    <v>46</v>
  </rv>
  <rv s="1">
    <fb>0.55125999450683605</fb>
    <v>46</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Côte-d'Or</v>
    <v>76b7f10f-67c3-85cf-9245-26043c740b36</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Hérault</v>
    <v>96589375-a7e9-f023-02e9-25d2769bac95</v>
    <v>en-GB</v>
    <v>Map</v>
  </rv>
  <rv s="0">
    <v>536870912</v>
    <v>Seine-Maritime</v>
    <v>a21dc708-3140-5a55-7d01-803030360fb2</v>
    <v>en-GB</v>
    <v>Map</v>
  </rv>
  <rv s="0">
    <v>536870912</v>
    <v>Meurthe-et-Moselle</v>
    <v>a85ebbf4-0a84-6ffd-ba7a-00e5d636d799</v>
    <v>en-GB</v>
    <v>Map</v>
  </rv>
  <rv s="0">
    <v>536870912</v>
    <v>Maine-et-Loire</v>
    <v>dbd78e30-07ab-d6d1-cb42-fc01fb10a1e6</v>
    <v>en-GB</v>
    <v>Map</v>
  </rv>
  <rv s="0">
    <v>536870912</v>
    <v>Côtes-d'Armor</v>
    <v>3ac3ca4c-ae1d-7922-48a0-0fffb472646e</v>
    <v>en-GB</v>
    <v>Map</v>
  </rv>
  <rv s="0">
    <v>536870912</v>
    <v>Essonne</v>
    <v>0cc4a3e8-51e5-8308-126a-7f33952f640c</v>
    <v>en-GB</v>
    <v>Map</v>
  </rv>
  <rv s="0">
    <v>536870912</v>
    <v>Aude</v>
    <v>4dffa200-dea8-f5a0-2240-7e41a42ef177</v>
    <v>en-GB</v>
    <v>Map</v>
  </rv>
  <rv s="0">
    <v>536870912</v>
    <v>Alpes-Maritimes</v>
    <v>83901c43-49d0-9f7e-723e-4ca6daaacce2</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Loiret</v>
    <v>a6fbc858-6174-1507-1ef3-722b5331eb96</v>
    <v>en-GB</v>
    <v>Map</v>
  </rv>
  <rv s="0">
    <v>536870912</v>
    <v>Gard</v>
    <v>a2b00a36-67df-6330-1cb0-8b76f83f62ef</v>
    <v>en-GB</v>
    <v>Map</v>
  </rv>
  <rv s="0">
    <v>536870912</v>
    <v>Loir-et-Cher</v>
    <v>15209369-9104-c387-8520-a5f92fd0704c</v>
    <v>en-GB</v>
    <v>Map</v>
  </rv>
  <rv s="0">
    <v>536870912</v>
    <v>Somme</v>
    <v>37ea7117-b9d2-d6e6-f85c-c89a0b536bc9</v>
    <v>en-GB</v>
    <v>Map</v>
  </rv>
  <rv s="0">
    <v>536870912</v>
    <v>Haute-Garonne</v>
    <v>c75adb65-dddc-9ed9-5ec6-599b9553fdac</v>
    <v>en-GB</v>
    <v>Map</v>
  </rv>
  <rv s="0">
    <v>536870912</v>
    <v>Yvelines</v>
    <v>347a10bd-a260-932d-0437-44fbe26803c7</v>
    <v>en-GB</v>
    <v>Map</v>
  </rv>
  <rv s="0">
    <v>536870912</v>
    <v>Corrèze</v>
    <v>c5e194d5-0ea5-4d9d-9897-23fe510b1a40</v>
    <v>en-GB</v>
    <v>Map</v>
  </rv>
  <rv s="0">
    <v>536870912</v>
    <v>Bas-Rhin</v>
    <v>43349d05-a47b-cc66-cf48-66301f22f744</v>
    <v>en-GB</v>
    <v>Map</v>
  </rv>
  <rv s="0">
    <v>536870912</v>
    <v>Haute-Vienne</v>
    <v>0e6e4aef-9741-f2df-dd2a-70065668ce21</v>
    <v>en-GB</v>
    <v>Map</v>
  </rv>
  <rv s="0">
    <v>536870912</v>
    <v>Gers</v>
    <v>ceea0c3c-7c1a-09ec-7796-1cce63160125</v>
    <v>en-GB</v>
    <v>Map</v>
  </rv>
  <rv s="0">
    <v>536870912</v>
    <v>Puy-de-Dôme</v>
    <v>a8c0bbce-45c3-3fe6-28d3-08d27113db03</v>
    <v>en-GB</v>
    <v>Map</v>
  </rv>
  <rv s="0">
    <v>536870912</v>
    <v>Eure</v>
    <v>ed6304ad-df4b-13a8-59be-ea574dc5bae1</v>
    <v>en-GB</v>
    <v>Map</v>
  </rv>
  <rv s="0">
    <v>536870912</v>
    <v>Finistère</v>
    <v>aab13240-a95c-948a-482c-51ffcf16db90</v>
    <v>en-GB</v>
    <v>Map</v>
  </rv>
  <rv s="0">
    <v>536870912</v>
    <v>Isère</v>
    <v>12375c6d-9f12-163c-5c43-5b6f59406225</v>
    <v>en-GB</v>
    <v>Map</v>
  </rv>
  <rv s="0">
    <v>536870912</v>
    <v>Cher</v>
    <v>68e66cca-e778-a713-6053-2d9d229657f3</v>
    <v>en-GB</v>
    <v>Map</v>
  </rv>
  <rv s="0">
    <v>536870912</v>
    <v>Morbihan</v>
    <v>d60daed9-494d-85e7-d992-512a02eff123</v>
    <v>en-GB</v>
    <v>Map</v>
  </rv>
  <rv s="0">
    <v>536870912</v>
    <v>Moselle</v>
    <v>7fc54835-e4c4-4cd9-af2a-bddfbd0c4e94</v>
    <v>en-GB</v>
    <v>Map</v>
  </rv>
  <rv s="0">
    <v>536870912</v>
    <v>Manche</v>
    <v>30cb17cd-689e-aa53-7d74-ad51a66d71d8</v>
    <v>en-GB</v>
    <v>Map</v>
  </rv>
  <rv s="0">
    <v>536870912</v>
    <v>Doubs</v>
    <v>57dc7188-cb49-01c6-a78e-078be5045e3d</v>
    <v>en-GB</v>
    <v>Map</v>
  </rv>
  <rv s="0">
    <v>536870912</v>
    <v>Allier</v>
    <v>1106a57f-4262-a0a7-7bff-d7a1933e4000</v>
    <v>en-GB</v>
    <v>Map</v>
  </rv>
  <rv s="0">
    <v>536870912</v>
    <v>Tarn-et-Garonne</v>
    <v>54324480-3892-3992-76d4-5e1c8f8e2ea3</v>
    <v>en-GB</v>
    <v>Map</v>
  </rv>
  <rv s="0">
    <v>536870912</v>
    <v>Ardennes</v>
    <v>2a95094e-9294-faa3-a8ab-8b2991b9e1a8</v>
    <v>en-GB</v>
    <v>Map</v>
  </rv>
  <rv s="0">
    <v>536870912</v>
    <v>Vaucluse</v>
    <v>a190e32c-8b86-e903-d3ae-ae3e5feccb71</v>
    <v>en-GB</v>
    <v>Map</v>
  </rv>
  <rv s="0">
    <v>536870912</v>
    <v>Haute-Marne</v>
    <v>bcc5642c-f3a6-2f37-f938-154c57cf50cd</v>
    <v>en-GB</v>
    <v>Map</v>
  </rv>
  <rv s="0">
    <v>536870912</v>
    <v>Meuse</v>
    <v>4c4d9f68-e7be-4788-ae1c-689c307eb428</v>
    <v>en-GB</v>
    <v>Map</v>
  </rv>
  <rv s="0">
    <v>536870912</v>
    <v>Mayenne</v>
    <v>a2360257-339c-4162-b244-ce6258921bba</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Collectivity of Saint Martin</v>
    <v>281a8fb2-1b63-4320-5d31-8f0fb46c4f1a</v>
    <v>en-GB</v>
    <v>Map</v>
  </rv>
  <rv s="0">
    <v>536870912</v>
    <v>Grand Est</v>
    <v>e2f60e84-1701-6d84-e960-ba87138e3631</v>
    <v>en-GB</v>
    <v>Map</v>
  </rv>
  <rv s="0">
    <v>536870912</v>
    <v>Auvergne-Rhône-Alpes</v>
    <v>b53940d0-b739-faf5-78d1-93f189f878c9</v>
    <v>en-GB</v>
    <v>Map</v>
  </rv>
  <rv s="0">
    <v>536870912</v>
    <v>Hauts-de-France</v>
    <v>4eb2d0b0-8845-48d0-9343-9ba3e7fe81a0</v>
    <v>en-GB</v>
    <v>Map</v>
  </rv>
  <rv s="0">
    <v>536870912</v>
    <v>French Southern and Antarctic Lands</v>
    <v>b9d52319-44ee-bf16-d95f-72397f26ce4a</v>
    <v>en-GB</v>
    <v>Map</v>
  </rv>
  <rv s="0">
    <v>536870912</v>
    <v>Bourgogne-Franche-Comté</v>
    <v>4bc8dff1-8d72-5341-f405-63c7be8c6672</v>
    <v>en-GB</v>
    <v>Map</v>
  </rv>
  <rv s="3">
    <v>12</v>
  </rv>
  <rv s="1">
    <fb>0.24229980509910898</fb>
    <v>46</v>
  </rv>
  <rv s="1">
    <fb>0.60699999999999998</fb>
    <v>46</v>
  </rv>
  <rv s="1">
    <fb>8.4270000457763714E-2</fb>
    <v>53</v>
  </rv>
  <rv s="1">
    <fb>54123364</fb>
    <v>12</v>
  </rv>
  <rv s="9">
    <v>#VALUE!</v>
    <v>en-GB</v>
    <v>c7bfe2de-4f82-e23c-ae42-8544b5b5c0ea</v>
    <v>536870912</v>
    <v>1</v>
    <v>67</v>
    <v>68</v>
    <v>France</v>
    <v>8</v>
    <v>9</v>
    <v>Map</v>
    <v>10</v>
    <v>69</v>
    <v>FR</v>
    <v>94</v>
    <v>95</v>
    <v>96</v>
    <v>97</v>
    <v>98</v>
    <v>99</v>
    <v>100</v>
    <v>101</v>
    <v>102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via its overseas territory in French Guiana.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103</v>
    <v>104</v>
    <v>105</v>
    <v>106</v>
    <v>107</v>
    <v>108</v>
    <v>109</v>
    <v>110</v>
    <v>111</v>
    <v>99</v>
    <v>119</v>
    <v>120</v>
    <v>121</v>
    <v>122</v>
    <v>123</v>
    <v>124</v>
    <v>France</v>
    <v>La Marseillaise</v>
    <v>125</v>
    <v>French Republic</v>
    <v>126</v>
    <v>127</v>
    <v>128</v>
    <v>129</v>
    <v>130</v>
    <v>131</v>
    <v>58</v>
    <v>132</v>
    <v>133</v>
    <v>134</v>
    <v>135</v>
    <v>249</v>
    <v>250</v>
    <v>80</v>
    <v>251</v>
    <v>252</v>
    <v>France</v>
    <v>253</v>
    <v>mdp/vdpid/84</v>
  </rv>
  <rv s="0">
    <v>536870912</v>
    <v>Île-de-France</v>
    <v>ba200862-fc37-6d22-3434-c6e709faa507</v>
    <v>en-GB</v>
    <v>Map</v>
  </rv>
  <rv s="1">
    <fb>105.4</fb>
    <v>12</v>
  </rv>
  <rv s="1">
    <fb>48.856895000000002</fb>
    <v>21</v>
  </rv>
  <rv s="0">
    <v>805306368</v>
    <v>Anne Hidalgo (Mayor)</v>
    <v>f26212ed-b25d-e4f8-ecf0-85777b9d38cf</v>
    <v>en-GB</v>
    <v>Generic</v>
  </rv>
  <rv s="3">
    <v>13</v>
  </rv>
  <rv s="2">
    <v>https://www.bing.com/search?q=paris+france&amp;form=skydnc</v>
    <v>Learn more on Bing</v>
  </rv>
  <rv s="1">
    <fb>2.3508486999999998</fb>
    <v>21</v>
  </rv>
  <rv s="1">
    <fb>2244000</fb>
    <v>12</v>
  </rv>
  <rv s="3">
    <v>14</v>
  </rv>
  <rv s="8">
    <v>#VALUE!</v>
    <v>en-GB</v>
    <v>85584d24-2116-5b98-89f9-5714db931ac6</v>
    <v>536870912</v>
    <v>1</v>
    <v>75</v>
    <v>59</v>
    <v>Paris</v>
    <v>8</v>
    <v>9</v>
    <v>Map</v>
    <v>10</v>
    <v>76</v>
    <v>255</v>
    <v>256</v>
    <v>93</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making it in 2020 the second largest metropolitan area in the OECD, and 14th largest in the world in 2015. The Paris Region had a GDP of €709 billion in 2017. According to the Economist Intelligence Unit Worldwide Cost of Living Survey, in 2021 Paris was the city with the second-highest cost of living in the world, tied with Singapore, and after Tel Aviv.</v>
    <v>257</v>
    <v>259</v>
    <v>260</v>
    <v>261</v>
    <v>Paris</v>
    <v>262</v>
    <v>263</v>
    <v>Paris</v>
    <v>mdp/vdpid/7012570570818584578</v>
  </rv>
  <rv s="0">
    <v>536870912</v>
    <v>Spain</v>
    <v>1baf9d59-f443-e9f4-6e49-de048a073e3f</v>
    <v>en-GB</v>
    <v>Map</v>
  </rv>
  <rv s="1">
    <fb>0.52577247440306896</fb>
    <v>46</v>
  </rv>
  <rv s="1">
    <fb>505370</fb>
    <v>12</v>
  </rv>
  <rv s="1">
    <fb>196000</fb>
    <v>12</v>
  </rv>
  <rv s="1">
    <fb>7.9</fb>
    <v>13</v>
  </rv>
  <rv s="1">
    <fb>34</fb>
    <v>47</v>
  </rv>
  <rv s="0">
    <v>536870912</v>
    <v>Madrid</v>
    <v>a497c067-c4c6-4bf4-9a5d-34fd30589bda</v>
    <v>en-GB</v>
    <v>Map</v>
  </rv>
  <rv s="1">
    <fb>244002.18</fb>
    <v>12</v>
  </rv>
  <rv s="1">
    <fb>110.96151904206</fb>
    <v>48</v>
  </rv>
  <rv s="1">
    <fb>6.9953624171701497E-3</fb>
    <v>46</v>
  </rv>
  <rv s="1">
    <fb>5355.9870055822103</fb>
    <v>12</v>
  </rv>
  <rv s="1">
    <fb>1.26</fb>
    <v>13</v>
  </rv>
  <rv s="1">
    <fb>0.36936209528965797</fb>
    <v>46</v>
  </rv>
  <rv s="1">
    <fb>72.955546118337793</fb>
    <v>49</v>
  </rv>
  <rv s="1">
    <fb>1.26</fb>
    <v>50</v>
  </rv>
  <rv s="1">
    <fb>1394116310768.6299</fb>
    <v>51</v>
  </rv>
  <rv s="1">
    <fb>1.0271029</fb>
    <v>46</v>
  </rv>
  <rv s="1">
    <fb>0.88853009999999999</fb>
    <v>46</v>
  </rv>
  <rv s="6">
    <v>1</v>
    <v>10</v>
    <v>84</v>
    <v>0</v>
    <v>Image of Spain</v>
  </rv>
  <rv s="1">
    <fb>2.5</fb>
    <v>49</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15</v>
  </rv>
  <rv s="2">
    <v>https://www.bing.com/search?q=spain&amp;form=skydnc</v>
    <v>Learn more on Bing</v>
  </rv>
  <rv s="1">
    <fb>83.334146341463395</fb>
    <v>49</v>
  </rv>
  <rv s="1">
    <fb>797285840000</fb>
    <v>51</v>
  </rv>
  <rv s="1">
    <fb>4</fb>
    <v>49</v>
  </rv>
  <rv s="1">
    <fb>5.6</fb>
    <v>50</v>
  </rv>
  <rv s="3">
    <v>16</v>
  </rv>
  <rv s="1">
    <fb>0.24229018520000001</fb>
    <v>46</v>
  </rv>
  <rv s="1">
    <fb>3.8723000000000001</fb>
    <v>13</v>
  </rv>
  <rv s="1">
    <fb>47076781</fb>
    <v>12</v>
  </rv>
  <rv s="1">
    <fb>0.23399999999999999</fb>
    <v>46</v>
  </rv>
  <rv s="1">
    <fb>0.254</fb>
    <v>46</v>
  </rv>
  <rv s="1">
    <fb>0.41</fb>
    <v>46</v>
  </rv>
  <rv s="1">
    <fb>2.1000000000000001E-2</fb>
    <v>46</v>
  </rv>
  <rv s="1">
    <fb>6.2E-2</fb>
    <v>46</v>
  </rv>
  <rv s="1">
    <fb>0.122</fb>
    <v>46</v>
  </rv>
  <rv s="1">
    <fb>0.17199999999999999</fb>
    <v>46</v>
  </rv>
  <rv s="1">
    <fb>0.57492000579834002</fb>
    <v>46</v>
  </rv>
  <rv s="0">
    <v>536870912</v>
    <v>Galicia</v>
    <v>70c91f08-f55c-f98a-047e-aa9228ed4253</v>
    <v>en-GB</v>
    <v>Map</v>
  </rv>
  <rv s="0">
    <v>536870912</v>
    <v>Catalonia</v>
    <v>54afd4ed-d6c4-c6c9-2f8d-10440795b196</v>
    <v>en-GB</v>
    <v>Map</v>
  </rv>
  <rv s="0">
    <v>536870912</v>
    <v>Community of Madrid</v>
    <v>854c08ed-f6d7-c812-1a3f-46928ae0597e</v>
    <v>en-GB</v>
    <v>Map</v>
  </rv>
  <rv s="0">
    <v>536870912</v>
    <v>Canary Islands</v>
    <v>e5f4f633-d27e-9012-be27-a85d7ed21999</v>
    <v>en-GB</v>
    <v>Map</v>
  </rv>
  <rv s="0">
    <v>536870912</v>
    <v>Asturias</v>
    <v>6880b28a-27ed-46a3-3b3f-93553df34103</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Almería</v>
    <v>6c4ed7e1-933d-021e-cbe6-180ba81bd9c6</v>
    <v>en-GB</v>
    <v>Map</v>
  </rv>
  <rv s="0">
    <v>536870912</v>
    <v>Province of Lleida</v>
    <v>cd271e37-2d9a-a660-6a8c-0aafb0a0ef8b</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17</v>
  </rv>
  <rv s="1">
    <fb>0.14248211393678101</fb>
    <v>46</v>
  </rv>
  <rv s="3">
    <v>18</v>
  </rv>
  <rv s="1">
    <fb>0.47</fb>
    <v>46</v>
  </rv>
  <rv s="1">
    <fb>0.13958999633789099</fb>
    <v>53</v>
  </rv>
  <rv s="1">
    <fb>37927409</fb>
    <v>12</v>
  </rv>
  <rv s="7">
    <v>#VALUE!</v>
    <v>en-GB</v>
    <v>1baf9d59-f443-e9f4-6e49-de048a073e3f</v>
    <v>536870912</v>
    <v>1</v>
    <v>83</v>
    <v>43</v>
    <v>Spain</v>
    <v>8</v>
    <v>44</v>
    <v>Map</v>
    <v>10</v>
    <v>45</v>
    <v>ES</v>
    <v>266</v>
    <v>267</v>
    <v>268</v>
    <v>269</v>
    <v>270</v>
    <v>271</v>
    <v>272</v>
    <v>273</v>
    <v>274</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the autonomous cities of Ceuta and Melilla, and several minor overseas territories also scattered along the Moroccan coast of the Alboran Sea. The country's mainland is bordered to the south by Gibraltar; to the south and east by the Mediterranean Sea; to the north by France, Andorra and the Bay of Biscay; and to the west by Portugal and the Atlantic Ocean.</v>
    <v>275</v>
    <v>276</v>
    <v>277</v>
    <v>278</v>
    <v>279</v>
    <v>280</v>
    <v>281</v>
    <v>282</v>
    <v>283</v>
    <v>284</v>
    <v>271</v>
    <v>288</v>
    <v>289</v>
    <v>290</v>
    <v>291</v>
    <v>292</v>
    <v>293</v>
    <v>Spain</v>
    <v>Marcha Real</v>
    <v>294</v>
    <v>Spain</v>
    <v>295</v>
    <v>296</v>
    <v>297</v>
    <v>298</v>
    <v>299</v>
    <v>300</v>
    <v>301</v>
    <v>302</v>
    <v>303</v>
    <v>304</v>
    <v>305</v>
    <v>349</v>
    <v>350</v>
    <v>351</v>
    <v>352</v>
    <v>353</v>
    <v>Spain</v>
    <v>354</v>
    <v>mdp/vdpid/217</v>
  </rv>
  <rv s="1">
    <fb>604.29999999999995</fb>
    <v>12</v>
  </rv>
  <rv s="1">
    <fb>40.416690899999999</fb>
    <v>21</v>
  </rv>
  <rv s="0">
    <v>805306368</v>
    <v>Manuela Carmena (Mayor)</v>
    <v>22b84f13-a006-51f6-9168-1a4d6061ea2f</v>
    <v>en-GB</v>
    <v>Generic</v>
  </rv>
  <rv s="3">
    <v>19</v>
  </rv>
  <rv s="2">
    <v>https://www.bing.com/search?q=madrid+spain&amp;form=skydnc</v>
    <v>Learn more on Bing</v>
  </rv>
  <rv s="1">
    <fb>-3.7003453999999998</fb>
    <v>21</v>
  </rv>
  <rv s="1">
    <fb>3233527</fb>
    <v>12</v>
  </rv>
  <rv s="8">
    <v>#VALUE!</v>
    <v>en-GB</v>
    <v>a497c067-c4c6-4bf4-9a5d-34fd30589bda</v>
    <v>536870912</v>
    <v>1</v>
    <v>88</v>
    <v>59</v>
    <v>Madrid</v>
    <v>8</v>
    <v>9</v>
    <v>Map</v>
    <v>10</v>
    <v>89</v>
    <v>308</v>
    <v>356</v>
    <v>265</v>
    <v>Madrid is the capital and most populous city of Spain. The city has almost 3.4 million inhabitants and a metropolitan area population of approximately 6.7 million. It is the second-largest city in the European Union, surpassed only by Berlin in its administrative limits, and its monocentric metropolitan area is the second-largest in the EU, surpassed only by Paris. The municipality covers 604.3 km² geographical area.</v>
    <v>357</v>
    <v>359</v>
    <v>360</v>
    <v>361</v>
    <v>Madrid</v>
    <v>362</v>
    <v>263</v>
    <v>Madrid</v>
    <v>mdp/vdpid/5669357583933112321</v>
  </rv>
  <rv s="0">
    <v>536870912</v>
    <v>Peru</v>
    <v>02dd0e01-24ad-0f52-3d28-54e36db1ce25</v>
    <v>en-GB</v>
    <v>Map</v>
  </rv>
  <rv s="1">
    <fb>0.18505468749999998</fb>
    <v>46</v>
  </rv>
  <rv s="1">
    <fb>1285216</fb>
    <v>12</v>
  </rv>
  <rv s="1">
    <fb>158000</fb>
    <v>12</v>
  </rv>
  <rv s="1">
    <fb>17.949000000000002</fb>
    <v>13</v>
  </rv>
  <rv s="1">
    <fb>51</fb>
    <v>47</v>
  </rv>
  <rv s="0">
    <v>536870912</v>
    <v>Lima</v>
    <v>56111e08-84b2-d298-3309-317c86bbca62</v>
    <v>en-GB</v>
    <v>Map</v>
  </rv>
  <rv s="1">
    <fb>57414.218999999997</fb>
    <v>12</v>
  </rv>
  <rv s="1">
    <fb>129.78454434275901</fb>
    <v>48</v>
  </rv>
  <rv s="1">
    <fb>2.1371534256997799E-2</fb>
    <v>46</v>
  </rv>
  <rv s="1">
    <fb>1345.8795888743</fb>
    <v>12</v>
  </rv>
  <rv s="1">
    <fb>2.254</fb>
    <v>13</v>
  </rv>
  <rv s="1">
    <fb>0.57660467529296899</fb>
    <v>46</v>
  </rv>
  <rv s="1">
    <fb>79.555683573486803</fb>
    <v>49</v>
  </rv>
  <rv s="1">
    <fb>0.99</fb>
    <v>50</v>
  </rv>
  <rv s="1">
    <fb>226848050819.52499</fb>
    <v>51</v>
  </rv>
  <rv s="1">
    <fb>1.0694512</fb>
    <v>46</v>
  </rv>
  <rv s="1">
    <fb>0.70737859999999997</fb>
    <v>46</v>
  </rv>
  <rv s="1">
    <fb>11.1</fb>
    <v>49</v>
  </rv>
  <rv s="3">
    <v>20</v>
  </rv>
  <rv s="2">
    <v>https://www.bing.com/search?q=peru&amp;form=skydnc</v>
    <v>Learn more on Bing</v>
  </rv>
  <rv s="1">
    <fb>76.516000000000005</fb>
    <v>49</v>
  </rv>
  <rv s="1">
    <fb>98964960000</fb>
    <v>51</v>
  </rv>
  <rv s="1">
    <fb>88</fb>
    <v>49</v>
  </rv>
  <rv s="1">
    <fb>1.28</fb>
    <v>50</v>
  </rv>
  <rv s="3">
    <v>21</v>
  </rv>
  <rv s="1">
    <fb>0.30916759560000001</fb>
    <v>46</v>
  </rv>
  <rv s="1">
    <fb>1.27</fb>
    <v>13</v>
  </rv>
  <rv s="1">
    <fb>32510453</fb>
    <v>12</v>
  </rv>
  <rv s="1">
    <fb>0.22</fb>
    <v>46</v>
  </rv>
  <rv s="1">
    <fb>0.32100000000000001</fb>
    <v>46</v>
  </rv>
  <rv s="1">
    <fb>0.48299999999999998</fb>
    <v>46</v>
  </rv>
  <rv s="1">
    <fb>1.8000000000000002E-2</fb>
    <v>46</v>
  </rv>
  <rv s="1">
    <fb>4.9000000000000002E-2</fb>
    <v>46</v>
  </rv>
  <rv s="1">
    <fb>9.9000000000000005E-2</fb>
    <v>46</v>
  </rv>
  <rv s="1">
    <fb>0.14800000000000002</fb>
    <v>46</v>
  </rv>
  <rv s="1">
    <fb>0.77633003234863296</fb>
    <v>46</v>
  </rv>
  <rv s="0">
    <v>536870912</v>
    <v>Callao</v>
    <v>08e03471-8aab-c10c-9015-7df825c18e7b</v>
    <v>en-GB</v>
    <v>Map</v>
  </rv>
  <rv s="0">
    <v>536870912</v>
    <v>Lima Province</v>
    <v>c1af6300-c27c-5029-87f7-5a46bbbe02ac</v>
    <v>en-GB</v>
    <v>Map</v>
  </rv>
  <rv s="3">
    <v>22</v>
  </rv>
  <rv s="1">
    <fb>0.14321901146650698</fb>
    <v>46</v>
  </rv>
  <rv s="3">
    <v>23</v>
  </rv>
  <rv s="1">
    <fb>0.36799999999999999</fb>
    <v>46</v>
  </rv>
  <rv s="1">
    <fb>3.3099999427795401E-2</fb>
    <v>53</v>
  </rv>
  <rv s="1">
    <fb>25390339</fb>
    <v>12</v>
  </rv>
  <rv s="9">
    <v>#VALUE!</v>
    <v>en-GB</v>
    <v>02dd0e01-24ad-0f52-3d28-54e36db1ce25</v>
    <v>536870912</v>
    <v>1</v>
    <v>97</v>
    <v>68</v>
    <v>Peru</v>
    <v>8</v>
    <v>9</v>
    <v>Map</v>
    <v>10</v>
    <v>98</v>
    <v>PE</v>
    <v>365</v>
    <v>366</v>
    <v>367</v>
    <v>368</v>
    <v>369</v>
    <v>370</v>
    <v>371</v>
    <v>372</v>
    <v>373</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374</v>
    <v>375</v>
    <v>376</v>
    <v>377</v>
    <v>378</v>
    <v>379</v>
    <v>380</v>
    <v>381</v>
    <v>382</v>
    <v>370</v>
    <v>383</v>
    <v>384</v>
    <v>385</v>
    <v>386</v>
    <v>387</v>
    <v>388</v>
    <v>Peru</v>
    <v>National Anthem of Peru</v>
    <v>389</v>
    <v>Republic of Peru</v>
    <v>390</v>
    <v>391</v>
    <v>392</v>
    <v>393</v>
    <v>394</v>
    <v>395</v>
    <v>396</v>
    <v>397</v>
    <v>398</v>
    <v>399</v>
    <v>400</v>
    <v>403</v>
    <v>404</v>
    <v>405</v>
    <v>406</v>
    <v>407</v>
    <v>Peru</v>
    <v>408</v>
    <v>mdp/vdpid/187</v>
  </rv>
  <rv s="0">
    <v>536870912</v>
    <v>Lima Region</v>
    <v>1189d6b9-d0e8-419b-4036-0684e693abcf</v>
    <v>en-GB</v>
    <v>Map</v>
  </rv>
  <rv s="1">
    <fb>2672.3</fb>
    <v>12</v>
  </rv>
  <rv s="1">
    <fb>-12.043333000000001</fb>
    <v>21</v>
  </rv>
  <rv s="3">
    <v>24</v>
  </rv>
  <rv s="2">
    <v>https://www.bing.com/search?q=lima&amp;form=skydnc</v>
    <v>Learn more on Bing</v>
  </rv>
  <rv s="1">
    <fb>-77.028333000000003</fb>
    <v>21</v>
  </rv>
  <rv s="1">
    <fb>7605742</fb>
    <v>12</v>
  </rv>
  <rv s="3">
    <v>25</v>
  </rv>
  <rv s="8">
    <v>#VALUE!</v>
    <v>en-GB</v>
    <v>56111e08-84b2-d298-3309-317c86bbca62</v>
    <v>536870912</v>
    <v>1</v>
    <v>103</v>
    <v>59</v>
    <v>Lima</v>
    <v>8</v>
    <v>9</v>
    <v>Map</v>
    <v>10</v>
    <v>104</v>
    <v>410</v>
    <v>411</v>
    <v>364</v>
    <v>Lima is the capital and the largest city of Peru. It is located in the valleys of the Chillón, Rímac and Lurín Rivers, in the desert zone of the central coastal part of the country, overlooking the Pacific Ocean. Together with the seaport of Callao, it forms a contiguous urban area known as the Lima Metropolitan Area. With a population of more than 9.7 million and more than 10.7 million in its metropolitan area, Lima is one of the largest cities in the Americas.</v>
    <v>412</v>
    <v>413</v>
    <v>414</v>
    <v>415</v>
    <v>Lima</v>
    <v>416</v>
    <v>417</v>
    <v>Lima</v>
    <v>mdp/vdpid/6368258397787127809</v>
  </rv>
  <rv s="0">
    <v>536870912</v>
    <v>Australia</v>
    <v>06de2191-243d-a83f-6990-2eb1c7f3382a</v>
    <v>en-GB</v>
    <v>Map</v>
  </rv>
  <rv s="1">
    <fb>0.48241944248714902</fb>
    <v>46</v>
  </rv>
  <rv s="1">
    <fb>7741220</fb>
    <v>12</v>
  </rv>
  <rv s="1">
    <fb>58000</fb>
    <v>12</v>
  </rv>
  <rv s="1">
    <fb>12.6</fb>
    <v>13</v>
  </rv>
  <rv s="1">
    <fb>61</fb>
    <v>47</v>
  </rv>
  <rv s="0">
    <v>536870912</v>
    <v>Canberra</v>
    <v>59ab58e3-2f00-9175-e7b8-76d910040855</v>
    <v>en-GB</v>
    <v>Map</v>
  </rv>
  <rv s="1">
    <fb>375907.837</fb>
    <v>12</v>
  </rv>
  <rv s="1">
    <fb>119.797086368366</fb>
    <v>48</v>
  </rv>
  <rv s="1">
    <fb>1.61076787290379E-2</fb>
    <v>46</v>
  </rv>
  <rv s="1">
    <fb>10071.3989785006</fb>
    <v>12</v>
  </rv>
  <rv s="1">
    <fb>1.74</fb>
    <v>13</v>
  </rv>
  <rv s="1">
    <fb>0.16258278059599401</fb>
    <v>46</v>
  </rv>
  <rv s="1">
    <fb>89.625630110237395</fb>
    <v>49</v>
  </rv>
  <rv s="1">
    <fb>0.93</fb>
    <v>50</v>
  </rv>
  <rv s="1">
    <fb>1392680589329.1399</fb>
    <v>51</v>
  </rv>
  <rv s="1">
    <fb>1.0033898000000001</fb>
    <v>46</v>
  </rv>
  <rv s="1">
    <fb>1.1314216000000001</fb>
    <v>46</v>
  </rv>
  <rv s="6">
    <v>2</v>
    <v>10</v>
    <v>115</v>
    <v>0</v>
    <v>Image of Australia</v>
  </rv>
  <rv s="1">
    <fb>3.1</fb>
    <v>49</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Josh Frydenberg (Minister)</v>
    <v>49e61b90-ff4e-c3b9-e19f-71c91fb65b52</v>
    <v>en-GB</v>
    <v>Generic</v>
  </rv>
  <rv s="0">
    <v>805306368</v>
    <v>Anne Ruston (Minister)</v>
    <v>99740a2f-6f48-49da-b87a-3b6b96362b1d</v>
    <v>en-GB</v>
    <v>Generic</v>
  </rv>
  <rv s="0">
    <v>805306368</v>
    <v>Sussan Ley (Minister)</v>
    <v>89414d70-153c-2784-1e39-174b7d7e408a</v>
    <v>en-GB</v>
    <v>Generic</v>
  </rv>
  <rv s="0">
    <v>805306368</v>
    <v>Angus Taylor (Minister)</v>
    <v>77f4f69e-8c8f-4cbf-a0dc-f0cfb1ed5f6f</v>
    <v>en-GB</v>
    <v>Generic</v>
  </rv>
  <rv s="0">
    <v>805306368</v>
    <v>Ken Wyatt (Minister)</v>
    <v>7fc5a0aa-1a94-2c1c-289d-0b3361414d61</v>
    <v>en-GB</v>
    <v>Generic</v>
  </rv>
  <rv s="0">
    <v>805306368</v>
    <v>Melissa Price (Minister)</v>
    <v>8f265d8c-ab79-45d0-88dd-26affaf36e25</v>
    <v>en-GB</v>
    <v>Generic</v>
  </rv>
  <rv s="3">
    <v>26</v>
  </rv>
  <rv s="2">
    <v>https://www.bing.com/search?q=australia&amp;form=skydnc</v>
    <v>Learn more on Bing</v>
  </rv>
  <rv s="1">
    <fb>82.748780487804893</fb>
    <v>49</v>
  </rv>
  <rv s="1">
    <fb>1487598500000</fb>
    <v>51</v>
  </rv>
  <rv s="1">
    <fb>6</fb>
    <v>49</v>
  </rv>
  <rv s="1">
    <fb>13.59</fb>
    <v>50</v>
  </rv>
  <rv s="3">
    <v>27</v>
  </rv>
  <rv s="1">
    <fb>0.19558295019999999</fb>
    <v>46</v>
  </rv>
  <rv s="1">
    <fb>3.6778</fb>
    <v>13</v>
  </rv>
  <rv s="1">
    <fb>25364307</fb>
    <v>12</v>
  </rv>
  <rv s="1">
    <fb>0.221</fb>
    <v>46</v>
  </rv>
  <rv s="1">
    <fb>0.27</fb>
    <v>46</v>
  </rv>
  <rv s="1">
    <fb>0.42100000000000004</fb>
    <v>46</v>
  </rv>
  <rv s="1">
    <fb>2.7999999999999997E-2</fb>
    <v>46</v>
  </rv>
  <rv s="1">
    <fb>7.400000000000001E-2</fb>
    <v>46</v>
  </rv>
  <rv s="1">
    <fb>0.161</fb>
    <v>46</v>
  </rv>
  <rv s="1">
    <fb>0.65517997741699208</fb>
    <v>46</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3">
    <v>28</v>
  </rv>
  <rv s="1">
    <fb>0.22985815296127299</fb>
    <v>46</v>
  </rv>
  <rv s="3">
    <v>29</v>
  </rv>
  <rv s="1">
    <fb>0.47399999999999998</fb>
    <v>46</v>
  </rv>
  <rv s="1">
    <fb>5.2680001258850098E-2</fb>
    <v>53</v>
  </rv>
  <rv s="1">
    <fb>21844756</fb>
    <v>12</v>
  </rv>
  <rv s="7">
    <v>#VALUE!</v>
    <v>en-GB</v>
    <v>06de2191-243d-a83f-6990-2eb1c7f3382a</v>
    <v>536870912</v>
    <v>1</v>
    <v>113</v>
    <v>43</v>
    <v>Australia</v>
    <v>8</v>
    <v>44</v>
    <v>Map</v>
    <v>10</v>
    <v>114</v>
    <v>AU</v>
    <v>420</v>
    <v>421</v>
    <v>422</v>
    <v>423</v>
    <v>424</v>
    <v>425</v>
    <v>426</v>
    <v>427</v>
    <v>428</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429</v>
    <v>430</v>
    <v>431</v>
    <v>432</v>
    <v>433</v>
    <v>434</v>
    <v>435</v>
    <v>436</v>
    <v>437</v>
    <v>438</v>
    <v>439</v>
    <v>448</v>
    <v>449</v>
    <v>450</v>
    <v>451</v>
    <v>452</v>
    <v>453</v>
    <v>Australia</v>
    <v>Advance Australia Fair</v>
    <v>454</v>
    <v>Commonwealth of Australia</v>
    <v>455</v>
    <v>456</v>
    <v>457</v>
    <v>458</v>
    <v>459</v>
    <v>460</v>
    <v>461</v>
    <v>462</v>
    <v>303</v>
    <v>463</v>
    <v>464</v>
    <v>473</v>
    <v>474</v>
    <v>475</v>
    <v>476</v>
    <v>477</v>
    <v>Australia</v>
    <v>478</v>
    <v>mdp/vdpid/12</v>
  </rv>
  <rv s="0">
    <v>536870912</v>
    <v>Cumberland County, New South Wales</v>
    <v>25c44859-31a4-3945-f0b7-3c8f4bcbc5d4</v>
    <v>en-GB</v>
    <v>Map</v>
  </rv>
  <rv s="1">
    <fb>12144.6</fb>
    <v>12</v>
  </rv>
  <rv s="1">
    <fb>-33.872763499999998</fb>
    <v>21</v>
  </rv>
  <rv s="2">
    <v>https://www.bing.com/search?q=sydney+australia&amp;form=skydnc</v>
    <v>Learn more on Bing</v>
  </rv>
  <rv s="1">
    <fb>151.20534459999999</fb>
    <v>21</v>
  </rv>
  <rv s="1">
    <fb>5361466</fb>
    <v>12</v>
  </rv>
  <rv s="3">
    <v>30</v>
  </rv>
  <rv s="10">
    <v>#VALUE!</v>
    <v>en-GB</v>
    <v>3ecec2e8-2993-42e7-7299-f693bbe3b9b9</v>
    <v>536870912</v>
    <v>1</v>
    <v>119</v>
    <v>120</v>
    <v>Sydney</v>
    <v>8</v>
    <v>9</v>
    <v>Map</v>
    <v>10</v>
    <v>20</v>
    <v>466</v>
    <v>480</v>
    <v>481</v>
    <v>419</v>
    <v>Sydney is the capital city of the state of New South Wales, and the most populous city in Australia and Oceania. Located on Australia's east coast, the metropolis surrounds Port Jackson and extends about 70 km on its periphery towards the Blue Mountains to the west, Hawkesbury to the north, the Royal National Park to the south and Macarthur to the south-west. Sydney is made up of 658 suburbs, spread across 33 local government areas. Residents of the city are known as "Sydneysiders". As of June 2020, Sydney's estimated metropolitan population was 5,361,466, meaning the city is home to approximately 66% of the state's population. Nicknames of the city include the 'Emerald City' and the 'Harbour City'.</v>
    <v>482</v>
    <v>483</v>
    <v>484</v>
    <v>Sydney</v>
    <v>485</v>
    <v>486</v>
    <v>Sydney</v>
    <v>mdp/vdpid/8878834554543013889</v>
  </rv>
  <rv s="0">
    <v>536870912</v>
    <v>Germany</v>
    <v>75c62d8e-1449-4e4d-b188-d9e88f878dd9</v>
    <v>en-GB</v>
    <v>Map</v>
  </rv>
  <rv s="1">
    <fb>0.47678612319670299</fb>
    <v>46</v>
  </rv>
  <rv s="1">
    <fb>357022</fb>
    <v>12</v>
  </rv>
  <rv s="1">
    <fb>180000</fb>
    <v>12</v>
  </rv>
  <rv s="1">
    <fb>9.5</fb>
    <v>13</v>
  </rv>
  <rv s="1">
    <fb>49</fb>
    <v>47</v>
  </rv>
  <rv s="0">
    <v>536870912</v>
    <v>Berlin</v>
    <v>42784943-7c23-7672-5527-06f89b965cdf</v>
    <v>en-GB</v>
    <v>Map</v>
  </rv>
  <rv s="1">
    <fb>727972.84</fb>
    <v>12</v>
  </rv>
  <rv s="1">
    <fb>112.854887342124</fb>
    <v>48</v>
  </rv>
  <rv s="1">
    <fb>1.4456670146976E-2</fb>
    <v>46</v>
  </rv>
  <rv s="1">
    <fb>7035.4829747167596</fb>
    <v>12</v>
  </rv>
  <rv s="1">
    <fb>1.56</fb>
    <v>13</v>
  </rv>
  <rv s="1">
    <fb>0.326912067781085</fb>
    <v>46</v>
  </rv>
  <rv s="1">
    <fb>78.862551056754995</fb>
    <v>49</v>
  </rv>
  <rv s="1">
    <fb>3845630030823.52</fb>
    <v>51</v>
  </rv>
  <rv s="1">
    <fb>1.0402236</fb>
    <v>46</v>
  </rv>
  <rv s="1">
    <fb>0.70246649999999999</fb>
    <v>46</v>
  </rv>
  <rv s="6">
    <v>3</v>
    <v>10</v>
    <v>130</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31</v>
  </rv>
  <rv s="2">
    <v>https://www.bing.com/search?q=germany&amp;form=skydnc</v>
    <v>Learn more on Bing</v>
  </rv>
  <rv s="1">
    <fb>80.892682926829295</fb>
    <v>49</v>
  </rv>
  <rv s="1">
    <fb>2098173930000</fb>
    <v>51</v>
  </rv>
  <rv s="1">
    <fb>7</fb>
    <v>49</v>
  </rv>
  <rv s="1">
    <fb>9.99</fb>
    <v>50</v>
  </rv>
  <rv s="3">
    <v>32</v>
  </rv>
  <rv s="1">
    <fb>0.12528421940000001</fb>
    <v>46</v>
  </rv>
  <rv s="1">
    <fb>4.2488000000000001</fb>
    <v>13</v>
  </rv>
  <rv s="1">
    <fb>83132799</fb>
    <v>12</v>
  </rv>
  <rv s="1">
    <fb>0.22800000000000001</fb>
    <v>46</v>
  </rv>
  <rv s="1">
    <fb>0.24600000000000002</fb>
    <v>46</v>
  </rv>
  <rv s="1">
    <fb>0.39600000000000002</fb>
    <v>46</v>
  </rv>
  <rv s="1">
    <fb>2.8999999999999998E-2</fb>
    <v>46</v>
  </rv>
  <rv s="1">
    <fb>7.5999999999999998E-2</fb>
    <v>46</v>
  </rv>
  <rv s="1">
    <fb>0.128</fb>
    <v>46</v>
  </rv>
  <rv s="1">
    <fb>0.17100000000000001</fb>
    <v>46</v>
  </rv>
  <rv s="1">
    <fb>0.60811000823974604</fb>
    <v>46</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Lower Saxony</v>
    <v>c91589e2-9db8-e9f2-b60d-1000c3502bc2</v>
    <v>en-GB</v>
    <v>Map</v>
  </rv>
  <rv s="0">
    <v>536870912</v>
    <v>Mecklenburg-Vorpommern</v>
    <v>b0adc1b4-6fe2-3ad0-81e1-78c9ba53cedb</v>
    <v>en-GB</v>
    <v>Map</v>
  </rv>
  <rv s="0">
    <v>536870912</v>
    <v>Saxony-Anhalt</v>
    <v>6af91c75-020d-7d63-0e2d-ab73f9f73280</v>
    <v>en-GB</v>
    <v>Map</v>
  </rv>
  <rv s="0">
    <v>536870912</v>
    <v>Rhineland-Palatinate</v>
    <v>b2634da1-26f3-4709-d63d-9f9489a33d9c</v>
    <v>en-GB</v>
    <v>Map</v>
  </rv>
  <rv s="0">
    <v>536870912</v>
    <v>Hesse</v>
    <v>90fbe078-3753-40db-ff12-40aa58e76c5f</v>
    <v>en-GB</v>
    <v>Map</v>
  </rv>
  <rv s="0">
    <v>536870912</v>
    <v>Bremen</v>
    <v>70a6262d-6ded-6a1a-8a3d-e24538d50a05</v>
    <v>en-GB</v>
    <v>Map</v>
  </rv>
  <rv s="3">
    <v>33</v>
  </rv>
  <rv s="1">
    <fb>0.11505903952014901</fb>
    <v>46</v>
  </rv>
  <rv s="1">
    <fb>0.48799999999999999</fb>
    <v>46</v>
  </rv>
  <rv s="1">
    <fb>3.0429999828338602E-2</fb>
    <v>53</v>
  </rv>
  <rv s="1">
    <fb>64324835</fb>
    <v>12</v>
  </rv>
  <rv s="7">
    <v>#VALUE!</v>
    <v>en-GB</v>
    <v>75c62d8e-1449-4e4d-b188-d9e88f878dd9</v>
    <v>536870912</v>
    <v>1</v>
    <v>128</v>
    <v>43</v>
    <v>Germany</v>
    <v>8</v>
    <v>44</v>
    <v>Map</v>
    <v>10</v>
    <v>129</v>
    <v>DE</v>
    <v>489</v>
    <v>490</v>
    <v>491</v>
    <v>492</v>
    <v>493</v>
    <v>494</v>
    <v>495</v>
    <v>496</v>
    <v>497</v>
    <v>EUR</v>
    <v>Germany, officially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498</v>
    <v>499</v>
    <v>500</v>
    <v>501</v>
    <v>107</v>
    <v>502</v>
    <v>503</v>
    <v>504</v>
    <v>505</v>
    <v>438</v>
    <v>494</v>
    <v>509</v>
    <v>510</v>
    <v>511</v>
    <v>512</v>
    <v>513</v>
    <v>514</v>
    <v>Germany</v>
    <v>Deutschlandlied</v>
    <v>515</v>
    <v>Federal Republic of Germany</v>
    <v>516</v>
    <v>517</v>
    <v>518</v>
    <v>519</v>
    <v>520</v>
    <v>521</v>
    <v>522</v>
    <v>523</v>
    <v>524</v>
    <v>525</v>
    <v>526</v>
    <v>541</v>
    <v>542</v>
    <v>80</v>
    <v>543</v>
    <v>544</v>
    <v>Germany</v>
    <v>545</v>
    <v>mdp/vdpid/94</v>
  </rv>
  <rv s="1">
    <fb>891.85</fb>
    <v>12</v>
  </rv>
  <rv s="1">
    <fb>1794936</fb>
    <v>12</v>
  </rv>
  <rv s="1">
    <fb>1868905</fb>
    <v>12</v>
  </rv>
  <rv s="0">
    <v>805306368</v>
    <v>Franziska Giffey (Mayor)</v>
    <v>0f36a115-cd69-74b0-1ad8-5ee6074d7916</v>
    <v>en-GB</v>
    <v>Generic</v>
  </rv>
  <rv s="3">
    <v>34</v>
  </rv>
  <rv s="2">
    <v>https://www.bing.com/search?q=berlin+germany&amp;form=skydnc</v>
    <v>Learn more on Bing</v>
  </rv>
  <rv s="1">
    <fb>1.83</fb>
    <v>13</v>
  </rv>
  <rv s="1">
    <fb>3769495</fb>
    <v>12</v>
  </rv>
  <rv s="3">
    <v>35</v>
  </rv>
  <rv s="11">
    <v>#VALUE!</v>
    <v>en-GB</v>
    <v>42784943-7c23-7672-5527-06f89b965cdf</v>
    <v>536870912</v>
    <v>1</v>
    <v>135</v>
    <v>136</v>
    <v>Berlin</v>
    <v>8</v>
    <v>9</v>
    <v>Map</v>
    <v>10</v>
    <v>137</v>
    <v>DE-BE</v>
    <v>547</v>
    <v>488</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has been an unsuccessful attempt to unify both states in 1996 and the states cooperate on many matters to this day.</v>
    <v>548</v>
    <v>549</v>
    <v>551</v>
    <v>552</v>
    <v>Berlin</v>
    <v>553</v>
    <v>554</v>
    <v>555</v>
    <v>Berlin</v>
    <v>mdp/vdpid/7017957146650214401</v>
  </rv>
  <rv s="12">
    <v>138</v>
    <v>Luke Skywalker</v>
    <v>139</v>
    <v>Generic</v>
    <v>19BBY</v>
    <v>blue</v>
    <v>male</v>
    <v>blond</v>
    <v>172</v>
    <v>Tatooine</v>
    <v>77</v>
    <v>Luke Skywalker</v>
    <v>fair</v>
    <v>Human</v>
    <v>Luke Skywalker</v>
  </rv>
  <rv s="12">
    <v>138</v>
    <v>C-3PO</v>
    <v>139</v>
    <v>Generic</v>
    <v>112BBY</v>
    <v>yellow</v>
    <v>NA</v>
    <v>NA</v>
    <v>167</v>
    <v>Tatooine</v>
    <v>75</v>
    <v>C-3PO</v>
    <v>gold</v>
    <v>Droid</v>
    <v>C-3PO</v>
  </rv>
  <rv s="12">
    <v>138</v>
    <v>R2-D2</v>
    <v>139</v>
    <v>Generic</v>
    <v>33BBY</v>
    <v>red</v>
    <v>NA</v>
    <v>NA</v>
    <v>96</v>
    <v>Naboo</v>
    <v>32</v>
    <v>R2-D2</v>
    <v>white, blue</v>
    <v>Droid</v>
    <v>R2-D2</v>
  </rv>
  <rv s="12">
    <v>138</v>
    <v>Darth Vader</v>
    <v>139</v>
    <v>Generic</v>
    <v>41.9BBY</v>
    <v>yellow</v>
    <v>male</v>
    <v>none</v>
    <v>202</v>
    <v>Tatooine</v>
    <v>136</v>
    <v>Darth Vader</v>
    <v>white</v>
    <v>Human</v>
    <v>Darth Vader</v>
  </rv>
  <rv s="12">
    <v>138</v>
    <v>Leia Organa</v>
    <v>139</v>
    <v>Generic</v>
    <v>19BBY</v>
    <v>brown</v>
    <v>female</v>
    <v>brown</v>
    <v>150</v>
    <v>Alderaan</v>
    <v>49</v>
    <v>Leia Organa</v>
    <v>light</v>
    <v>Human</v>
    <v>Leia Organa</v>
  </rv>
  <rv s="12">
    <v>138</v>
    <v>Owen Lars</v>
    <v>139</v>
    <v>Generic</v>
    <v>52BBY</v>
    <v>blue</v>
    <v>male</v>
    <v>brown, grey</v>
    <v>178</v>
    <v>Tatooine</v>
    <v>120</v>
    <v>Owen Lars</v>
    <v>light</v>
    <v>Human</v>
    <v>Owen Lars</v>
  </rv>
  <rv s="12">
    <v>138</v>
    <v>Beru Whitesun lars</v>
    <v>139</v>
    <v>Generic</v>
    <v>47BBY</v>
    <v>blue</v>
    <v>female</v>
    <v>brown</v>
    <v>165</v>
    <v>Tatooine</v>
    <v>75</v>
    <v>Beru Whitesun lars</v>
    <v>light</v>
    <v>Human</v>
    <v>Beru Whitesun lars</v>
  </rv>
  <rv s="12">
    <v>138</v>
    <v>R5-D4</v>
    <v>139</v>
    <v>Generic</v>
    <v>NA</v>
    <v>red</v>
    <v>NA</v>
    <v>NA</v>
    <v>97</v>
    <v>Tatooine</v>
    <v>32</v>
    <v>R5-D4</v>
    <v>white, red</v>
    <v>Droid</v>
    <v>R5-D4</v>
  </rv>
  <rv s="12">
    <v>138</v>
    <v>Biggs Darklighter</v>
    <v>139</v>
    <v>Generic</v>
    <v>24BBY</v>
    <v>brown</v>
    <v>male</v>
    <v>black</v>
    <v>183</v>
    <v>Tatooine</v>
    <v>84</v>
    <v>Biggs Darklighter</v>
    <v>light</v>
    <v>Human</v>
    <v>Biggs Darklighter</v>
  </rv>
  <rv s="12">
    <v>138</v>
    <v>Obi-Wan Kenobi</v>
    <v>139</v>
    <v>Generic</v>
    <v>57BBY</v>
    <v>blue-gray</v>
    <v>male</v>
    <v>auburn, white</v>
    <v>182</v>
    <v>Stewjon</v>
    <v>77</v>
    <v>Obi-Wan Kenobi</v>
    <v>fair</v>
    <v>Human</v>
    <v>Obi-Wan Kenobi</v>
  </rv>
  <rv s="12">
    <v>138</v>
    <v>Anakin Skywalker</v>
    <v>139</v>
    <v>Generic</v>
    <v>41.9BBY</v>
    <v>blue</v>
    <v>male</v>
    <v>blond</v>
    <v>188</v>
    <v>Tatooine</v>
    <v>84</v>
    <v>Anakin Skywalker</v>
    <v>fair</v>
    <v>Human</v>
    <v>Anakin Skywalker</v>
  </rv>
  <rv s="12">
    <v>138</v>
    <v>Wilhuff Tarkin</v>
    <v>139</v>
    <v>Generic</v>
    <v>64BBY</v>
    <v>blue</v>
    <v>male</v>
    <v>auburn, grey</v>
    <v>180</v>
    <v>Eriadu</v>
    <v/>
    <v>Wilhuff Tarkin</v>
    <v>fair</v>
    <v>Human</v>
    <v>Wilhuff Tarkin</v>
  </rv>
  <rv s="12">
    <v>138</v>
    <v>Chewbacca</v>
    <v>139</v>
    <v>Generic</v>
    <v>200BBY</v>
    <v>blue</v>
    <v>male</v>
    <v>brown</v>
    <v>228</v>
    <v>Kashyyyk</v>
    <v>112</v>
    <v>Chewbacca</v>
    <v>NA</v>
    <v>Wookiee</v>
    <v>Chewbacca</v>
  </rv>
  <rv s="12">
    <v>138</v>
    <v>Han Solo</v>
    <v>139</v>
    <v>Generic</v>
    <v>29BBY</v>
    <v>brown</v>
    <v>male</v>
    <v>brown</v>
    <v>180</v>
    <v>Corellia</v>
    <v>80</v>
    <v>Han Solo</v>
    <v>fair</v>
    <v>Human</v>
    <v>Han Solo</v>
  </rv>
  <rv s="12">
    <v>138</v>
    <v>Greedo</v>
    <v>139</v>
    <v>Generic</v>
    <v>44BBY</v>
    <v>black</v>
    <v>male</v>
    <v>NA</v>
    <v>173</v>
    <v>Rodia</v>
    <v>74</v>
    <v>Greedo</v>
    <v>green</v>
    <v>Rodian</v>
    <v>Greedo</v>
  </rv>
  <rv s="12">
    <v>138</v>
    <v>Jabba Desilijic Tiure</v>
    <v>139</v>
    <v>Generic</v>
    <v>600BBY</v>
    <v>orange</v>
    <v>hermaphrodite</v>
    <v>NA</v>
    <v>175</v>
    <v>Nal Hutta</v>
    <v>1,358</v>
    <v>Jabba Desilijic Tiure</v>
    <v>green-tan, brown</v>
    <v>Hutt</v>
    <v>Jabba Desilijic Tiure</v>
  </rv>
  <rv s="12">
    <v>138</v>
    <v>Wedge Antilles</v>
    <v>139</v>
    <v>Generic</v>
    <v>21BBY</v>
    <v>hazel</v>
    <v>male</v>
    <v>brown</v>
    <v>170</v>
    <v>Corellia</v>
    <v>77</v>
    <v>Wedge Antilles</v>
    <v>fair</v>
    <v>Human</v>
    <v>Wedge Antilles</v>
  </rv>
  <rv s="12">
    <v>138</v>
    <v>Jek Tono Porkins</v>
    <v>139</v>
    <v>Generic</v>
    <v>NA</v>
    <v>blue</v>
    <v>male</v>
    <v>brown</v>
    <v>180</v>
    <v>Bestine IV</v>
    <v>110</v>
    <v>Jek Tono Porkins</v>
    <v>fair</v>
    <v>Human</v>
    <v>Jek Tono Porkins</v>
  </rv>
  <rv s="12">
    <v>138</v>
    <v>Yoda</v>
    <v>139</v>
    <v>Generic</v>
    <v>896BBY</v>
    <v>brown</v>
    <v>male</v>
    <v>white</v>
    <v>66</v>
    <v>NA</v>
    <v>17</v>
    <v>Yoda</v>
    <v>green</v>
    <v>Yoda's species</v>
    <v>Yoda</v>
  </rv>
  <rv s="12">
    <v>138</v>
    <v>Palpatine</v>
    <v>139</v>
    <v>Generic</v>
    <v>82BBY</v>
    <v>yellow</v>
    <v>male</v>
    <v>grey</v>
    <v>170</v>
    <v>Naboo</v>
    <v>75</v>
    <v>Palpatine</v>
    <v>pale</v>
    <v>Human</v>
    <v>Palpatine</v>
  </rv>
  <rv s="12">
    <v>138</v>
    <v>Boba Fett</v>
    <v>139</v>
    <v>Generic</v>
    <v>31.5BBY</v>
    <v>brown</v>
    <v>male</v>
    <v>black</v>
    <v>183</v>
    <v>Kamino</v>
    <v>78.2</v>
    <v>Boba Fett</v>
    <v>fair</v>
    <v>Human</v>
    <v>Boba Fett</v>
  </rv>
  <rv s="12">
    <v>138</v>
    <v>IG-88</v>
    <v>139</v>
    <v>Generic</v>
    <v>15BBY</v>
    <v>red</v>
    <v>none</v>
    <v>none</v>
    <v>200</v>
    <v>NA</v>
    <v>140</v>
    <v>IG-88</v>
    <v>metal</v>
    <v>Droid</v>
    <v>IG-88</v>
  </rv>
  <rv s="12">
    <v>138</v>
    <v>Bossk</v>
    <v>139</v>
    <v>Generic</v>
    <v>53BBY</v>
    <v>red</v>
    <v>male</v>
    <v>none</v>
    <v>190</v>
    <v>Trandosha</v>
    <v>113</v>
    <v>Bossk</v>
    <v>green</v>
    <v>Trandoshan</v>
    <v>Bossk</v>
  </rv>
  <rv s="12">
    <v>138</v>
    <v>Lando Calrissian</v>
    <v>139</v>
    <v>Generic</v>
    <v>31BBY</v>
    <v>brown</v>
    <v>male</v>
    <v>black</v>
    <v>177</v>
    <v>Socorro</v>
    <v>79</v>
    <v>Lando Calrissian</v>
    <v>dark</v>
    <v>Human</v>
    <v>Lando Calrissian</v>
  </rv>
  <rv s="12">
    <v>138</v>
    <v>Lobot</v>
    <v>139</v>
    <v>Generic</v>
    <v>37BBY</v>
    <v>blue</v>
    <v>male</v>
    <v>none</v>
    <v>175</v>
    <v>Bespin</v>
    <v>79</v>
    <v>Lobot</v>
    <v>light</v>
    <v>Human</v>
    <v>Lobot</v>
  </rv>
  <rv s="12">
    <v>138</v>
    <v>Ackbar</v>
    <v>139</v>
    <v>Generic</v>
    <v>41BBY</v>
    <v>orange</v>
    <v>male</v>
    <v>none</v>
    <v>180</v>
    <v>Mon Cala</v>
    <v>83</v>
    <v>Ackbar</v>
    <v>brown mottle</v>
    <v>Mon Calamari</v>
    <v>Ackbar</v>
  </rv>
  <rv s="12">
    <v>138</v>
    <v>Mon Mothma</v>
    <v>139</v>
    <v>Generic</v>
    <v>48BBY</v>
    <v>blue</v>
    <v>female</v>
    <v>auburn</v>
    <v>150</v>
    <v>Chandrila</v>
    <v/>
    <v>Mon Mothma</v>
    <v>fair</v>
    <v>Human</v>
    <v>Mon Mothma</v>
  </rv>
  <rv s="12">
    <v>138</v>
    <v>Arvel Crynyd</v>
    <v>139</v>
    <v>Generic</v>
    <v>NA</v>
    <v>brown</v>
    <v>male</v>
    <v>brown</v>
    <v/>
    <v>NA</v>
    <v/>
    <v>Arvel Crynyd</v>
    <v>fair</v>
    <v>Human</v>
    <v>Arvel Crynyd</v>
  </rv>
  <rv s="12">
    <v>138</v>
    <v>Wicket Systri Warrick</v>
    <v>139</v>
    <v>Generic</v>
    <v>8BBY</v>
    <v>brown</v>
    <v>male</v>
    <v>brown</v>
    <v>88</v>
    <v>Endor</v>
    <v>20</v>
    <v>Wicket Systri Warrick</v>
    <v>brown</v>
    <v>Ewok</v>
    <v>Wicket Systri Warrick</v>
  </rv>
  <rv s="12">
    <v>138</v>
    <v>Nien Nunb</v>
    <v>139</v>
    <v>Generic</v>
    <v>NA</v>
    <v>black</v>
    <v>male</v>
    <v>none</v>
    <v>160</v>
    <v>Sullust</v>
    <v>68</v>
    <v>Nien Nunb</v>
    <v>grey</v>
    <v>Sullustan</v>
    <v>Nien Nunb</v>
  </rv>
  <rv s="12">
    <v>138</v>
    <v>Qui-Gon Jinn</v>
    <v>139</v>
    <v>Generic</v>
    <v>92BBY</v>
    <v>blue</v>
    <v>male</v>
    <v>brown</v>
    <v>193</v>
    <v>NA</v>
    <v>89</v>
    <v>Qui-Gon Jinn</v>
    <v>fair</v>
    <v>Human</v>
    <v>Qui-Gon Jinn</v>
  </rv>
  <rv s="12">
    <v>138</v>
    <v>Nute Gunray</v>
    <v>139</v>
    <v>Generic</v>
    <v>NA</v>
    <v>red</v>
    <v>male</v>
    <v>none</v>
    <v>191</v>
    <v>Cato Neimoidia</v>
    <v>90</v>
    <v>Nute Gunray</v>
    <v>mottled green</v>
    <v>Neimodian</v>
    <v>Nute Gunray</v>
  </rv>
  <rv s="12">
    <v>138</v>
    <v>Finis Valorum</v>
    <v>139</v>
    <v>Generic</v>
    <v>91BBY</v>
    <v>blue</v>
    <v>male</v>
    <v>blond</v>
    <v>170</v>
    <v>Coruscant</v>
    <v/>
    <v>Finis Valorum</v>
    <v>fair</v>
    <v>Human</v>
    <v>Finis Valorum</v>
  </rv>
  <rv s="12">
    <v>138</v>
    <v>Jar Jar Binks</v>
    <v>139</v>
    <v>Generic</v>
    <v>52BBY</v>
    <v>orange</v>
    <v>male</v>
    <v>none</v>
    <v>196</v>
    <v>Naboo</v>
    <v>66</v>
    <v>Jar Jar Binks</v>
    <v>orange</v>
    <v>Gungan</v>
    <v>Jar Jar Binks</v>
  </rv>
  <rv s="12">
    <v>138</v>
    <v>Roos Tarpals</v>
    <v>139</v>
    <v>Generic</v>
    <v>NA</v>
    <v>orange</v>
    <v>male</v>
    <v>none</v>
    <v>224</v>
    <v>Naboo</v>
    <v>82</v>
    <v>Roos Tarpals</v>
    <v>grey</v>
    <v>Gungan</v>
    <v>Roos Tarpals</v>
  </rv>
  <rv s="12">
    <v>138</v>
    <v>Rugor Nass</v>
    <v>139</v>
    <v>Generic</v>
    <v>NA</v>
    <v>orange</v>
    <v>male</v>
    <v>none</v>
    <v>206</v>
    <v>Naboo</v>
    <v/>
    <v>Rugor Nass</v>
    <v>green</v>
    <v>Gungan</v>
    <v>Rugor Nass</v>
  </rv>
  <rv s="12">
    <v>138</v>
    <v>Ric OliÃ©</v>
    <v>139</v>
    <v>Generic</v>
    <v>NA</v>
    <v>blue</v>
    <v>male</v>
    <v>brown</v>
    <v>183</v>
    <v>Naboo</v>
    <v/>
    <v>Ric OliÃ©</v>
    <v>fair</v>
    <v>NA</v>
    <v>Ric OliÃ©</v>
  </rv>
  <rv s="12">
    <v>138</v>
    <v>Watto</v>
    <v>139</v>
    <v>Generic</v>
    <v>NA</v>
    <v>yellow</v>
    <v>male</v>
    <v>black</v>
    <v>137</v>
    <v>Toydaria</v>
    <v/>
    <v>Watto</v>
    <v>blue, grey</v>
    <v>Toydarian</v>
    <v>Watto</v>
  </rv>
  <rv s="12">
    <v>138</v>
    <v>Sebulba</v>
    <v>139</v>
    <v>Generic</v>
    <v>NA</v>
    <v>orange</v>
    <v>male</v>
    <v>none</v>
    <v>112</v>
    <v>Malastare</v>
    <v>40</v>
    <v>Sebulba</v>
    <v>grey, red</v>
    <v>Dug</v>
    <v>Sebulba</v>
  </rv>
  <rv s="12">
    <v>138</v>
    <v>Quarsh Panaka</v>
    <v>139</v>
    <v>Generic</v>
    <v>62BBY</v>
    <v>brown</v>
    <v>male</v>
    <v>black</v>
    <v>183</v>
    <v>Naboo</v>
    <v/>
    <v>Quarsh Panaka</v>
    <v>dark</v>
    <v>NA</v>
    <v>Quarsh Panaka</v>
  </rv>
  <rv s="12">
    <v>138</v>
    <v>Shmi Skywalker</v>
    <v>139</v>
    <v>Generic</v>
    <v>72BBY</v>
    <v>brown</v>
    <v>female</v>
    <v>black</v>
    <v>163</v>
    <v>Tatooine</v>
    <v/>
    <v>Shmi Skywalker</v>
    <v>fair</v>
    <v>Human</v>
    <v>Shmi Skywalker</v>
  </rv>
  <rv s="12">
    <v>138</v>
    <v>Darth Maul</v>
    <v>139</v>
    <v>Generic</v>
    <v>54BBY</v>
    <v>yellow</v>
    <v>male</v>
    <v>none</v>
    <v>175</v>
    <v>Dathomir</v>
    <v>80</v>
    <v>Darth Maul</v>
    <v>red</v>
    <v>Zabrak</v>
    <v>Darth Maul</v>
  </rv>
  <rv s="12">
    <v>138</v>
    <v>Bib Fortuna</v>
    <v>139</v>
    <v>Generic</v>
    <v>NA</v>
    <v>pink</v>
    <v>male</v>
    <v>none</v>
    <v>180</v>
    <v>Ryloth</v>
    <v/>
    <v>Bib Fortuna</v>
    <v>pale</v>
    <v>Twi'lek</v>
    <v>Bib Fortuna</v>
  </rv>
  <rv s="12">
    <v>138</v>
    <v>Ayla Secura</v>
    <v>139</v>
    <v>Generic</v>
    <v>48BBY</v>
    <v>hazel</v>
    <v>female</v>
    <v>none</v>
    <v>178</v>
    <v>Ryloth</v>
    <v>55</v>
    <v>Ayla Secura</v>
    <v>blue</v>
    <v>Twi'lek</v>
    <v>Ayla Secura</v>
  </rv>
  <rv s="12">
    <v>138</v>
    <v>Dud Bolt</v>
    <v>139</v>
    <v>Generic</v>
    <v>NA</v>
    <v>yellow</v>
    <v>male</v>
    <v>none</v>
    <v>94</v>
    <v>Vulpter</v>
    <v>45</v>
    <v>Dud Bolt</v>
    <v>blue, grey</v>
    <v>Vulptereen</v>
    <v>Dud Bolt</v>
  </rv>
  <rv s="12">
    <v>138</v>
    <v>Gasgano</v>
    <v>139</v>
    <v>Generic</v>
    <v>NA</v>
    <v>black</v>
    <v>male</v>
    <v>none</v>
    <v>122</v>
    <v>Troiken</v>
    <v/>
    <v>Gasgano</v>
    <v>white, blue</v>
    <v>Xexto</v>
    <v>Gasgano</v>
  </rv>
  <rv s="12">
    <v>138</v>
    <v>Ben Quadinaros</v>
    <v>139</v>
    <v>Generic</v>
    <v>NA</v>
    <v>orange</v>
    <v>male</v>
    <v>none</v>
    <v>163</v>
    <v>Tund</v>
    <v>65</v>
    <v>Ben Quadinaros</v>
    <v>grey, green, yellow</v>
    <v>Toong</v>
    <v>Ben Quadinaros</v>
  </rv>
  <rv s="12">
    <v>138</v>
    <v>Mace Windu</v>
    <v>139</v>
    <v>Generic</v>
    <v>72BBY</v>
    <v>brown</v>
    <v>male</v>
    <v>none</v>
    <v>188</v>
    <v>Haruun Kal</v>
    <v>84</v>
    <v>Mace Windu</v>
    <v>dark</v>
    <v>Human</v>
    <v>Mace Windu</v>
  </rv>
  <rv s="12">
    <v>138</v>
    <v>Ki-Adi-Mundi</v>
    <v>139</v>
    <v>Generic</v>
    <v>92BBY</v>
    <v>yellow</v>
    <v>male</v>
    <v>white</v>
    <v>198</v>
    <v>Cerea</v>
    <v>82</v>
    <v>Ki-Adi-Mundi</v>
    <v>pale</v>
    <v>Cerean</v>
    <v>Ki-Adi-Mundi</v>
  </rv>
  <rv s="12">
    <v>138</v>
    <v>Kit Fisto</v>
    <v>139</v>
    <v>Generic</v>
    <v>NA</v>
    <v>black</v>
    <v>male</v>
    <v>none</v>
    <v>196</v>
    <v>Glee Anselm</v>
    <v>87</v>
    <v>Kit Fisto</v>
    <v>green</v>
    <v>Nautolan</v>
    <v>Kit Fisto</v>
  </rv>
  <rv s="12">
    <v>138</v>
    <v>Eeth Koth</v>
    <v>139</v>
    <v>Generic</v>
    <v>NA</v>
    <v>brown</v>
    <v>male</v>
    <v>black</v>
    <v>171</v>
    <v>Iridonia</v>
    <v/>
    <v>Eeth Koth</v>
    <v>brown</v>
    <v>Zabrak</v>
    <v>Eeth Koth</v>
  </rv>
  <rv s="12">
    <v>138</v>
    <v>Adi Gallia</v>
    <v>139</v>
    <v>Generic</v>
    <v>NA</v>
    <v>blue</v>
    <v>female</v>
    <v>none</v>
    <v>184</v>
    <v>Coruscant</v>
    <v>50</v>
    <v>Adi Gallia</v>
    <v>dark</v>
    <v>Tholothian</v>
    <v>Adi Gallia</v>
  </rv>
  <rv s="12">
    <v>138</v>
    <v>Saesee Tiin</v>
    <v>139</v>
    <v>Generic</v>
    <v>NA</v>
    <v>orange</v>
    <v>male</v>
    <v>none</v>
    <v>188</v>
    <v>Iktotch</v>
    <v/>
    <v>Saesee Tiin</v>
    <v>pale</v>
    <v>Iktotchi</v>
    <v>Saesee Tiin</v>
  </rv>
  <rv s="12">
    <v>138</v>
    <v>Yarael Poof</v>
    <v>139</v>
    <v>Generic</v>
    <v>NA</v>
    <v>yellow</v>
    <v>male</v>
    <v>none</v>
    <v>264</v>
    <v>Quermia</v>
    <v/>
    <v>Yarael Poof</v>
    <v>white</v>
    <v>Quermian</v>
    <v>Yarael Poof</v>
  </rv>
  <rv s="12">
    <v>138</v>
    <v>Plo Koon</v>
    <v>139</v>
    <v>Generic</v>
    <v>22BBY</v>
    <v>black</v>
    <v>male</v>
    <v>none</v>
    <v>188</v>
    <v>Dorin</v>
    <v>80</v>
    <v>Plo Koon</v>
    <v>orange</v>
    <v>Kel Dor</v>
    <v>Plo Koon</v>
  </rv>
  <rv s="12">
    <v>138</v>
    <v>Mas Amedda</v>
    <v>139</v>
    <v>Generic</v>
    <v>NA</v>
    <v>blue</v>
    <v>male</v>
    <v>none</v>
    <v>196</v>
    <v>Champala</v>
    <v/>
    <v>Mas Amedda</v>
    <v>blue</v>
    <v>Chagrian</v>
    <v>Mas Amedda</v>
  </rv>
  <rv s="12">
    <v>138</v>
    <v>Gregar Typho</v>
    <v>139</v>
    <v>Generic</v>
    <v>NA</v>
    <v>brown</v>
    <v>male</v>
    <v>black</v>
    <v>185</v>
    <v>Naboo</v>
    <v>85</v>
    <v>Gregar Typho</v>
    <v>dark</v>
    <v>Human</v>
    <v>Gregar Typho</v>
  </rv>
  <rv s="12">
    <v>138</v>
    <v>CordÃ©</v>
    <v>139</v>
    <v>Generic</v>
    <v>NA</v>
    <v>brown</v>
    <v>female</v>
    <v>brown</v>
    <v>157</v>
    <v>Naboo</v>
    <v/>
    <v>CordÃ©</v>
    <v>light</v>
    <v>Human</v>
    <v>CordÃ©</v>
  </rv>
  <rv s="12">
    <v>138</v>
    <v>Cliegg Lars</v>
    <v>139</v>
    <v>Generic</v>
    <v>82BBY</v>
    <v>blue</v>
    <v>male</v>
    <v>brown</v>
    <v>183</v>
    <v>Tatooine</v>
    <v/>
    <v>Cliegg Lars</v>
    <v>fair</v>
    <v>Human</v>
    <v>Cliegg Lars</v>
  </rv>
  <rv s="12">
    <v>138</v>
    <v>Poggle the Lesser</v>
    <v>139</v>
    <v>Generic</v>
    <v>NA</v>
    <v>yellow</v>
    <v>male</v>
    <v>none</v>
    <v>183</v>
    <v>Geonosis</v>
    <v>80</v>
    <v>Poggle the Lesser</v>
    <v>green</v>
    <v>Geonosian</v>
    <v>Poggle the Lesser</v>
  </rv>
  <rv s="12">
    <v>138</v>
    <v>Luminara Unduli</v>
    <v>139</v>
    <v>Generic</v>
    <v>58BBY</v>
    <v>blue</v>
    <v>female</v>
    <v>black</v>
    <v>170</v>
    <v>Mirial</v>
    <v>56.2</v>
    <v>Luminara Unduli</v>
    <v>yellow</v>
    <v>Mirialan</v>
    <v>Luminara Unduli</v>
  </rv>
  <rv s="12">
    <v>138</v>
    <v>Barriss Offee</v>
    <v>139</v>
    <v>Generic</v>
    <v>40BBY</v>
    <v>blue</v>
    <v>female</v>
    <v>black</v>
    <v>166</v>
    <v>Mirial</v>
    <v>50</v>
    <v>Barriss Offee</v>
    <v>yellow</v>
    <v>Mirialan</v>
    <v>Barriss Offee</v>
  </rv>
  <rv s="12">
    <v>138</v>
    <v>DormÃ©</v>
    <v>139</v>
    <v>Generic</v>
    <v>NA</v>
    <v>brown</v>
    <v>female</v>
    <v>brown</v>
    <v>165</v>
    <v>Naboo</v>
    <v/>
    <v>DormÃ©</v>
    <v>light</v>
    <v>Human</v>
    <v>DormÃ©</v>
  </rv>
  <rv s="12">
    <v>138</v>
    <v>Dooku</v>
    <v>139</v>
    <v>Generic</v>
    <v>102BBY</v>
    <v>brown</v>
    <v>male</v>
    <v>white</v>
    <v>193</v>
    <v>Serenno</v>
    <v>80</v>
    <v>Dooku</v>
    <v>fair</v>
    <v>Human</v>
    <v>Dooku</v>
  </rv>
  <rv s="12">
    <v>138</v>
    <v>Bail Prestor Organa</v>
    <v>139</v>
    <v>Generic</v>
    <v>67BBY</v>
    <v>brown</v>
    <v>male</v>
    <v>black</v>
    <v>191</v>
    <v>Alderaan</v>
    <v/>
    <v>Bail Prestor Organa</v>
    <v>tan</v>
    <v>Human</v>
    <v>Bail Prestor Organa</v>
  </rv>
  <rv s="12">
    <v>138</v>
    <v>Jango Fett</v>
    <v>139</v>
    <v>Generic</v>
    <v>66BBY</v>
    <v>brown</v>
    <v>male</v>
    <v>black</v>
    <v>183</v>
    <v>Concord Dawn</v>
    <v>79</v>
    <v>Jango Fett</v>
    <v>tan</v>
    <v>Human</v>
    <v>Jango Fett</v>
  </rv>
  <rv s="12">
    <v>138</v>
    <v>Zam Wesell</v>
    <v>139</v>
    <v>Generic</v>
    <v>NA</v>
    <v>yellow</v>
    <v>female</v>
    <v>blonde</v>
    <v>168</v>
    <v>Zolan</v>
    <v>55</v>
    <v>Zam Wesell</v>
    <v>fair, green, yellow</v>
    <v>Clawdite</v>
    <v>Zam Wesell</v>
  </rv>
  <rv s="12">
    <v>138</v>
    <v>Dexter Jettster</v>
    <v>139</v>
    <v>Generic</v>
    <v>NA</v>
    <v>yellow</v>
    <v>male</v>
    <v>none</v>
    <v>198</v>
    <v>Ojom</v>
    <v>102</v>
    <v>Dexter Jettster</v>
    <v>brown</v>
    <v>Besalisk</v>
    <v>Dexter Jettster</v>
  </rv>
  <rv s="12">
    <v>138</v>
    <v>Lama Su</v>
    <v>139</v>
    <v>Generic</v>
    <v>NA</v>
    <v>black</v>
    <v>male</v>
    <v>none</v>
    <v>229</v>
    <v>Kamino</v>
    <v>88</v>
    <v>Lama Su</v>
    <v>grey</v>
    <v>Kaminoan</v>
    <v>Lama Su</v>
  </rv>
  <rv s="12">
    <v>138</v>
    <v>Taun We</v>
    <v>139</v>
    <v>Generic</v>
    <v>NA</v>
    <v>black</v>
    <v>female</v>
    <v>none</v>
    <v>213</v>
    <v>Kamino</v>
    <v/>
    <v>Taun We</v>
    <v>grey</v>
    <v>Kaminoan</v>
    <v>Taun We</v>
  </rv>
  <rv s="12">
    <v>138</v>
    <v>Jocasta Nu</v>
    <v>139</v>
    <v>Generic</v>
    <v>NA</v>
    <v>blue</v>
    <v>female</v>
    <v>white</v>
    <v>167</v>
    <v>Coruscant</v>
    <v/>
    <v>Jocasta Nu</v>
    <v>fair</v>
    <v>Human</v>
    <v>Jocasta Nu</v>
  </rv>
  <rv s="12">
    <v>138</v>
    <v>Ratts Tyerell</v>
    <v>139</v>
    <v>Generic</v>
    <v>NA</v>
    <v>NA</v>
    <v>male</v>
    <v>none</v>
    <v>79</v>
    <v>Aleen Minor</v>
    <v>15</v>
    <v>Ratts Tyerell</v>
    <v>grey, blue</v>
    <v>Aleena</v>
    <v>Ratts Tyerell</v>
  </rv>
  <rv s="12">
    <v>138</v>
    <v>R4-P17</v>
    <v>139</v>
    <v>Generic</v>
    <v>NA</v>
    <v>red, blue</v>
    <v>female</v>
    <v>none</v>
    <v>96</v>
    <v>NA</v>
    <v/>
    <v>R4-P17</v>
    <v>silver, red</v>
    <v>NA</v>
    <v>R4-P17</v>
  </rv>
  <rv s="12">
    <v>138</v>
    <v>Wat Tambor</v>
    <v>139</v>
    <v>Generic</v>
    <v>NA</v>
    <v>NA</v>
    <v>male</v>
    <v>none</v>
    <v>193</v>
    <v>Skako</v>
    <v>48</v>
    <v>Wat Tambor</v>
    <v>green, grey</v>
    <v>Skakoan</v>
    <v>Wat Tambor</v>
  </rv>
  <rv s="12">
    <v>138</v>
    <v>San Hill</v>
    <v>139</v>
    <v>Generic</v>
    <v>NA</v>
    <v>gold</v>
    <v>male</v>
    <v>none</v>
    <v>191</v>
    <v>Muunilinst</v>
    <v/>
    <v>San Hill</v>
    <v>grey</v>
    <v>Muun</v>
    <v>San Hill</v>
  </rv>
  <rv s="12">
    <v>138</v>
    <v>Shaak Ti</v>
    <v>139</v>
    <v>Generic</v>
    <v>NA</v>
    <v>black</v>
    <v>female</v>
    <v>none</v>
    <v>178</v>
    <v>Shili</v>
    <v>57</v>
    <v>Shaak Ti</v>
    <v>red, blue, white</v>
    <v>Togruta</v>
    <v>Shaak Ti</v>
  </rv>
  <rv s="12">
    <v>138</v>
    <v>Grievous</v>
    <v>139</v>
    <v>Generic</v>
    <v>NA</v>
    <v>green, yellow</v>
    <v>male</v>
    <v>none</v>
    <v>216</v>
    <v>Kalee</v>
    <v>159</v>
    <v>Grievous</v>
    <v>brown, white</v>
    <v>Kaleesh</v>
    <v>Grievous</v>
  </rv>
  <rv s="12">
    <v>138</v>
    <v>Tarfful</v>
    <v>139</v>
    <v>Generic</v>
    <v>NA</v>
    <v>blue</v>
    <v>male</v>
    <v>brown</v>
    <v>234</v>
    <v>Kashyyyk</v>
    <v>136</v>
    <v>Tarfful</v>
    <v>brown</v>
    <v>Wookiee</v>
    <v>Tarfful</v>
  </rv>
  <rv s="12">
    <v>138</v>
    <v>Raymus Antilles</v>
    <v>139</v>
    <v>Generic</v>
    <v>NA</v>
    <v>brown</v>
    <v>male</v>
    <v>brown</v>
    <v>188</v>
    <v>Alderaan</v>
    <v>79</v>
    <v>Raymus Antilles</v>
    <v>light</v>
    <v>Human</v>
    <v>Raymus Antilles</v>
  </rv>
  <rv s="12">
    <v>138</v>
    <v>Sly Moore</v>
    <v>139</v>
    <v>Generic</v>
    <v>NA</v>
    <v>white</v>
    <v>female</v>
    <v>none</v>
    <v>178</v>
    <v>Umbara</v>
    <v>48</v>
    <v>Sly Moore</v>
    <v>pale</v>
    <v>NA</v>
    <v>Sly Moore</v>
  </rv>
  <rv s="12">
    <v>138</v>
    <v>Tion Medon</v>
    <v>139</v>
    <v>Generic</v>
    <v>NA</v>
    <v>black</v>
    <v>male</v>
    <v>none</v>
    <v>206</v>
    <v>Utapau</v>
    <v>80</v>
    <v>Tion Medon</v>
    <v>grey</v>
    <v>Pau'an</v>
    <v>Tion Medon</v>
  </rv>
  <rv s="12">
    <v>138</v>
    <v>Finn</v>
    <v>139</v>
    <v>Generic</v>
    <v>NA</v>
    <v>dark</v>
    <v>male</v>
    <v>black</v>
    <v/>
    <v>NA</v>
    <v/>
    <v>Finn</v>
    <v>dark</v>
    <v>Human</v>
    <v>Finn</v>
  </rv>
  <rv s="12">
    <v>138</v>
    <v>Rey</v>
    <v>139</v>
    <v>Generic</v>
    <v>NA</v>
    <v>hazel</v>
    <v>female</v>
    <v>brown</v>
    <v/>
    <v>NA</v>
    <v/>
    <v>Rey</v>
    <v>light</v>
    <v>Human</v>
    <v>Rey</v>
  </rv>
  <rv s="12">
    <v>138</v>
    <v>Poe Dameron</v>
    <v>139</v>
    <v>Generic</v>
    <v>NA</v>
    <v>brown</v>
    <v>male</v>
    <v>brown</v>
    <v/>
    <v>NA</v>
    <v/>
    <v>Poe Dameron</v>
    <v>light</v>
    <v>Human</v>
    <v>Poe Dameron</v>
  </rv>
  <rv s="12">
    <v>138</v>
    <v>BB8</v>
    <v>139</v>
    <v>Generic</v>
    <v>NA</v>
    <v>black</v>
    <v>none</v>
    <v>none</v>
    <v/>
    <v>NA</v>
    <v/>
    <v>BB8</v>
    <v>none</v>
    <v>Droid</v>
    <v>BB8</v>
  </rv>
  <rv s="12">
    <v>138</v>
    <v>Captain Phasma</v>
    <v>139</v>
    <v>Generic</v>
    <v>NA</v>
    <v>NA</v>
    <v>female</v>
    <v>NA</v>
    <v/>
    <v>NA</v>
    <v/>
    <v>Captain Phasma</v>
    <v>NA</v>
    <v>NA</v>
    <v>Captain Phasma</v>
  </rv>
  <rv s="12">
    <v>138</v>
    <v>PadmÃ© Amidala</v>
    <v>139</v>
    <v>Generic</v>
    <v>46BBY</v>
    <v>brown</v>
    <v>female</v>
    <v>brown</v>
    <v>165</v>
    <v>Naboo</v>
    <v>45</v>
    <v>PadmÃ© Amidala</v>
    <v>light</v>
    <v>Human</v>
    <v>PadmÃ© Amidala</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entity">
    <k n="_Display" t="spb"/>
    <k n="_DisplayString" t="s"/>
    <k n="_Format" t="spb"/>
    <k n="_Icon" t="s"/>
    <k n="birth_year" t="s"/>
    <k n="eye_color" t="s"/>
    <k n="gender" t="s"/>
    <k n="hair_color" t="s"/>
    <k n="height" t="s"/>
    <k n="homeworld" t="s"/>
    <k n="mass" t="s"/>
    <k n="name" t="s"/>
    <k n="skin_color" t="s"/>
    <k n="species" t="s"/>
    <k n="Title" t="s"/>
  </s>
</rvStructures>
</file>

<file path=xl/richData/rdsupportingpropertybag.xml><?xml version="1.0" encoding="utf-8"?>
<supportingPropertyBags xmlns="http://schemas.microsoft.com/office/spreadsheetml/2017/richdata2">
  <spbArrays count="8">
    <a count="28">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15">
      <v t="s">_Icon</v>
      <v t="s">_DisplayString</v>
      <v t="s">_Display</v>
      <v t="s">Title</v>
      <v t="s">_Format</v>
      <v t="s">name</v>
      <v t="s">height</v>
      <v t="s">mass</v>
      <v t="s">hair_color</v>
      <v t="s">skin_color</v>
      <v t="s">eye_color</v>
      <v t="s">gender</v>
      <v t="s">homeworld</v>
      <v t="s">species</v>
      <v t="s">birth_year</v>
    </a>
  </spbArrays>
  <spbData count="140">
    <spb s="0">
      <v xml:space="preserve">Wikipedia	</v>
      <v xml:space="preserve">CC-BY-SA	</v>
      <v xml:space="preserve">http://en.wikipedia.org/wiki/England	</v>
      <v xml:space="preserve">http://creativecommons.org/licenses/by-sa/3.0/	</v>
    </spb>
    <spb s="0">
      <v xml:space="preserve">Wikipedia	Wikipedia	ons.gov.uk	Tasteatlas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https://www.tasteatlas.com/england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
      <v>0</v>
      <v>1</v>
      <v>2</v>
      <v>2</v>
      <v>1</v>
      <v>0</v>
      <v>0</v>
      <v>0</v>
      <v>2</v>
      <v>3</v>
      <v>0</v>
      <v>2</v>
    </spb>
    <spb s="2">
      <v>0</v>
      <v>Name</v>
      <v>LearnMoreOnLink</v>
    </spb>
    <spb s="3">
      <v>0</v>
      <v>0</v>
      <v>0</v>
    </spb>
    <spb s="4">
      <v>0</v>
      <v>0</v>
    </spb>
    <spb s="5">
      <v>6</v>
      <v>6</v>
      <v>7</v>
      <v>6</v>
    </spb>
    <spb s="6">
      <v>1</v>
      <v>2</v>
    </spb>
    <spb s="7">
      <v>https://www.bing.com</v>
      <v>https://www.bing.com/th?id=Ga%5Cbing_yt.png&amp;w=100&amp;h=40&amp;c=0&amp;pid=0.1</v>
      <v>Powered by Bing</v>
    </spb>
    <spb s="8">
      <v>square km</v>
      <v>2011</v>
      <v>2016</v>
      <v>2011</v>
      <v>2011</v>
    </spb>
    <spb s="9">
      <v>3</v>
    </spb>
    <spb s="9">
      <v>4</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0">
      <v>14</v>
      <v>15</v>
      <v>14</v>
      <v>15</v>
      <v>14</v>
      <v>16</v>
      <v>17</v>
      <v>14</v>
    </spb>
    <spb s="2">
      <v>1</v>
      <v>Name</v>
      <v>LearnMoreOnLink</v>
    </spb>
    <spb s="11">
      <v>square km</v>
      <v>2021</v>
    </spb>
    <spb s="9">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22</v>
      <v>23</v>
      <v>24</v>
      <v>25</v>
      <v>26</v>
      <v>27</v>
      <v>25</v>
      <v>28</v>
      <v>28</v>
      <v>29</v>
      <v>30</v>
      <v>28</v>
      <v>28</v>
      <v>31</v>
      <v>24</v>
      <v>32</v>
      <v>23</v>
      <v>24</v>
      <v>33</v>
      <v>28</v>
      <v>24</v>
      <v>34</v>
      <v>35</v>
      <v>36</v>
      <v>24</v>
      <v>24</v>
      <v>30</v>
      <v>24</v>
      <v>37</v>
      <v>38</v>
      <v>39</v>
      <v>40</v>
      <v>24</v>
      <v>23</v>
      <v>24</v>
      <v>24</v>
      <v>24</v>
      <v>24</v>
      <v>24</v>
      <v>24</v>
      <v>24</v>
      <v>24</v>
      <v>24</v>
      <v>24</v>
      <v>41</v>
    </spb>
    <spb s="2">
      <v>2</v>
      <v>Name</v>
      <v>LearnMoreOnLink</v>
    </spb>
    <spb s="13">
      <v>1</v>
      <v>6</v>
      <v>2</v>
    </spb>
    <spb s="14">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9">
      <v>7</v>
    </spb>
    <spb s="9">
      <v>8</v>
    </spb>
    <spb s="9">
      <v>9</v>
    </spb>
    <spb s="9">
      <v>10</v>
    </spb>
    <spb s="9">
      <v>11</v>
    </spb>
    <spb s="9">
      <v>12</v>
    </spb>
    <spb s="0">
      <v xml:space="preserve">Wikipedia	</v>
      <v xml:space="preserve">Public domain	</v>
      <v xml:space="preserve">http://en.wikipedia.org/wiki/Poland	</v>
      <v xml:space="preserve">http://en.wikipedia.org/wiki/Public_domain	</v>
    </spb>
    <spb s="9">
      <v>13</v>
    </spb>
    <spb s="0">
      <v xml:space="preserve">Wikipedia	</v>
      <v xml:space="preserve">CC-BY-SA	</v>
      <v xml:space="preserve">http://en.wikipedia.org/wiki/Warsaw	</v>
      <v xml:space="preserve">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15">
      <v>54</v>
      <v>55</v>
      <v>54</v>
      <v>54</v>
      <v>54</v>
      <v>55</v>
      <v>54</v>
      <v>56</v>
      <v>57</v>
    </spb>
    <spb s="2">
      <v>3</v>
      <v>Name</v>
      <v>LearnMoreOnLink</v>
    </spb>
    <spb s="11">
      <v>square km</v>
      <v>2020</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https://www.sec.gov/cgi-bin/browse-edgar?action=getcompany&amp;CIK=0001916690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https://www.sec.gov/cgi-bin/browse-edgar?action=getcompany&amp;CIK=0001916690	</v>
      <v xml:space="preserve">http://creativecommons.org/licenses/by-sa/3.0/	http://creativecommons.org/licenses/by-sa/3.0/				</v>
    </spb>
    <spb s="0">
      <v xml:space="preserve">Cia	</v>
      <v xml:space="preserve">	</v>
      <v xml:space="preserve">https://www.cia.gov/library/publications/the-world-factbook/geos/fr.html?Transportation	</v>
      <v xml:space="preserve">	</v>
    </spb>
    <spb s="16">
      <v>22</v>
      <v>61</v>
      <v>62</v>
      <v>63</v>
      <v>26</v>
      <v>27</v>
      <v>63</v>
      <v>64</v>
      <v>64</v>
      <v>62</v>
      <v>65</v>
      <v>64</v>
      <v>66</v>
      <v>32</v>
      <v>61</v>
      <v>66</v>
      <v>33</v>
      <v>64</v>
      <v>66</v>
      <v>34</v>
      <v>35</v>
      <v>36</v>
      <v>66</v>
      <v>66</v>
      <v>65</v>
      <v>66</v>
      <v>37</v>
      <v>38</v>
      <v>39</v>
      <v>40</v>
      <v>66</v>
      <v>61</v>
      <v>66</v>
      <v>66</v>
      <v>66</v>
      <v>66</v>
      <v>66</v>
      <v>66</v>
      <v>66</v>
      <v>66</v>
      <v>66</v>
      <v>66</v>
      <v>41</v>
    </spb>
    <spb s="2">
      <v>4</v>
      <v>Name</v>
      <v>LearnMoreOnLink</v>
    </spb>
    <spb s="14">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https://www.sec.gov/cgi-bin/browse-edgar?action=getcompany&amp;CIK=0001916690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https://www.sec.gov/cgi-bin/browse-edgar?action=getcompany&amp;CIK=0001916690	</v>
      <v xml:space="preserve">http://creativecommons.org/licenses/by-sa/3.0/	http://creativecommons.org/licenses/by-sa/3.0/		</v>
    </spb>
    <spb s="0">
      <v xml:space="preserve">Wikipedia	Wikipedia	Wikipedia	Wikidata	Wikidata	</v>
      <v xml:space="preserve">CC-BY-SA	CC-BY-SA	CC-BY-SA			</v>
      <v xml:space="preserve">http://en.wikipedia.org/wiki/Paris	http://de.wikipedia.org/wiki/Paris	http://fr.wikipedia.org/wiki/Paris	https://www.wikidata.org/wiki/Q90	https://www.wikidata.org/wiki/Q6639509	</v>
      <v xml:space="preserve">http://creativecommons.org/licenses/by-sa/3.0/	http://creativecommons.org/licenses/by-sa/3.0/	http://creativecommons.org/licenses/by-sa/3.0/			</v>
    </spb>
    <spb s="17">
      <v>70</v>
      <v>71</v>
      <v>71</v>
      <v>72</v>
      <v>73</v>
      <v>74</v>
    </spb>
    <spb s="11">
      <v>square km</v>
      <v>2015</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8">
      <v>22</v>
      <v>77</v>
      <v>78</v>
      <v>79</v>
      <v>26</v>
      <v>27</v>
      <v>79</v>
      <v>80</v>
      <v>80</v>
      <v>81</v>
      <v>82</v>
      <v>80</v>
      <v>80</v>
      <v>78</v>
      <v>32</v>
      <v>77</v>
      <v>78</v>
      <v>33</v>
      <v>80</v>
      <v>78</v>
      <v>34</v>
      <v>35</v>
      <v>36</v>
      <v>78</v>
      <v>78</v>
      <v>82</v>
      <v>78</v>
      <v>37</v>
      <v>38</v>
      <v>39</v>
      <v>40</v>
      <v>78</v>
      <v>77</v>
      <v>78</v>
      <v>78</v>
      <v>78</v>
      <v>78</v>
      <v>78</v>
      <v>78</v>
      <v>78</v>
      <v>78</v>
      <v>78</v>
      <v>78</v>
      <v>41</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9">
      <v>85</v>
      <v>86</v>
      <v>85</v>
      <v>86</v>
      <v>85</v>
      <v>87</v>
      <v>85</v>
    </spb>
    <spb s="11">
      <v>square km</v>
      <v>2012</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Wikipedia	travel.state.gov	Sec	</v>
      <v xml:space="preserve">CC-BY-SA		CC-BY-SA			</v>
      <v xml:space="preserve">http://en.wikipedia.org/wiki/Peru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2">
      <v>22</v>
      <v>90</v>
      <v>91</v>
      <v>92</v>
      <v>26</v>
      <v>27</v>
      <v>92</v>
      <v>93</v>
      <v>93</v>
      <v>91</v>
      <v>94</v>
      <v>93</v>
      <v>93</v>
      <v>95</v>
      <v>96</v>
      <v>32</v>
      <v>90</v>
      <v>96</v>
      <v>33</v>
      <v>93</v>
      <v>96</v>
      <v>34</v>
      <v>35</v>
      <v>36</v>
      <v>96</v>
      <v>96</v>
      <v>94</v>
      <v>96</v>
      <v>37</v>
      <v>38</v>
      <v>39</v>
      <v>40</v>
      <v>96</v>
      <v>90</v>
      <v>96</v>
      <v>96</v>
      <v>96</v>
      <v>96</v>
      <v>96</v>
      <v>96</v>
      <v>96</v>
      <v>96</v>
      <v>96</v>
      <v>96</v>
      <v>41</v>
    </spb>
    <spb s="14">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Wikipedia	</v>
      <v xml:space="preserve">CC-BY-SA	CC-BY-SA	</v>
      <v xml:space="preserve">http://en.wikipedia.org/wiki/Lima	http://fr.wikipedia.org/wiki/Lima	</v>
      <v xml:space="preserve">http://creativecommons.org/licenses/by-sa/3.0/	http://creativecommons.org/licenses/by-sa/3.0/	</v>
    </spb>
    <spb s="0">
      <v xml:space="preserve">Wikipedia	Wikipedia	Sec	Weathertrends360	</v>
      <v xml:space="preserve">CC-BY-SA	CC-BY-SA			</v>
      <v xml:space="preserve">http://en.wikipedia.org/wiki/Lima	https://en.wikipedia.org/wiki/Lima	https://www.sec.gov/cgi-bin/browse-edgar?action=getcompany&amp;CIK=0001785330	https://www.weathertrends360.com/	</v>
      <v xml:space="preserve">http://creativecommons.org/licenses/by-sa/3.0/	http://creativecommons.org/licenses/by-sa/3.0/			</v>
    </spb>
    <spb s="0">
      <v xml:space="preserve">Wikipedia	</v>
      <v xml:space="preserve">CC-BY-SA	</v>
      <v xml:space="preserve">http://en.wikipedia.org/wiki/Lima	</v>
      <v xml:space="preserve">http://creativecommons.org/licenses/by-sa/3.0/	</v>
    </spb>
    <spb s="0">
      <v xml:space="preserve">Wikipedia	Wikipedia	Sec	</v>
      <v xml:space="preserve">CC-BY-SA	CC-BY-SA		</v>
      <v xml:space="preserve">http://en.wikipedia.org/wiki/Lima	https://en.wikipedia.org/wiki/Lima	https://www.sec.gov/cgi-bin/browse-edgar?action=getcompany&amp;CIK=0001785330	</v>
      <v xml:space="preserve">http://creativecommons.org/licenses/by-sa/3.0/	http://creativecommons.org/licenses/by-sa/3.0/		</v>
    </spb>
    <spb s="15">
      <v>99</v>
      <v>100</v>
      <v>101</v>
      <v>101</v>
      <v>101</v>
      <v>100</v>
      <v>101</v>
      <v>102</v>
      <v>101</v>
    </spb>
    <spb s="11">
      <v>square km</v>
      <v>2007</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https://www.sec.gov/cgi-bin/browse-edgar?action=getcompany&amp;CIK=0001916611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0">
      <v>22</v>
      <v>105</v>
      <v>106</v>
      <v>107</v>
      <v>26</v>
      <v>27</v>
      <v>107</v>
      <v>108</v>
      <v>108</v>
      <v>109</v>
      <v>108</v>
      <v>108</v>
      <v>110</v>
      <v>32</v>
      <v>105</v>
      <v>110</v>
      <v>33</v>
      <v>111</v>
      <v>110</v>
      <v>34</v>
      <v>35</v>
      <v>36</v>
      <v>110</v>
      <v>110</v>
      <v>112</v>
      <v>110</v>
      <v>37</v>
      <v>38</v>
      <v>39</v>
      <v>40</v>
      <v>110</v>
      <v>105</v>
      <v>110</v>
      <v>110</v>
      <v>110</v>
      <v>110</v>
      <v>110</v>
      <v>110</v>
      <v>110</v>
      <v>110</v>
      <v>110</v>
      <v>110</v>
      <v>41</v>
    </spb>
    <spb s="14">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http://en.wikipedia.org/wiki/Sydney	</v>
      <v xml:space="preserve">http://creativecommons.org/licenses/by-sa/3.0/	</v>
    </spb>
    <spb s="0">
      <v xml:space="preserve">Wikipedia	Walkscore	</v>
      <v xml:space="preserve">CC-BY-SA		</v>
      <v xml:space="preserve">http://en.wikipedia.org/wiki/Sydney	https://www.walkscore.com/AU-NSW/Sydney	</v>
      <v xml:space="preserve">http://creativecommons.org/licenses/by-sa/3.0/		</v>
    </spb>
    <spb s="0">
      <v xml:space="preserve">Wikipedia	Wikipedia	Walkscore	</v>
      <v xml:space="preserve">CC-BY-SA	CC-BY-SA		</v>
      <v xml:space="preserve">http://en.wikipedia.org/wiki/Sydney	https://en.wikipedia.org/wiki/Sydney	https://www.walkscore.com/AU-NSW/Sydney	</v>
      <v xml:space="preserve">http://creativecommons.org/licenses/by-sa/3.0/	http://creativecommons.org/licenses/by-sa/3.0/		</v>
    </spb>
    <spb s="10">
      <v>116</v>
      <v>117</v>
      <v>116</v>
      <v>117</v>
      <v>116</v>
      <v>118</v>
      <v>118</v>
      <v>116</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2">
      <v>22</v>
      <v>121</v>
      <v>122</v>
      <v>123</v>
      <v>26</v>
      <v>27</v>
      <v>123</v>
      <v>124</v>
      <v>124</v>
      <v>122</v>
      <v>125</v>
      <v>124</v>
      <v>124</v>
      <v>126</v>
      <v>127</v>
      <v>32</v>
      <v>121</v>
      <v>127</v>
      <v>33</v>
      <v>124</v>
      <v>127</v>
      <v>34</v>
      <v>35</v>
      <v>36</v>
      <v>127</v>
      <v>127</v>
      <v>125</v>
      <v>127</v>
      <v>37</v>
      <v>38</v>
      <v>39</v>
      <v>40</v>
      <v>127</v>
      <v>121</v>
      <v>127</v>
      <v>127</v>
      <v>127</v>
      <v>127</v>
      <v>127</v>
      <v>127</v>
      <v>127</v>
      <v>127</v>
      <v>127</v>
      <v>127</v>
      <v>41</v>
    </spb>
    <spb s="14">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21">
      <v>131</v>
      <v>132</v>
      <v>133</v>
      <v>131</v>
      <v>132</v>
      <v>131</v>
      <v>131</v>
      <v>133</v>
      <v>134</v>
      <v>133</v>
    </spb>
    <spb s="2">
      <v>6</v>
      <v>Name</v>
      <v>LearnMoreOnLink</v>
    </spb>
    <spb s="8">
      <v>square km</v>
      <v>2011</v>
      <v>2020</v>
      <v>2011</v>
      <v>2011</v>
    </spb>
    <spb s="22">
      <v>7</v>
      <v>Title</v>
    </spb>
    <spb s="23">
      <v>1</v>
    </spb>
  </spbData>
</supportingPropertyBags>
</file>

<file path=xl/richData/rdsupportingpropertybagstructure.xml><?xml version="1.0" encoding="utf-8"?>
<spbStructures xmlns="http://schemas.microsoft.com/office/spreadsheetml/2017/richdata2" count="24">
  <s>
    <k n="SourceText" t="s"/>
    <k n="LicenseText" t="s"/>
    <k n="SourceAddress" t="s"/>
    <k n="LicenseAddress" t="s"/>
  </s>
  <s>
    <k n="Area" t="spb"/>
    <k n="Name" t="spb"/>
    <k n="Households" t="spb"/>
    <k n="Population" t="spb"/>
    <k n="UniqueName" t="spb"/>
    <k n="Description" t="spb"/>
    <k n="Abbreviation" t="spb"/>
    <k n="Largest city" t="spb"/>
    <k n="Housing units" t="spb"/>
    <k n="Country/region" t="spb"/>
    <k n="Capital/Major City" t="spb"/>
    <k n="Persons per household"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Households" t="s"/>
    <k n="Population" t="s"/>
    <k n="Housing units" t="s"/>
    <k n="Persons per household" t="s"/>
  </s>
  <s>
    <k n="_Self" t="i"/>
  </s>
  <s>
    <k n="Area" t="spb"/>
    <k n="Name" t="spb"/>
    <k n="Population" t="spb"/>
    <k n="UniqueName" t="spb"/>
    <k n="Description" t="spb"/>
    <k n="Country/region" t="spb"/>
    <k n="Admin Division 1 (State/province/other)" t="spb"/>
    <k n="Admin Division 2 (County/district/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2" formatCode="0.00"/>
    </x:dxf>
    <x:dxf>
      <x:numFmt numFmtId="0" formatCode="General"/>
    </x:dxf>
    <x:dxf>
      <x:numFmt numFmtId="14" formatCode="0.00%"/>
    </x:dxf>
    <x:dxf>
      <x:numFmt numFmtId="1" formatCode="0"/>
    </x:dxf>
    <x:dxf>
      <x:numFmt numFmtId="4" formatCode="#,##0.00"/>
    </x:dxf>
  </dxfs>
  <richProperties>
    <rPr n="IsTitleField" t="b"/>
    <rPr n="RequiresInlineAttribution" t="b"/>
    <rPr n="NumberFormat" t="s"/>
    <rPr n="IsHeroField" t="b"/>
  </richProperties>
  <richStyles>
    <rSty>
      <rpv i="0">1</rpv>
    </rSty>
    <rSty>
      <rpv i="1">1</rpv>
    </rSty>
    <rSty dxfid="0">
      <rpv i="2">#,##0</rpv>
    </rSty>
    <rSty dxfid="1">
      <rpv i="2">0.00</rpv>
    </rSty>
    <rSty dxfid="2">
      <rpv i="2">0.0000</rpv>
    </rSty>
    <rSty>
      <rpv i="3">1</rpv>
    </rSty>
    <rSty dxfid="3">
      <rpv i="2">0.0%</rpv>
    </rSty>
    <rSty dxfid="4">
      <rpv i="2">0</rpv>
    </rSty>
    <rSty dxfid="5">
      <rpv i="2">#,##0.00</rpv>
    </rSty>
    <rSty dxfid="2">
      <rpv i="2">0.0</rpv>
    </rSty>
    <rSty dxfid="2">
      <rpv i="2">_([$$-en-US]* #,##0.00_);_([$$-en-US]* (#,##0.00);_([$$-en-US]* "-"??_);_(@_)</rpv>
    </rSty>
    <rSty dxfid="2">
      <rpv i="2">_([$$-en-US]* #,##0_);_([$$-en-US]* (#,##0);_([$$-en-US]* "-"_);_(@_)</rpv>
    </rSty>
    <rSty dxfid="3"/>
  </richStyles>
</richStyleSheet>
</file>

<file path=xl/tables/_rels/table1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72184E-C9C6-4622-8123-089E832A9030}" name="HospitalFinal" displayName="HospitalFinal" ref="A6:F15" totalsRowShown="0">
  <autoFilter ref="A6:F15" xr:uid="{5172184E-C9C6-4622-8123-089E832A9030}"/>
  <tableColumns count="6">
    <tableColumn id="1" xr3:uid="{8379E6D8-DF1E-4497-A1FF-542FFA44BFFD}" name="Date" dataDxfId="63"/>
    <tableColumn id="2" xr3:uid="{66E6977E-4234-431F-A21C-3E4595A10DDA}" name="Hospital"/>
    <tableColumn id="3" xr3:uid="{4806A0CD-3CAF-4C73-BB5C-0DA5D856F804}" name="PatientsAdmitted"/>
    <tableColumn id="4" xr3:uid="{D8F50FD0-8C95-4B91-A464-9FA84EDE05DE}" name="SpareBeds"/>
    <tableColumn id="5" xr3:uid="{2F860F35-8A9A-4780-8B40-00F2DBD6C98B}" name="Day of Week" dataDxfId="62" dataCellStyle="Normal 3">
      <calculatedColumnFormula>TEXT(HospitalFinal[[#This Row],[Date]], "ddd")</calculatedColumnFormula>
    </tableColumn>
    <tableColumn id="6" xr3:uid="{3DAD88D0-29F5-44FD-9BF1-835166716CEF}" name="Capacity" dataDxfId="61" dataCellStyle="Normal 3">
      <calculatedColumnFormula>MAX(HospitalFinal[[#This Row],[SpareBeds]]-HospitalFinal[[#This Row],[PatientsAdmitted]], 0)</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70BDE8-D7DC-4D93-847D-FFCB1A69609A}" name="JanTable" displayName="JanTable" ref="B44:D46" totalsRowShown="0" headerRowBorderDxfId="60" tableBorderDxfId="59" totalsRowBorderDxfId="58">
  <autoFilter ref="B44:D46" xr:uid="{690E36D7-C41A-46FA-A733-B8FD0B6F7AE0}"/>
  <tableColumns count="3">
    <tableColumn id="1" xr3:uid="{DDAD9C2B-4C43-44CD-B75E-0853E55C5E02}" name="Date" dataDxfId="57"/>
    <tableColumn id="2" xr3:uid="{E75A4ECC-5775-4FE5-AE53-97422FDA65BF}" name="Category"/>
    <tableColumn id="3" xr3:uid="{DE025997-85A0-474F-80CC-129FA9F0A87B}" name="Amount" dataDxfId="56"/>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0E6EAF7-AE87-4660-9085-1F7444A467BD}" name="FebTable" displayName="FebTable" ref="F44:H46" totalsRowShown="0" headerRowBorderDxfId="55" tableBorderDxfId="54" totalsRowBorderDxfId="53">
  <autoFilter ref="F44:H46" xr:uid="{F59A4769-39B3-4094-A779-7207569CF49F}"/>
  <tableColumns count="3">
    <tableColumn id="1" xr3:uid="{641B38F6-6BB7-4E78-82FA-45A867E653E0}" name="Date" dataDxfId="52"/>
    <tableColumn id="2" xr3:uid="{B79DAFBA-FD52-45D8-BEE0-777DBF037C1D}" name="Category"/>
    <tableColumn id="3" xr3:uid="{B9798612-D46A-499C-90DF-9E997A8A8532}" name="Amount" dataDxfId="5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E8AB352-E941-4311-AA8F-33C088E584DE}" name="MarTable" displayName="MarTable" ref="J44:L46" totalsRowShown="0" headerRowDxfId="50" tableBorderDxfId="49">
  <autoFilter ref="J44:L46" xr:uid="{4389A2E5-9D01-4909-AEA3-0168F32B0F19}"/>
  <tableColumns count="3">
    <tableColumn id="1" xr3:uid="{3941987F-ACB3-4C00-87C8-41DEF4E3AACF}" name="Date" dataDxfId="48"/>
    <tableColumn id="2" xr3:uid="{6B65483A-4552-4CEE-B85C-982B42953F4D}" name="Category" dataDxfId="47"/>
    <tableColumn id="3" xr3:uid="{20BF598D-C9F6-4329-BF3B-0FF9EAA4E01F}" name="Amount"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60874F8-5D5C-4F7C-BC87-622005DB33C1}" name="JanTable6" displayName="JanTable6" ref="B44:D46" totalsRowShown="0" headerRowBorderDxfId="13" tableBorderDxfId="14" totalsRowBorderDxfId="12">
  <autoFilter ref="B44:D46" xr:uid="{690E36D7-C41A-46FA-A733-B8FD0B6F7AE0}"/>
  <tableColumns count="3">
    <tableColumn id="1" xr3:uid="{02C75003-A8E6-46E7-BF48-4022E8E2A1BF}" name="Date" dataDxfId="11"/>
    <tableColumn id="2" xr3:uid="{9CA22B33-72C5-419F-9748-6A9272F81081}" name="Category"/>
    <tableColumn id="3" xr3:uid="{1E8D2635-0887-45C0-A713-1628BA555E8E}" name="Amount" dataDxfId="1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CF69B6-CFE9-4289-9DE7-A6A5CD620D0D}" name="FebTable7" displayName="FebTable7" ref="F44:H46" totalsRowShown="0" headerRowBorderDxfId="8" tableBorderDxfId="9" totalsRowBorderDxfId="7">
  <autoFilter ref="F44:H46" xr:uid="{F59A4769-39B3-4094-A779-7207569CF49F}"/>
  <tableColumns count="3">
    <tableColumn id="1" xr3:uid="{82FC9A9E-5B93-4D54-AB15-AD85D5458129}" name="Date" dataDxfId="6"/>
    <tableColumn id="2" xr3:uid="{25EAFE21-6888-4825-8FD6-2BF2889EF438}" name="Category"/>
    <tableColumn id="3" xr3:uid="{9992EA39-FD83-499F-BF79-72BC47F598FA}" name="Amount" dataDxfId="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8CF2251-0C95-48FC-BE5B-147D1FA4F7DE}" name="MarTable16" displayName="MarTable16" ref="J44:L46" totalsRowShown="0" headerRowDxfId="4" tableBorderDxfId="3">
  <autoFilter ref="J44:L46" xr:uid="{4389A2E5-9D01-4909-AEA3-0168F32B0F19}"/>
  <tableColumns count="3">
    <tableColumn id="1" xr3:uid="{D09BCF11-DF03-4258-ACC3-387122B15261}" name="Date" dataDxfId="2"/>
    <tableColumn id="2" xr3:uid="{6F9B9871-7326-4285-98D7-F31072D61C16}" name="Category" dataDxfId="1"/>
    <tableColumn id="3" xr3:uid="{1E0D6C83-2013-4F05-9FC0-5CA8F9187A35}" name="Amount" dataDxfId="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2E15196-7BEA-4A9D-953D-436A4324D2ED}" name="JanTableFinal" displayName="JanTableFinal" ref="B44:D46" totalsRowShown="0" headerRowBorderDxfId="45" tableBorderDxfId="44" totalsRowBorderDxfId="43">
  <autoFilter ref="B44:D46" xr:uid="{690E36D7-C41A-46FA-A733-B8FD0B6F7AE0}"/>
  <tableColumns count="3">
    <tableColumn id="1" xr3:uid="{315453A6-3B61-4183-9E3D-7F354F21ECED}" name="Date" dataDxfId="42"/>
    <tableColumn id="2" xr3:uid="{8601746A-D2E0-4694-A343-33419CCD433D}" name="Category"/>
    <tableColumn id="3" xr3:uid="{FF186553-2549-4D90-B386-8D9EA1314A99}" name="Amount" dataDxfId="41"/>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DAC23B8-DB9A-4C54-BD21-BD8D5ADB72FA}" name="FebTableFinal" displayName="FebTableFinal" ref="F44:H46" totalsRowShown="0" headerRowBorderDxfId="40" tableBorderDxfId="39" totalsRowBorderDxfId="38">
  <autoFilter ref="F44:H46" xr:uid="{F59A4769-39B3-4094-A779-7207569CF49F}"/>
  <tableColumns count="3">
    <tableColumn id="1" xr3:uid="{9AD9EE5A-4BFC-47DC-AE50-113C63207DEB}" name="Date" dataDxfId="37"/>
    <tableColumn id="2" xr3:uid="{0F859BCB-6795-42EE-A2A6-B61BD6D68EE0}" name="Category"/>
    <tableColumn id="3" xr3:uid="{B3BF4079-5221-4CB1-9B6B-546EBFD646C1}" name="Amount" dataDxfId="3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CBDAA33-80CC-4CED-AA5B-1C959422BF37}" name="MarTableFinal" displayName="MarTableFinal" ref="J44:L46" totalsRowShown="0" headerRowDxfId="35" tableBorderDxfId="34">
  <autoFilter ref="J44:L46" xr:uid="{4389A2E5-9D01-4909-AEA3-0168F32B0F19}"/>
  <tableColumns count="3">
    <tableColumn id="1" xr3:uid="{5FF4C113-7389-4586-9E77-738DD8F6D4F7}" name="Date" dataDxfId="33"/>
    <tableColumn id="2" xr3:uid="{63D75428-ED24-495A-9A7A-746DC5A3BD21}" name="Category" dataDxfId="32"/>
    <tableColumn id="3" xr3:uid="{38185DCF-2DF9-4A0D-BA75-A1CD3E9B5B1C}" name="Amount" dataDxfId="3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65136C4-84D1-41C2-BE8F-5CF2889B0A55}" name="Country" displayName="Country" ref="B13:G19" totalsRowShown="0">
  <autoFilter ref="B13:G19" xr:uid="{065136C4-84D1-41C2-BE8F-5CF2889B0A55}"/>
  <tableColumns count="6">
    <tableColumn id="1" xr3:uid="{5C811144-29AE-4341-9C8A-A7FF87C52278}" name="Country"/>
    <tableColumn id="2" xr3:uid="{821E032A-072A-45FB-9E54-3CF890CB3D90}" name="Area"/>
    <tableColumn id="3" xr3:uid="{F238C564-FBA2-4ED3-B03C-551AA69EA706}" name="Population"/>
    <tableColumn id="4" xr3:uid="{EABC2BE1-01AB-421A-A00C-5FB51277613C}" name="Language"/>
    <tableColumn id="5" xr3:uid="{2F440160-4D72-4961-BB90-F6975FA1C235}" name="Capital City"/>
    <tableColumn id="6" xr3:uid="{EF631ABF-AB04-43D6-A684-C6C1B439F36F}" name="Capital City Leader(s)"/>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37BCDEB-8D53-443E-AF03-A4EE2B041715}" name="Country17" displayName="Country17" ref="B13:G19" totalsRowShown="0">
  <autoFilter ref="B13:G19" xr:uid="{065136C4-84D1-41C2-BE8F-5CF2889B0A55}"/>
  <tableColumns count="6">
    <tableColumn id="1" xr3:uid="{8EA0B5BD-B1EF-461E-A8D6-CDB544A8A20C}" name="Country"/>
    <tableColumn id="2" xr3:uid="{0D2046C2-BAC7-4A23-BF4C-249524F7747B}" name="Area"/>
    <tableColumn id="3" xr3:uid="{09356E29-4143-416A-8E78-4588F8667192}" name="Population"/>
    <tableColumn id="4" xr3:uid="{2062245C-B061-4BA3-BDFD-DDBDA55CE869}" name="Language"/>
    <tableColumn id="5" xr3:uid="{7CA2FE09-61A6-47D5-8B8C-F3D8F7426510}" name="Capital City"/>
    <tableColumn id="6" xr3:uid="{4F11A169-7478-4430-ABEB-5B3380F40125}" name="Capital City Leader(s)"/>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FC73B5E-9E4D-4635-BFC6-73A4E2014BBC}" name="CountryFinal" displayName="CountryFinal" ref="B13:G20" totalsRowShown="0">
  <autoFilter ref="B13:G20" xr:uid="{F0021757-1ED4-4A43-AD41-4524F9582E04}"/>
  <tableColumns count="6">
    <tableColumn id="1" xr3:uid="{5C478D82-B820-4F1C-948A-05EC557598D1}" name="Country"/>
    <tableColumn id="2" xr3:uid="{6F0BE6C8-D40E-436B-8BFE-D440A398DAD5}" name="Area">
      <calculatedColumnFormula array="1">_FV(B14,"Area",TRUE)</calculatedColumnFormula>
    </tableColumn>
    <tableColumn id="3" xr3:uid="{958B707A-F314-4559-A45A-529A24D9C6C4}" name="Population">
      <calculatedColumnFormula array="1">_FV(B14,"Population",TRUE)</calculatedColumnFormula>
    </tableColumn>
    <tableColumn id="4" xr3:uid="{0B4E11FC-AE39-433D-BBDF-757CD361C3F5}" name="Language">
      <calculatedColumnFormula>_xlfn.ARRAYTOTEXT(_FV(B14,"Official language",TRUE))</calculatedColumnFormula>
    </tableColumn>
    <tableColumn id="5" xr3:uid="{200FE3DA-E92F-4A83-A948-A0B9E209A92C}" name="Capital City">
      <calculatedColumnFormula array="1">_FV(B14,"Largest city",TRUE)</calculatedColumnFormula>
    </tableColumn>
    <tableColumn id="6" xr3:uid="{48320195-FBE2-4610-A5AA-8229EC31CA12}" name="Capital City Leader(s)">
      <calculatedColumnFormula>_xlfn.ARRAYTOTEXT(IFERROR(_FV(F14,"Leader(s)",TRUE), "No leader"))</calculatedColumnFormula>
    </tableColumn>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ADF0D3D-E8FC-4256-8C26-FB19178243D5}" name="JourneysFinal" displayName="JourneysFinal" ref="A1:H1033" tableType="queryTable" totalsRowShown="0">
  <autoFilter ref="A1:H1033" xr:uid="{9ADF0D3D-E8FC-4256-8C26-FB19178243D5}"/>
  <tableColumns count="8">
    <tableColumn id="1" xr3:uid="{C6DAED89-6653-44E4-97CA-CC0B31645503}" uniqueName="1" name="Financial Year" queryTableFieldId="1" dataDxfId="30"/>
    <tableColumn id="2" xr3:uid="{BFA64F3C-9C82-4E60-98F9-1DEE843A48E3}" uniqueName="2" name="Reporting Period" queryTableFieldId="2"/>
    <tableColumn id="3" xr3:uid="{B59EE2B7-8E36-4B38-9F94-C090A6AEFC3A}" uniqueName="3" name="Days in period" queryTableFieldId="3"/>
    <tableColumn id="4" xr3:uid="{6C6D3984-3941-4689-A00C-0FFC17122B66}" uniqueName="4" name="Period beginning" queryTableFieldId="4" dataDxfId="29"/>
    <tableColumn id="5" xr3:uid="{336A49B7-7E27-47C3-8051-794CBE9D4340}" uniqueName="5" name="Period ending" queryTableFieldId="5" dataDxfId="28"/>
    <tableColumn id="6" xr3:uid="{CBFD4EB3-FC1A-4273-946F-0B31D0CBCFE7}" uniqueName="6" name="Journey Type" queryTableFieldId="6" dataDxfId="27"/>
    <tableColumn id="7" xr3:uid="{C5132A0B-0D75-420C-82D1-A866FE64BB3B}" uniqueName="7" name="Passengers (m)" queryTableFieldId="7"/>
    <tableColumn id="8" xr3:uid="{2CB868B8-E2B5-4258-8CC0-742E429EBE0F}" uniqueName="8" name="Daily Passengers (m)" queryTableFieldId="8"/>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02EF6F9-76F3-4494-BD28-47AF0D877BF0}" name="StarWarsFinal" displayName="StarWarsFinal" ref="A1:C88" tableType="queryTable" totalsRowShown="0">
  <autoFilter ref="A1:C88" xr:uid="{302EF6F9-76F3-4494-BD28-47AF0D877BF0}"/>
  <tableColumns count="3">
    <tableColumn id="1" xr3:uid="{50031666-A8CD-41F4-8553-1A0D478ED50E}" uniqueName="1" name="Character" queryTableFieldId="1"/>
    <tableColumn id="2" xr3:uid="{8F2E08FE-4399-4183-AACC-BBCCF942B83F}" uniqueName="2" name="eye_color" queryTableFieldId="2">
      <calculatedColumnFormula array="1">_FV(StarWarsFinal[[#This Row],[Character]],"eye_color")</calculatedColumnFormula>
    </tableColumn>
    <tableColumn id="3" xr3:uid="{7B18C304-DB3F-40B1-8275-A9EE5DCDAEE0}" uniqueName="3" name="skin_color" queryTableFieldId="3">
      <calculatedColumnFormula array="1">_FV(StarWarsFinal[[#This Row],[Character]],"skin_color")</calculatedColumnFormula>
    </tableColumn>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3C108A-277B-4D73-93B5-221A73A33632}" name="Store" displayName="Store" ref="A1:M701" totalsRowShown="0" headerRowDxfId="26" dataDxfId="25" dataCellStyle="Currency 2">
  <autoFilter ref="A1:M701" xr:uid="{00000000-0009-0000-0100-000001000000}"/>
  <tableColumns count="13">
    <tableColumn id="1" xr3:uid="{C60924A2-7BFD-4511-A86F-59E30B953698}" name="Segment"/>
    <tableColumn id="2" xr3:uid="{4794150C-C1AF-4A9C-A4CD-1F66E4CFCB6D}" name="Country"/>
    <tableColumn id="16" xr3:uid="{A1AA995E-E1F6-45B2-97FE-3D8646B32B80}" name="Product" dataDxfId="24" dataCellStyle="Currency 2"/>
    <tableColumn id="3" xr3:uid="{78AB45B1-B9CA-4DEB-9B53-41146FDF68B4}" name="Date" dataDxfId="23" dataCellStyle="Currency 2"/>
    <tableColumn id="6" xr3:uid="{2256685E-56CD-42D3-8BC7-9EFB82F0407E}" name="Quantity"/>
    <tableColumn id="7" xr3:uid="{1152BCF5-795D-48B0-8899-16EAA6240C0B}" name="Unit Cost" dataDxfId="22" dataCellStyle="Currency 2"/>
    <tableColumn id="8" xr3:uid="{0B52640E-A4F1-4D20-845A-1BB391FACD17}" name="Sale Price" dataDxfId="21" dataCellStyle="Currency 2"/>
    <tableColumn id="12" xr3:uid="{D0802234-EAD8-4684-A67F-626F575D7C65}" name="COGS" dataDxfId="20" dataCellStyle="Currency 2"/>
    <tableColumn id="10" xr3:uid="{9DD7727A-EE7A-4583-890E-FC19A2850B88}" name="Discount" dataDxfId="19" dataCellStyle="Currency 2"/>
    <tableColumn id="19" xr3:uid="{062A05AD-8804-4DEE-8F28-4FA079EA8AC1}" name="Discount Band" dataDxfId="18" dataCellStyle="Currency 2"/>
    <tableColumn id="4" xr3:uid="{B90091F1-C2A0-4589-AF2D-613BBF558814}" name="Gross Sales" dataDxfId="17" dataCellStyle="Currency 2">
      <calculatedColumnFormula>Store[[#This Row],[Quantity]]*Store[[#This Row],[Sale Price]]</calculatedColumnFormula>
    </tableColumn>
    <tableColumn id="5" xr3:uid="{8D8B3D06-5229-4193-A447-B895D862C559}" name="Sales" dataDxfId="16" dataCellStyle="Currency 2">
      <calculatedColumnFormula>Store[[#This Row],[Gross Sales]]-Store[[#This Row],[Discount]]</calculatedColumnFormula>
    </tableColumn>
    <tableColumn id="9" xr3:uid="{57EFDC98-415F-425E-8389-DC51D5B25E09}" name="Profit" dataDxfId="15" dataCellStyle="Currency 2">
      <calculatedColumnFormula>Store[[#This Row],[Sales]]-Store[[#This Row],[COGS]]</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rkWilcock/CourseDatasets/blob/main/Star%20Wars/characters_clean.csv" TargetMode="External"/><Relationship Id="rId2" Type="http://schemas.openxmlformats.org/officeDocument/2006/relationships/hyperlink" Target="https://raw.githubusercontent.com/MarkWilcock/CourseDatasets/main/Star%20Wars/characters_clean.csv" TargetMode="External"/><Relationship Id="rId1" Type="http://schemas.openxmlformats.org/officeDocument/2006/relationships/hyperlink" Target="https://github.com/MarkWilcock/CourseDatasets" TargetMode="External"/><Relationship Id="rId6" Type="http://schemas.openxmlformats.org/officeDocument/2006/relationships/printerSettings" Target="../printerSettings/printerSettings1.bin"/><Relationship Id="rId5" Type="http://schemas.openxmlformats.org/officeDocument/2006/relationships/hyperlink" Target="https://raw.githubusercontent.com/MarkWilcock/CourseDatasets/main/Misc%20Datasets/tfl-journeys-type.csv" TargetMode="External"/><Relationship Id="rId4" Type="http://schemas.openxmlformats.org/officeDocument/2006/relationships/hyperlink" Target="https://github.com/MarkWilcock/CourseDatasets/blob/main/Misc%20Datasets/tfl-journeys-type.csv"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D0CD7-F1E6-48EA-9745-4D4CD9703483}">
  <sheetPr>
    <tabColor rgb="FF0070C0"/>
  </sheetPr>
  <dimension ref="A1:D17"/>
  <sheetViews>
    <sheetView workbookViewId="0">
      <selection activeCell="B8" sqref="B8"/>
    </sheetView>
  </sheetViews>
  <sheetFormatPr defaultRowHeight="15.75" x14ac:dyDescent="0.25"/>
  <cols>
    <col min="1" max="1" width="5.75" customWidth="1"/>
    <col min="2" max="2" width="24.25" customWidth="1"/>
    <col min="3" max="3" width="82" bestFit="1" customWidth="1"/>
  </cols>
  <sheetData>
    <row r="1" spans="1:4" x14ac:dyDescent="0.25">
      <c r="A1" t="s">
        <v>34</v>
      </c>
    </row>
    <row r="3" spans="1:4" x14ac:dyDescent="0.25">
      <c r="B3" s="4" t="s">
        <v>35</v>
      </c>
    </row>
    <row r="4" spans="1:4" x14ac:dyDescent="0.25">
      <c r="B4" s="4"/>
    </row>
    <row r="6" spans="1:4" x14ac:dyDescent="0.25">
      <c r="B6" t="s">
        <v>36</v>
      </c>
      <c r="C6" t="s">
        <v>88</v>
      </c>
    </row>
    <row r="7" spans="1:4" x14ac:dyDescent="0.25">
      <c r="B7" t="s">
        <v>137</v>
      </c>
      <c r="C7" t="s">
        <v>89</v>
      </c>
    </row>
    <row r="8" spans="1:4" x14ac:dyDescent="0.25">
      <c r="B8" t="s">
        <v>37</v>
      </c>
      <c r="C8" t="s">
        <v>40</v>
      </c>
    </row>
    <row r="9" spans="1:4" x14ac:dyDescent="0.25">
      <c r="B9" t="s">
        <v>38</v>
      </c>
      <c r="C9" t="s">
        <v>41</v>
      </c>
    </row>
    <row r="10" spans="1:4" x14ac:dyDescent="0.25">
      <c r="B10" t="s">
        <v>42</v>
      </c>
      <c r="C10" t="s">
        <v>76</v>
      </c>
    </row>
    <row r="11" spans="1:4" x14ac:dyDescent="0.25">
      <c r="B11" t="s">
        <v>39</v>
      </c>
      <c r="C11" t="s">
        <v>43</v>
      </c>
    </row>
    <row r="13" spans="1:4" x14ac:dyDescent="0.25">
      <c r="A13" t="s">
        <v>84</v>
      </c>
    </row>
    <row r="14" spans="1:4" x14ac:dyDescent="0.25">
      <c r="B14" t="s">
        <v>77</v>
      </c>
      <c r="C14" s="37" t="s">
        <v>78</v>
      </c>
    </row>
    <row r="15" spans="1:4" x14ac:dyDescent="0.25">
      <c r="C15" s="3" t="s">
        <v>83</v>
      </c>
      <c r="D15" s="3" t="s">
        <v>82</v>
      </c>
    </row>
    <row r="16" spans="1:4" x14ac:dyDescent="0.25">
      <c r="B16" t="s">
        <v>81</v>
      </c>
      <c r="C16" s="37" t="s">
        <v>86</v>
      </c>
      <c r="D16" s="37" t="s">
        <v>87</v>
      </c>
    </row>
    <row r="17" spans="2:4" x14ac:dyDescent="0.25">
      <c r="B17" t="s">
        <v>80</v>
      </c>
      <c r="C17" s="37" t="s">
        <v>85</v>
      </c>
      <c r="D17" s="37" t="s">
        <v>79</v>
      </c>
    </row>
  </sheetData>
  <hyperlinks>
    <hyperlink ref="C14" r:id="rId1" xr:uid="{0E90E859-D883-4878-B7AB-945D7ED722AE}"/>
    <hyperlink ref="D17" r:id="rId2" xr:uid="{40A7066E-BC70-4AE2-AC2E-E7D0F82194D8}"/>
    <hyperlink ref="C17" r:id="rId3" xr:uid="{7E0A860A-5E8C-4C12-AF03-49C5188E8955}"/>
    <hyperlink ref="C16" r:id="rId4" xr:uid="{796197CD-18C5-43AD-87A8-9A7C08A88D03}"/>
    <hyperlink ref="D16" r:id="rId5" xr:uid="{B1F321F7-6E5D-4CAC-9F4E-4F8DACC5CAC4}"/>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7D8D-E123-46FA-9130-C3CA0CE01AC3}">
  <dimension ref="A1:F18"/>
  <sheetViews>
    <sheetView zoomScale="115" zoomScaleNormal="115" workbookViewId="0">
      <selection activeCell="F23" sqref="F23"/>
    </sheetView>
  </sheetViews>
  <sheetFormatPr defaultRowHeight="15" x14ac:dyDescent="0.25"/>
  <cols>
    <col min="1" max="1" width="12.25" style="6" customWidth="1"/>
    <col min="2" max="2" width="12" style="6" customWidth="1"/>
    <col min="3" max="3" width="17.25" style="6" customWidth="1"/>
    <col min="4" max="4" width="10.25" style="6" customWidth="1"/>
    <col min="5" max="16384" width="9" style="6"/>
  </cols>
  <sheetData>
    <row r="1" spans="1:6" x14ac:dyDescent="0.25">
      <c r="A1" s="19" t="s">
        <v>50</v>
      </c>
    </row>
    <row r="2" spans="1:6" x14ac:dyDescent="0.25">
      <c r="A2" s="17"/>
    </row>
    <row r="3" spans="1:6" x14ac:dyDescent="0.25">
      <c r="A3" s="18"/>
    </row>
    <row r="4" spans="1:6" x14ac:dyDescent="0.25">
      <c r="A4" s="20" t="s">
        <v>51</v>
      </c>
      <c r="B4" s="20"/>
      <c r="C4" s="20">
        <f>SUM(C7:C15)</f>
        <v>142</v>
      </c>
      <c r="D4" s="20">
        <f>SUM(D7:D15)</f>
        <v>146</v>
      </c>
      <c r="E4" s="20"/>
      <c r="F4" s="20"/>
    </row>
    <row r="6" spans="1:6" ht="15.75" x14ac:dyDescent="0.25">
      <c r="A6" t="s">
        <v>7</v>
      </c>
      <c r="B6" t="s">
        <v>47</v>
      </c>
      <c r="C6" t="s">
        <v>48</v>
      </c>
      <c r="D6" t="s">
        <v>49</v>
      </c>
    </row>
    <row r="7" spans="1:6" ht="15.75" x14ac:dyDescent="0.25">
      <c r="A7" s="1">
        <f ca="1">TODAY()</f>
        <v>44940</v>
      </c>
      <c r="B7" t="s">
        <v>46</v>
      </c>
      <c r="C7">
        <v>14</v>
      </c>
      <c r="D7">
        <v>16</v>
      </c>
    </row>
    <row r="8" spans="1:6" ht="15.75" x14ac:dyDescent="0.25">
      <c r="A8" s="1">
        <f ca="1">TODAY() + 1</f>
        <v>44941</v>
      </c>
      <c r="B8" t="s">
        <v>46</v>
      </c>
      <c r="C8">
        <v>17</v>
      </c>
      <c r="D8">
        <v>20</v>
      </c>
    </row>
    <row r="9" spans="1:6" ht="15.75" x14ac:dyDescent="0.25">
      <c r="A9" s="1">
        <f ca="1">TODAY() + 2</f>
        <v>44942</v>
      </c>
      <c r="B9" t="s">
        <v>46</v>
      </c>
      <c r="C9">
        <v>13</v>
      </c>
      <c r="D9">
        <v>13</v>
      </c>
    </row>
    <row r="10" spans="1:6" ht="15.75" x14ac:dyDescent="0.25">
      <c r="A10" s="1">
        <f ca="1">TODAY()</f>
        <v>44940</v>
      </c>
      <c r="B10" t="s">
        <v>45</v>
      </c>
      <c r="C10">
        <v>19</v>
      </c>
      <c r="D10">
        <v>20</v>
      </c>
    </row>
    <row r="11" spans="1:6" ht="15.75" x14ac:dyDescent="0.25">
      <c r="A11" s="1">
        <f ca="1">TODAY() + 1</f>
        <v>44941</v>
      </c>
      <c r="B11" t="s">
        <v>45</v>
      </c>
      <c r="C11">
        <v>15</v>
      </c>
      <c r="D11">
        <v>10</v>
      </c>
    </row>
    <row r="12" spans="1:6" ht="15.75" x14ac:dyDescent="0.25">
      <c r="A12" s="1">
        <f ca="1">TODAY() + 2</f>
        <v>44942</v>
      </c>
      <c r="B12" t="s">
        <v>45</v>
      </c>
      <c r="C12">
        <v>15</v>
      </c>
      <c r="D12">
        <v>20</v>
      </c>
    </row>
    <row r="13" spans="1:6" ht="15.75" x14ac:dyDescent="0.25">
      <c r="A13" s="1">
        <f ca="1">TODAY()</f>
        <v>44940</v>
      </c>
      <c r="B13" t="s">
        <v>44</v>
      </c>
      <c r="C13">
        <v>20</v>
      </c>
      <c r="D13">
        <v>18</v>
      </c>
    </row>
    <row r="14" spans="1:6" ht="15.75" x14ac:dyDescent="0.25">
      <c r="A14" s="1">
        <f ca="1">TODAY() + 1</f>
        <v>44941</v>
      </c>
      <c r="B14" t="s">
        <v>44</v>
      </c>
      <c r="C14">
        <v>19</v>
      </c>
      <c r="D14">
        <v>11</v>
      </c>
    </row>
    <row r="15" spans="1:6" ht="15.75" x14ac:dyDescent="0.25">
      <c r="A15" s="1">
        <f ca="1">TODAY() + 2</f>
        <v>44942</v>
      </c>
      <c r="B15" t="s">
        <v>44</v>
      </c>
      <c r="C15">
        <v>10</v>
      </c>
      <c r="D15">
        <v>18</v>
      </c>
    </row>
    <row r="16" spans="1:6" x14ac:dyDescent="0.25">
      <c r="A16" s="17"/>
    </row>
    <row r="17" spans="1:1" x14ac:dyDescent="0.25">
      <c r="A17" s="17"/>
    </row>
    <row r="18" spans="1:1" x14ac:dyDescent="0.25">
      <c r="A18"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1728-3CED-405E-9F5B-5E1FFC96E1F5}">
  <sheetPr>
    <tabColor rgb="FFFFFF00"/>
  </sheetPr>
  <dimension ref="A1:F18"/>
  <sheetViews>
    <sheetView zoomScale="115" zoomScaleNormal="115" workbookViewId="0">
      <selection activeCell="F23" sqref="F23"/>
    </sheetView>
  </sheetViews>
  <sheetFormatPr defaultRowHeight="15" x14ac:dyDescent="0.25"/>
  <cols>
    <col min="1" max="1" width="12.25" style="6" customWidth="1"/>
    <col min="2" max="2" width="12" style="6" customWidth="1"/>
    <col min="3" max="3" width="17.25" style="6" customWidth="1"/>
    <col min="4" max="4" width="10.25" style="6" customWidth="1"/>
    <col min="5" max="16384" width="9" style="6"/>
  </cols>
  <sheetData>
    <row r="1" spans="1:6" x14ac:dyDescent="0.25">
      <c r="A1" s="19" t="s">
        <v>50</v>
      </c>
    </row>
    <row r="2" spans="1:6" x14ac:dyDescent="0.25">
      <c r="A2" s="17"/>
    </row>
    <row r="3" spans="1:6" x14ac:dyDescent="0.25">
      <c r="A3" s="18"/>
    </row>
    <row r="4" spans="1:6" x14ac:dyDescent="0.25">
      <c r="A4" s="20" t="s">
        <v>51</v>
      </c>
      <c r="B4" s="20"/>
      <c r="C4" s="20">
        <f>SUM(C7:C15)</f>
        <v>142</v>
      </c>
      <c r="D4" s="20">
        <f>SUM(D7:D15)</f>
        <v>146</v>
      </c>
      <c r="E4" s="20"/>
      <c r="F4" s="20"/>
    </row>
    <row r="6" spans="1:6" ht="15.75" x14ac:dyDescent="0.25">
      <c r="A6" t="s">
        <v>7</v>
      </c>
      <c r="B6" t="s">
        <v>47</v>
      </c>
      <c r="C6" t="s">
        <v>48</v>
      </c>
      <c r="D6" t="s">
        <v>49</v>
      </c>
    </row>
    <row r="7" spans="1:6" ht="15.75" x14ac:dyDescent="0.25">
      <c r="A7" s="1">
        <f ca="1">TODAY()</f>
        <v>44940</v>
      </c>
      <c r="B7" t="s">
        <v>46</v>
      </c>
      <c r="C7">
        <v>14</v>
      </c>
      <c r="D7">
        <v>16</v>
      </c>
    </row>
    <row r="8" spans="1:6" ht="15.75" x14ac:dyDescent="0.25">
      <c r="A8" s="1">
        <f ca="1">TODAY() + 1</f>
        <v>44941</v>
      </c>
      <c r="B8" t="s">
        <v>46</v>
      </c>
      <c r="C8">
        <v>17</v>
      </c>
      <c r="D8">
        <v>20</v>
      </c>
    </row>
    <row r="9" spans="1:6" ht="15.75" x14ac:dyDescent="0.25">
      <c r="A9" s="1">
        <f ca="1">TODAY() + 2</f>
        <v>44942</v>
      </c>
      <c r="B9" t="s">
        <v>46</v>
      </c>
      <c r="C9">
        <v>13</v>
      </c>
      <c r="D9">
        <v>13</v>
      </c>
    </row>
    <row r="10" spans="1:6" ht="15.75" x14ac:dyDescent="0.25">
      <c r="A10" s="1">
        <f ca="1">TODAY()</f>
        <v>44940</v>
      </c>
      <c r="B10" t="s">
        <v>45</v>
      </c>
      <c r="C10">
        <v>19</v>
      </c>
      <c r="D10">
        <v>20</v>
      </c>
    </row>
    <row r="11" spans="1:6" ht="15.75" x14ac:dyDescent="0.25">
      <c r="A11" s="1">
        <f ca="1">TODAY() + 1</f>
        <v>44941</v>
      </c>
      <c r="B11" t="s">
        <v>45</v>
      </c>
      <c r="C11">
        <v>15</v>
      </c>
      <c r="D11">
        <v>10</v>
      </c>
    </row>
    <row r="12" spans="1:6" ht="15.75" x14ac:dyDescent="0.25">
      <c r="A12" s="1">
        <f ca="1">TODAY() + 2</f>
        <v>44942</v>
      </c>
      <c r="B12" t="s">
        <v>45</v>
      </c>
      <c r="C12">
        <v>15</v>
      </c>
      <c r="D12">
        <v>20</v>
      </c>
    </row>
    <row r="13" spans="1:6" ht="15.75" x14ac:dyDescent="0.25">
      <c r="A13" s="1">
        <f ca="1">TODAY()</f>
        <v>44940</v>
      </c>
      <c r="B13" t="s">
        <v>44</v>
      </c>
      <c r="C13">
        <v>20</v>
      </c>
      <c r="D13">
        <v>18</v>
      </c>
    </row>
    <row r="14" spans="1:6" ht="15.75" x14ac:dyDescent="0.25">
      <c r="A14" s="1">
        <f ca="1">TODAY() + 1</f>
        <v>44941</v>
      </c>
      <c r="B14" t="s">
        <v>44</v>
      </c>
      <c r="C14">
        <v>19</v>
      </c>
      <c r="D14">
        <v>11</v>
      </c>
    </row>
    <row r="15" spans="1:6" ht="15.75" x14ac:dyDescent="0.25">
      <c r="A15" s="1">
        <f ca="1">TODAY() + 2</f>
        <v>44942</v>
      </c>
      <c r="B15" t="s">
        <v>44</v>
      </c>
      <c r="C15">
        <v>10</v>
      </c>
      <c r="D15">
        <v>18</v>
      </c>
    </row>
    <row r="16" spans="1:6" x14ac:dyDescent="0.25">
      <c r="A16" s="17"/>
    </row>
    <row r="17" spans="1:1" x14ac:dyDescent="0.25">
      <c r="A17" s="17"/>
    </row>
    <row r="18" spans="1:1" x14ac:dyDescent="0.25">
      <c r="A1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84A03-6AE6-40DE-A2E8-887B35EEC878}">
  <dimension ref="A1:K23"/>
  <sheetViews>
    <sheetView zoomScale="115" zoomScaleNormal="115" workbookViewId="0">
      <selection activeCell="B8" sqref="B8"/>
    </sheetView>
  </sheetViews>
  <sheetFormatPr defaultRowHeight="15" x14ac:dyDescent="0.25"/>
  <cols>
    <col min="1" max="1" width="12.25" style="6" customWidth="1"/>
    <col min="2" max="2" width="12" style="6" customWidth="1"/>
    <col min="3" max="3" width="17.25" style="6" customWidth="1"/>
    <col min="4" max="4" width="11" style="6" customWidth="1"/>
    <col min="5" max="5" width="13.625" style="6" customWidth="1"/>
    <col min="6" max="6" width="13.875" style="6" customWidth="1"/>
    <col min="7" max="8" width="9" style="6"/>
    <col min="9" max="9" width="12.125" style="6" bestFit="1" customWidth="1"/>
    <col min="10" max="10" width="21.25" style="6" bestFit="1" customWidth="1"/>
    <col min="11" max="11" width="14" style="6" bestFit="1" customWidth="1"/>
    <col min="12" max="16384" width="9" style="6"/>
  </cols>
  <sheetData>
    <row r="1" spans="1:11" x14ac:dyDescent="0.25">
      <c r="A1" s="19" t="s">
        <v>50</v>
      </c>
    </row>
    <row r="2" spans="1:11" x14ac:dyDescent="0.25">
      <c r="A2" s="17"/>
    </row>
    <row r="3" spans="1:11" x14ac:dyDescent="0.25">
      <c r="A3" s="18"/>
    </row>
    <row r="4" spans="1:11" x14ac:dyDescent="0.25">
      <c r="A4" s="20" t="s">
        <v>51</v>
      </c>
      <c r="B4" s="20"/>
      <c r="C4" s="20">
        <f>SUM(HospitalFinal[PatientsAdmitted])</f>
        <v>142</v>
      </c>
      <c r="D4" s="20">
        <f>SUM(HospitalFinal[SpareBeds])</f>
        <v>146</v>
      </c>
      <c r="E4" s="20"/>
      <c r="F4" s="20">
        <f>SUM(HospitalFinal[Capacity])</f>
        <v>19</v>
      </c>
    </row>
    <row r="6" spans="1:11" ht="15.75" x14ac:dyDescent="0.25">
      <c r="A6" t="s">
        <v>7</v>
      </c>
      <c r="B6" t="s">
        <v>47</v>
      </c>
      <c r="C6" t="s">
        <v>48</v>
      </c>
      <c r="D6" t="s">
        <v>49</v>
      </c>
      <c r="E6" s="6" t="s">
        <v>90</v>
      </c>
      <c r="F6" s="6" t="s">
        <v>91</v>
      </c>
      <c r="I6" s="38" t="s">
        <v>92</v>
      </c>
      <c r="J6" t="s">
        <v>94</v>
      </c>
      <c r="K6" t="s">
        <v>95</v>
      </c>
    </row>
    <row r="7" spans="1:11" ht="15.75" x14ac:dyDescent="0.25">
      <c r="A7" s="1">
        <f ca="1">TODAY()</f>
        <v>44940</v>
      </c>
      <c r="B7" t="s">
        <v>46</v>
      </c>
      <c r="C7">
        <v>14</v>
      </c>
      <c r="D7">
        <v>16</v>
      </c>
      <c r="E7" s="6" t="str">
        <f ca="1">TEXT(HospitalFinal[[#This Row],[Date]], "ddd")</f>
        <v>Sat</v>
      </c>
      <c r="F7" s="6">
        <f>MAX(HospitalFinal[[#This Row],[SpareBeds]]-HospitalFinal[[#This Row],[PatientsAdmitted]], 0)</f>
        <v>2</v>
      </c>
      <c r="I7" s="39" t="s">
        <v>45</v>
      </c>
      <c r="J7">
        <v>49</v>
      </c>
      <c r="K7">
        <v>6</v>
      </c>
    </row>
    <row r="8" spans="1:11" ht="15.75" x14ac:dyDescent="0.25">
      <c r="A8" s="1">
        <f ca="1">TODAY() + 1</f>
        <v>44941</v>
      </c>
      <c r="B8" t="s">
        <v>46</v>
      </c>
      <c r="C8">
        <v>17</v>
      </c>
      <c r="D8">
        <v>20</v>
      </c>
      <c r="E8" s="6" t="str">
        <f ca="1">TEXT(HospitalFinal[[#This Row],[Date]], "ddd")</f>
        <v>Sun</v>
      </c>
      <c r="F8" s="6">
        <f>MAX(HospitalFinal[[#This Row],[SpareBeds]]-HospitalFinal[[#This Row],[PatientsAdmitted]], 0)</f>
        <v>3</v>
      </c>
      <c r="I8" s="39" t="s">
        <v>44</v>
      </c>
      <c r="J8">
        <v>49</v>
      </c>
      <c r="K8">
        <v>8</v>
      </c>
    </row>
    <row r="9" spans="1:11" ht="15.75" x14ac:dyDescent="0.25">
      <c r="A9" s="1">
        <f ca="1">TODAY() + 2</f>
        <v>44942</v>
      </c>
      <c r="B9" t="s">
        <v>46</v>
      </c>
      <c r="C9">
        <v>13</v>
      </c>
      <c r="D9">
        <v>13</v>
      </c>
      <c r="E9" s="6" t="str">
        <f ca="1">TEXT(HospitalFinal[[#This Row],[Date]], "ddd")</f>
        <v>Mon</v>
      </c>
      <c r="F9" s="6">
        <f>MAX(HospitalFinal[[#This Row],[SpareBeds]]-HospitalFinal[[#This Row],[PatientsAdmitted]], 0)</f>
        <v>0</v>
      </c>
      <c r="I9" s="39" t="s">
        <v>46</v>
      </c>
      <c r="J9">
        <v>44</v>
      </c>
      <c r="K9">
        <v>5</v>
      </c>
    </row>
    <row r="10" spans="1:11" ht="15.75" x14ac:dyDescent="0.25">
      <c r="A10" s="1">
        <f ca="1">TODAY()</f>
        <v>44940</v>
      </c>
      <c r="B10" t="s">
        <v>45</v>
      </c>
      <c r="C10">
        <v>19</v>
      </c>
      <c r="D10">
        <v>20</v>
      </c>
      <c r="E10" s="6" t="str">
        <f ca="1">TEXT(HospitalFinal[[#This Row],[Date]], "ddd")</f>
        <v>Sat</v>
      </c>
      <c r="F10" s="6">
        <f>MAX(HospitalFinal[[#This Row],[SpareBeds]]-HospitalFinal[[#This Row],[PatientsAdmitted]], 0)</f>
        <v>1</v>
      </c>
      <c r="I10" s="39" t="s">
        <v>93</v>
      </c>
      <c r="J10">
        <v>142</v>
      </c>
      <c r="K10">
        <v>19</v>
      </c>
    </row>
    <row r="11" spans="1:11" ht="15.75" x14ac:dyDescent="0.25">
      <c r="A11" s="1">
        <f ca="1">TODAY() + 1</f>
        <v>44941</v>
      </c>
      <c r="B11" t="s">
        <v>45</v>
      </c>
      <c r="C11">
        <v>15</v>
      </c>
      <c r="D11">
        <v>10</v>
      </c>
      <c r="E11" s="6" t="str">
        <f ca="1">TEXT(HospitalFinal[[#This Row],[Date]], "ddd")</f>
        <v>Sun</v>
      </c>
      <c r="F11" s="6">
        <f>MAX(HospitalFinal[[#This Row],[SpareBeds]]-HospitalFinal[[#This Row],[PatientsAdmitted]], 0)</f>
        <v>0</v>
      </c>
      <c r="I11"/>
      <c r="J11"/>
      <c r="K11"/>
    </row>
    <row r="12" spans="1:11" ht="15.75" x14ac:dyDescent="0.25">
      <c r="A12" s="1">
        <f ca="1">TODAY() + 2</f>
        <v>44942</v>
      </c>
      <c r="B12" t="s">
        <v>45</v>
      </c>
      <c r="C12">
        <v>15</v>
      </c>
      <c r="D12">
        <v>20</v>
      </c>
      <c r="E12" s="6" t="str">
        <f ca="1">TEXT(HospitalFinal[[#This Row],[Date]], "ddd")</f>
        <v>Mon</v>
      </c>
      <c r="F12" s="6">
        <f>MAX(HospitalFinal[[#This Row],[SpareBeds]]-HospitalFinal[[#This Row],[PatientsAdmitted]], 0)</f>
        <v>5</v>
      </c>
      <c r="I12"/>
      <c r="J12"/>
      <c r="K12"/>
    </row>
    <row r="13" spans="1:11" ht="15.75" x14ac:dyDescent="0.25">
      <c r="A13" s="1">
        <f ca="1">TODAY()</f>
        <v>44940</v>
      </c>
      <c r="B13" t="s">
        <v>44</v>
      </c>
      <c r="C13">
        <v>20</v>
      </c>
      <c r="D13">
        <v>18</v>
      </c>
      <c r="E13" s="6" t="str">
        <f ca="1">TEXT(HospitalFinal[[#This Row],[Date]], "ddd")</f>
        <v>Sat</v>
      </c>
      <c r="F13" s="6">
        <f>MAX(HospitalFinal[[#This Row],[SpareBeds]]-HospitalFinal[[#This Row],[PatientsAdmitted]], 0)</f>
        <v>0</v>
      </c>
      <c r="I13"/>
      <c r="J13"/>
      <c r="K13"/>
    </row>
    <row r="14" spans="1:11" ht="15.75" x14ac:dyDescent="0.25">
      <c r="A14" s="1">
        <f ca="1">TODAY() + 1</f>
        <v>44941</v>
      </c>
      <c r="B14" t="s">
        <v>44</v>
      </c>
      <c r="C14">
        <v>19</v>
      </c>
      <c r="D14">
        <v>11</v>
      </c>
      <c r="E14" s="6" t="str">
        <f ca="1">TEXT(HospitalFinal[[#This Row],[Date]], "ddd")</f>
        <v>Sun</v>
      </c>
      <c r="F14" s="6">
        <f>MAX(HospitalFinal[[#This Row],[SpareBeds]]-HospitalFinal[[#This Row],[PatientsAdmitted]], 0)</f>
        <v>0</v>
      </c>
      <c r="I14"/>
      <c r="J14"/>
      <c r="K14"/>
    </row>
    <row r="15" spans="1:11" ht="15.75" x14ac:dyDescent="0.25">
      <c r="A15" s="1">
        <f ca="1">TODAY() + 2</f>
        <v>44942</v>
      </c>
      <c r="B15" t="s">
        <v>44</v>
      </c>
      <c r="C15">
        <v>10</v>
      </c>
      <c r="D15">
        <v>18</v>
      </c>
      <c r="E15" s="6" t="str">
        <f ca="1">TEXT(HospitalFinal[[#This Row],[Date]], "ddd")</f>
        <v>Mon</v>
      </c>
      <c r="F15" s="6">
        <f>MAX(HospitalFinal[[#This Row],[SpareBeds]]-HospitalFinal[[#This Row],[PatientsAdmitted]], 0)</f>
        <v>8</v>
      </c>
      <c r="I15"/>
      <c r="J15"/>
      <c r="K15"/>
    </row>
    <row r="16" spans="1:11" ht="15.75" x14ac:dyDescent="0.25">
      <c r="A16" s="17"/>
      <c r="I16"/>
      <c r="J16"/>
      <c r="K16"/>
    </row>
    <row r="17" spans="1:11" ht="15.75" x14ac:dyDescent="0.25">
      <c r="A17" s="17"/>
      <c r="I17"/>
      <c r="J17"/>
      <c r="K17"/>
    </row>
    <row r="18" spans="1:11" ht="15.75" x14ac:dyDescent="0.25">
      <c r="A18" s="17"/>
      <c r="I18"/>
      <c r="J18"/>
      <c r="K18"/>
    </row>
    <row r="19" spans="1:11" ht="15.75" x14ac:dyDescent="0.25">
      <c r="I19"/>
      <c r="J19"/>
      <c r="K19"/>
    </row>
    <row r="20" spans="1:11" ht="15.75" x14ac:dyDescent="0.25">
      <c r="I20"/>
      <c r="J20"/>
      <c r="K20"/>
    </row>
    <row r="21" spans="1:11" ht="15.75" x14ac:dyDescent="0.25">
      <c r="I21"/>
      <c r="J21"/>
      <c r="K21"/>
    </row>
    <row r="22" spans="1:11" ht="15.75" x14ac:dyDescent="0.25">
      <c r="I22"/>
      <c r="J22"/>
      <c r="K22"/>
    </row>
    <row r="23" spans="1:11" ht="15.75" x14ac:dyDescent="0.25">
      <c r="I23"/>
      <c r="J23"/>
      <c r="K23"/>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CD33A-1F5C-42DB-A67F-74F84C38A29F}">
  <sheetPr>
    <tabColor theme="0"/>
  </sheetPr>
  <dimension ref="A1:V80"/>
  <sheetViews>
    <sheetView workbookViewId="0">
      <selection activeCell="B72" sqref="B72"/>
    </sheetView>
  </sheetViews>
  <sheetFormatPr defaultRowHeight="15" x14ac:dyDescent="0.25"/>
  <cols>
    <col min="1" max="1" width="10.5" style="6" customWidth="1"/>
    <col min="2" max="2" width="10" style="6" bestFit="1" customWidth="1"/>
    <col min="3" max="3" width="9.625" style="6" customWidth="1"/>
    <col min="4" max="4" width="9" style="6" customWidth="1"/>
    <col min="5" max="5" width="4.375" style="6" customWidth="1"/>
    <col min="6" max="6" width="9.75" style="6" bestFit="1" customWidth="1"/>
    <col min="7" max="7" width="9.625" style="6" customWidth="1"/>
    <col min="8" max="8" width="9" style="6" customWidth="1"/>
    <col min="9" max="9" width="9" style="6"/>
    <col min="10" max="10" width="11" style="6" customWidth="1"/>
    <col min="11" max="12" width="9.625" style="6" customWidth="1"/>
    <col min="13" max="13" width="9" style="6"/>
    <col min="14" max="14" width="9.375" style="6" bestFit="1" customWidth="1"/>
    <col min="15" max="16" width="9" style="6"/>
    <col min="17" max="17" width="9.375" style="6" bestFit="1" customWidth="1"/>
    <col min="18" max="19" width="9" style="6"/>
    <col min="20" max="20" width="9.375" style="6" bestFit="1" customWidth="1"/>
    <col min="21" max="16384" width="9" style="6"/>
  </cols>
  <sheetData>
    <row r="1" spans="1:22" x14ac:dyDescent="0.25">
      <c r="A1" s="19" t="s">
        <v>147</v>
      </c>
    </row>
    <row r="2" spans="1:22" x14ac:dyDescent="0.25">
      <c r="A2" s="19" t="s">
        <v>53</v>
      </c>
      <c r="N2" s="19" t="s">
        <v>54</v>
      </c>
    </row>
    <row r="3" spans="1:22" x14ac:dyDescent="0.25">
      <c r="B3" s="6" t="s">
        <v>55</v>
      </c>
      <c r="F3" s="6" t="s">
        <v>56</v>
      </c>
      <c r="J3" s="6" t="s">
        <v>57</v>
      </c>
      <c r="N3" s="21" t="s">
        <v>141</v>
      </c>
    </row>
    <row r="4" spans="1:22" x14ac:dyDescent="0.25">
      <c r="A4" s="6" t="s">
        <v>58</v>
      </c>
      <c r="N4" s="21" t="s">
        <v>7</v>
      </c>
      <c r="O4" s="21" t="s">
        <v>1</v>
      </c>
      <c r="P4" s="21" t="s">
        <v>59</v>
      </c>
      <c r="Q4" s="21" t="s">
        <v>7</v>
      </c>
      <c r="R4" s="21" t="s">
        <v>1</v>
      </c>
      <c r="S4" s="21" t="s">
        <v>59</v>
      </c>
      <c r="T4" s="21" t="s">
        <v>7</v>
      </c>
      <c r="U4" s="21" t="s">
        <v>1</v>
      </c>
      <c r="V4" s="21" t="s">
        <v>59</v>
      </c>
    </row>
    <row r="5" spans="1:22" x14ac:dyDescent="0.25">
      <c r="B5" s="45" t="s">
        <v>7</v>
      </c>
      <c r="C5" s="45" t="s">
        <v>1</v>
      </c>
      <c r="D5" s="45" t="s">
        <v>59</v>
      </c>
      <c r="F5" s="45" t="s">
        <v>7</v>
      </c>
      <c r="G5" s="45" t="s">
        <v>1</v>
      </c>
      <c r="H5" s="45" t="s">
        <v>59</v>
      </c>
      <c r="J5" s="45" t="s">
        <v>7</v>
      </c>
      <c r="K5" s="45" t="s">
        <v>1</v>
      </c>
      <c r="L5" s="45" t="s">
        <v>59</v>
      </c>
      <c r="N5" s="25"/>
      <c r="Q5" s="17"/>
      <c r="T5" s="17"/>
    </row>
    <row r="6" spans="1:22" x14ac:dyDescent="0.25">
      <c r="B6" s="46">
        <v>44574</v>
      </c>
      <c r="C6" s="45" t="s">
        <v>60</v>
      </c>
      <c r="D6" s="45">
        <v>10</v>
      </c>
      <c r="F6" s="46">
        <v>44593</v>
      </c>
      <c r="G6" s="45" t="s">
        <v>60</v>
      </c>
      <c r="H6" s="45">
        <v>30</v>
      </c>
      <c r="J6" s="46">
        <v>44632</v>
      </c>
      <c r="K6" s="45" t="s">
        <v>60</v>
      </c>
      <c r="L6" s="45">
        <v>12</v>
      </c>
      <c r="N6" s="17"/>
      <c r="Q6" s="17"/>
      <c r="T6" s="17"/>
    </row>
    <row r="7" spans="1:22" x14ac:dyDescent="0.25">
      <c r="B7" s="46">
        <v>44587</v>
      </c>
      <c r="C7" s="45" t="s">
        <v>61</v>
      </c>
      <c r="D7" s="45">
        <v>20</v>
      </c>
      <c r="F7" s="46">
        <v>44602</v>
      </c>
      <c r="G7" s="45" t="s">
        <v>61</v>
      </c>
      <c r="H7" s="45">
        <v>35</v>
      </c>
      <c r="J7" s="46">
        <v>44635</v>
      </c>
      <c r="K7" s="45" t="s">
        <v>61</v>
      </c>
      <c r="L7" s="45">
        <v>24</v>
      </c>
      <c r="N7" s="17"/>
      <c r="Q7" s="17"/>
    </row>
    <row r="8" spans="1:22" x14ac:dyDescent="0.25">
      <c r="B8" s="43"/>
      <c r="C8" s="44"/>
      <c r="D8" s="44"/>
      <c r="F8" s="43"/>
      <c r="G8" s="44"/>
      <c r="H8" s="44"/>
      <c r="J8" s="43"/>
      <c r="K8" s="44"/>
      <c r="L8" s="44"/>
      <c r="N8" s="17"/>
      <c r="Q8" s="17"/>
    </row>
    <row r="9" spans="1:22" x14ac:dyDescent="0.25">
      <c r="B9" s="17"/>
      <c r="F9" s="17"/>
    </row>
    <row r="10" spans="1:22" x14ac:dyDescent="0.25">
      <c r="B10" s="17"/>
      <c r="F10" s="17"/>
    </row>
    <row r="11" spans="1:22" x14ac:dyDescent="0.25">
      <c r="A11" s="19" t="s">
        <v>62</v>
      </c>
    </row>
    <row r="12" spans="1:22" x14ac:dyDescent="0.25">
      <c r="A12" s="21" t="s">
        <v>138</v>
      </c>
    </row>
    <row r="13" spans="1:22" x14ac:dyDescent="0.25">
      <c r="A13" s="21"/>
      <c r="B13" s="21" t="s">
        <v>7</v>
      </c>
      <c r="C13" s="21" t="s">
        <v>1</v>
      </c>
      <c r="D13" s="21" t="s">
        <v>59</v>
      </c>
    </row>
    <row r="14" spans="1:22" x14ac:dyDescent="0.25">
      <c r="B14" s="25"/>
    </row>
    <row r="15" spans="1:22" x14ac:dyDescent="0.25">
      <c r="B15" s="17"/>
    </row>
    <row r="16" spans="1:22" x14ac:dyDescent="0.25">
      <c r="B16" s="17"/>
    </row>
    <row r="17" spans="1:10" x14ac:dyDescent="0.25">
      <c r="B17" s="17"/>
    </row>
    <row r="18" spans="1:10" x14ac:dyDescent="0.25">
      <c r="B18" s="17"/>
    </row>
    <row r="19" spans="1:10" x14ac:dyDescent="0.25">
      <c r="B19" s="17"/>
    </row>
    <row r="22" spans="1:10" x14ac:dyDescent="0.25">
      <c r="A22" s="21" t="s">
        <v>142</v>
      </c>
    </row>
    <row r="23" spans="1:10" x14ac:dyDescent="0.25">
      <c r="B23" s="23"/>
    </row>
    <row r="24" spans="1:10" x14ac:dyDescent="0.25">
      <c r="B24" s="17"/>
    </row>
    <row r="25" spans="1:10" x14ac:dyDescent="0.25">
      <c r="B25" s="17"/>
    </row>
    <row r="26" spans="1:10" x14ac:dyDescent="0.25">
      <c r="B26" s="17"/>
    </row>
    <row r="27" spans="1:10" x14ac:dyDescent="0.25">
      <c r="B27" s="17"/>
    </row>
    <row r="28" spans="1:10" x14ac:dyDescent="0.25">
      <c r="B28" s="17"/>
    </row>
    <row r="29" spans="1:10" x14ac:dyDescent="0.25">
      <c r="B29" s="17"/>
    </row>
    <row r="32" spans="1:10" x14ac:dyDescent="0.25">
      <c r="A32" s="21" t="s">
        <v>143</v>
      </c>
      <c r="H32" s="47" t="s">
        <v>148</v>
      </c>
      <c r="I32" s="48"/>
      <c r="J32" s="49"/>
    </row>
    <row r="33" spans="1:12" x14ac:dyDescent="0.25">
      <c r="B33" s="23"/>
      <c r="H33" s="50" t="str" cm="1">
        <f t="array" ref="H33:J33">{"Date","Category","Amount"}</f>
        <v>Date</v>
      </c>
      <c r="I33" s="51" t="str">
        <v>Category</v>
      </c>
      <c r="J33" s="52" t="str">
        <v>Amount</v>
      </c>
    </row>
    <row r="34" spans="1:12" x14ac:dyDescent="0.25">
      <c r="B34" s="17"/>
    </row>
    <row r="35" spans="1:12" x14ac:dyDescent="0.25">
      <c r="B35" s="17"/>
    </row>
    <row r="36" spans="1:12" x14ac:dyDescent="0.25">
      <c r="B36" s="17"/>
    </row>
    <row r="37" spans="1:12" x14ac:dyDescent="0.25">
      <c r="B37" s="17"/>
    </row>
    <row r="38" spans="1:12" x14ac:dyDescent="0.25">
      <c r="B38" s="17"/>
    </row>
    <row r="39" spans="1:12" x14ac:dyDescent="0.25">
      <c r="B39" s="17"/>
    </row>
    <row r="40" spans="1:12" x14ac:dyDescent="0.25">
      <c r="B40" s="17"/>
    </row>
    <row r="41" spans="1:12" x14ac:dyDescent="0.25">
      <c r="B41" s="17"/>
    </row>
    <row r="42" spans="1:12" x14ac:dyDescent="0.25">
      <c r="A42" s="19" t="s">
        <v>63</v>
      </c>
    </row>
    <row r="43" spans="1:12" x14ac:dyDescent="0.25">
      <c r="B43" s="6" t="s">
        <v>64</v>
      </c>
      <c r="F43" s="6" t="s">
        <v>65</v>
      </c>
      <c r="J43" s="26" t="s">
        <v>149</v>
      </c>
      <c r="K43" s="36"/>
      <c r="L43" s="36"/>
    </row>
    <row r="44" spans="1:12" x14ac:dyDescent="0.25">
      <c r="B44" s="27" t="s">
        <v>7</v>
      </c>
      <c r="C44" s="28" t="s">
        <v>1</v>
      </c>
      <c r="D44" s="29" t="s">
        <v>59</v>
      </c>
      <c r="F44" s="27" t="s">
        <v>7</v>
      </c>
      <c r="G44" s="28" t="s">
        <v>1</v>
      </c>
      <c r="H44" s="29" t="s">
        <v>59</v>
      </c>
      <c r="J44" s="30" t="s">
        <v>7</v>
      </c>
      <c r="K44" s="31" t="s">
        <v>1</v>
      </c>
      <c r="L44" s="31" t="s">
        <v>59</v>
      </c>
    </row>
    <row r="45" spans="1:12" x14ac:dyDescent="0.25">
      <c r="B45" s="24">
        <v>44574</v>
      </c>
      <c r="C45" s="22" t="s">
        <v>60</v>
      </c>
      <c r="D45" s="32">
        <v>10</v>
      </c>
      <c r="F45" s="24">
        <v>44593</v>
      </c>
      <c r="G45" s="22" t="s">
        <v>60</v>
      </c>
      <c r="H45" s="32">
        <v>10</v>
      </c>
      <c r="J45" s="33">
        <v>44632</v>
      </c>
      <c r="K45" s="34" t="s">
        <v>60</v>
      </c>
      <c r="L45" s="34">
        <v>12</v>
      </c>
    </row>
    <row r="46" spans="1:12" x14ac:dyDescent="0.25">
      <c r="B46" s="24">
        <v>44587</v>
      </c>
      <c r="C46" s="35" t="s">
        <v>61</v>
      </c>
      <c r="D46" s="34">
        <v>20</v>
      </c>
      <c r="F46" s="24">
        <v>44602</v>
      </c>
      <c r="G46" s="35" t="s">
        <v>61</v>
      </c>
      <c r="H46" s="34">
        <v>20</v>
      </c>
      <c r="J46" s="33">
        <v>44635</v>
      </c>
      <c r="K46" s="34" t="s">
        <v>61</v>
      </c>
      <c r="L46" s="34">
        <v>24</v>
      </c>
    </row>
    <row r="50" spans="1:2" x14ac:dyDescent="0.25">
      <c r="A50" s="21" t="s">
        <v>66</v>
      </c>
    </row>
    <row r="51" spans="1:2" x14ac:dyDescent="0.25">
      <c r="B51" s="25"/>
    </row>
    <row r="52" spans="1:2" x14ac:dyDescent="0.25">
      <c r="B52" s="17"/>
    </row>
    <row r="53" spans="1:2" x14ac:dyDescent="0.25">
      <c r="B53" s="17"/>
    </row>
    <row r="54" spans="1:2" x14ac:dyDescent="0.25">
      <c r="B54" s="17"/>
    </row>
    <row r="55" spans="1:2" x14ac:dyDescent="0.25">
      <c r="B55" s="17"/>
    </row>
    <row r="56" spans="1:2" x14ac:dyDescent="0.25">
      <c r="B56" s="17"/>
    </row>
    <row r="57" spans="1:2" x14ac:dyDescent="0.25">
      <c r="B57" s="17"/>
    </row>
    <row r="58" spans="1:2" x14ac:dyDescent="0.25">
      <c r="B58" s="17"/>
    </row>
    <row r="60" spans="1:2" x14ac:dyDescent="0.25">
      <c r="A60" s="21" t="s">
        <v>139</v>
      </c>
    </row>
    <row r="61" spans="1:2" x14ac:dyDescent="0.25">
      <c r="B61" s="23"/>
    </row>
    <row r="62" spans="1:2" x14ac:dyDescent="0.25">
      <c r="B62" s="17"/>
    </row>
    <row r="63" spans="1:2" x14ac:dyDescent="0.25">
      <c r="B63" s="17"/>
    </row>
    <row r="64" spans="1:2" x14ac:dyDescent="0.25">
      <c r="B64" s="17"/>
    </row>
    <row r="65" spans="1:2" x14ac:dyDescent="0.25">
      <c r="B65" s="17"/>
    </row>
    <row r="66" spans="1:2" x14ac:dyDescent="0.25">
      <c r="B66" s="17"/>
    </row>
    <row r="67" spans="1:2" x14ac:dyDescent="0.25">
      <c r="B67" s="17"/>
    </row>
    <row r="68" spans="1:2" x14ac:dyDescent="0.25">
      <c r="B68" s="17"/>
    </row>
    <row r="71" spans="1:2" x14ac:dyDescent="0.25">
      <c r="A71" s="21" t="s">
        <v>140</v>
      </c>
    </row>
    <row r="72" spans="1:2" x14ac:dyDescent="0.25">
      <c r="B72" s="23"/>
    </row>
    <row r="73" spans="1:2" x14ac:dyDescent="0.25">
      <c r="B73" s="17"/>
    </row>
    <row r="74" spans="1:2" x14ac:dyDescent="0.25">
      <c r="B74" s="17"/>
    </row>
    <row r="75" spans="1:2" x14ac:dyDescent="0.25">
      <c r="B75" s="17"/>
    </row>
    <row r="76" spans="1:2" x14ac:dyDescent="0.25">
      <c r="B76" s="17"/>
    </row>
    <row r="77" spans="1:2" x14ac:dyDescent="0.25">
      <c r="B77" s="17"/>
    </row>
    <row r="78" spans="1:2" x14ac:dyDescent="0.25">
      <c r="B78" s="17"/>
    </row>
    <row r="79" spans="1:2" x14ac:dyDescent="0.25">
      <c r="B79" s="17"/>
    </row>
    <row r="80" spans="1:2" x14ac:dyDescent="0.25">
      <c r="B80" s="17"/>
    </row>
  </sheetData>
  <pageMargins left="0.7" right="0.7" top="0.75" bottom="0.75" header="0.3" footer="0.3"/>
  <pageSetup paperSize="9" orientation="portrait"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3B1FA-6DA6-45F9-86AF-E9BD2E19703C}">
  <sheetPr>
    <tabColor rgb="FFFFFF00"/>
  </sheetPr>
  <dimension ref="A1:V80"/>
  <sheetViews>
    <sheetView workbookViewId="0">
      <selection activeCell="B72" sqref="B72"/>
    </sheetView>
  </sheetViews>
  <sheetFormatPr defaultRowHeight="15" x14ac:dyDescent="0.25"/>
  <cols>
    <col min="1" max="1" width="10.5" style="6" customWidth="1"/>
    <col min="2" max="2" width="10" style="6" bestFit="1" customWidth="1"/>
    <col min="3" max="3" width="9.625" style="6" customWidth="1"/>
    <col min="4" max="4" width="9" style="6" customWidth="1"/>
    <col min="5" max="5" width="4.375" style="6" customWidth="1"/>
    <col min="6" max="6" width="9.75" style="6" bestFit="1" customWidth="1"/>
    <col min="7" max="7" width="9.625" style="6" customWidth="1"/>
    <col min="8" max="8" width="9" style="6" customWidth="1"/>
    <col min="9" max="9" width="9" style="6"/>
    <col min="10" max="10" width="11" style="6" customWidth="1"/>
    <col min="11" max="12" width="9.625" style="6" customWidth="1"/>
    <col min="13" max="13" width="9" style="6"/>
    <col min="14" max="14" width="9.375" style="6" bestFit="1" customWidth="1"/>
    <col min="15" max="16" width="9" style="6"/>
    <col min="17" max="17" width="9.375" style="6" bestFit="1" customWidth="1"/>
    <col min="18" max="19" width="9" style="6"/>
    <col min="20" max="20" width="9.375" style="6" bestFit="1" customWidth="1"/>
    <col min="21" max="16384" width="9" style="6"/>
  </cols>
  <sheetData>
    <row r="1" spans="1:22" x14ac:dyDescent="0.25">
      <c r="A1" s="19" t="s">
        <v>147</v>
      </c>
    </row>
    <row r="2" spans="1:22" x14ac:dyDescent="0.25">
      <c r="A2" s="19" t="s">
        <v>53</v>
      </c>
      <c r="N2" s="19" t="s">
        <v>54</v>
      </c>
    </row>
    <row r="3" spans="1:22" x14ac:dyDescent="0.25">
      <c r="B3" s="6" t="s">
        <v>55</v>
      </c>
      <c r="F3" s="6" t="s">
        <v>56</v>
      </c>
      <c r="J3" s="6" t="s">
        <v>57</v>
      </c>
      <c r="N3" s="21" t="s">
        <v>141</v>
      </c>
    </row>
    <row r="4" spans="1:22" x14ac:dyDescent="0.25">
      <c r="A4" s="6" t="s">
        <v>58</v>
      </c>
      <c r="N4" s="21" t="s">
        <v>7</v>
      </c>
      <c r="O4" s="21" t="s">
        <v>1</v>
      </c>
      <c r="P4" s="21" t="s">
        <v>59</v>
      </c>
      <c r="Q4" s="21" t="s">
        <v>7</v>
      </c>
      <c r="R4" s="21" t="s">
        <v>1</v>
      </c>
      <c r="S4" s="21" t="s">
        <v>59</v>
      </c>
      <c r="T4" s="21" t="s">
        <v>7</v>
      </c>
      <c r="U4" s="21" t="s">
        <v>1</v>
      </c>
      <c r="V4" s="21" t="s">
        <v>59</v>
      </c>
    </row>
    <row r="5" spans="1:22" x14ac:dyDescent="0.25">
      <c r="B5" s="45" t="s">
        <v>7</v>
      </c>
      <c r="C5" s="45" t="s">
        <v>1</v>
      </c>
      <c r="D5" s="45" t="s">
        <v>59</v>
      </c>
      <c r="F5" s="45" t="s">
        <v>7</v>
      </c>
      <c r="G5" s="45" t="s">
        <v>1</v>
      </c>
      <c r="H5" s="45" t="s">
        <v>59</v>
      </c>
      <c r="J5" s="45" t="s">
        <v>7</v>
      </c>
      <c r="K5" s="45" t="s">
        <v>1</v>
      </c>
      <c r="L5" s="45" t="s">
        <v>59</v>
      </c>
      <c r="N5" s="25"/>
      <c r="Q5" s="17"/>
      <c r="T5" s="17"/>
    </row>
    <row r="6" spans="1:22" x14ac:dyDescent="0.25">
      <c r="B6" s="46">
        <v>44574</v>
      </c>
      <c r="C6" s="45" t="s">
        <v>60</v>
      </c>
      <c r="D6" s="45">
        <v>10</v>
      </c>
      <c r="F6" s="46">
        <v>44593</v>
      </c>
      <c r="G6" s="45" t="s">
        <v>60</v>
      </c>
      <c r="H6" s="45">
        <v>30</v>
      </c>
      <c r="J6" s="46">
        <v>44632</v>
      </c>
      <c r="K6" s="45" t="s">
        <v>60</v>
      </c>
      <c r="L6" s="45">
        <v>12</v>
      </c>
      <c r="N6" s="17"/>
      <c r="Q6" s="17"/>
      <c r="T6" s="17"/>
    </row>
    <row r="7" spans="1:22" x14ac:dyDescent="0.25">
      <c r="B7" s="46">
        <v>44587</v>
      </c>
      <c r="C7" s="45" t="s">
        <v>61</v>
      </c>
      <c r="D7" s="45">
        <v>20</v>
      </c>
      <c r="F7" s="46">
        <v>44602</v>
      </c>
      <c r="G7" s="45" t="s">
        <v>61</v>
      </c>
      <c r="H7" s="45">
        <v>35</v>
      </c>
      <c r="J7" s="46">
        <v>44635</v>
      </c>
      <c r="K7" s="45" t="s">
        <v>61</v>
      </c>
      <c r="L7" s="45">
        <v>24</v>
      </c>
      <c r="N7" s="17"/>
      <c r="Q7" s="17"/>
    </row>
    <row r="8" spans="1:22" x14ac:dyDescent="0.25">
      <c r="B8" s="43"/>
      <c r="C8" s="44"/>
      <c r="D8" s="44"/>
      <c r="F8" s="43"/>
      <c r="G8" s="44"/>
      <c r="H8" s="44"/>
      <c r="J8" s="43"/>
      <c r="K8" s="44"/>
      <c r="L8" s="44"/>
      <c r="N8" s="17"/>
      <c r="Q8" s="17"/>
    </row>
    <row r="9" spans="1:22" x14ac:dyDescent="0.25">
      <c r="B9" s="17"/>
      <c r="F9" s="17"/>
    </row>
    <row r="10" spans="1:22" x14ac:dyDescent="0.25">
      <c r="B10" s="17"/>
      <c r="F10" s="17"/>
    </row>
    <row r="11" spans="1:22" x14ac:dyDescent="0.25">
      <c r="A11" s="19" t="s">
        <v>62</v>
      </c>
    </row>
    <row r="12" spans="1:22" x14ac:dyDescent="0.25">
      <c r="A12" s="21" t="s">
        <v>138</v>
      </c>
    </row>
    <row r="13" spans="1:22" x14ac:dyDescent="0.25">
      <c r="A13" s="21"/>
      <c r="B13" s="21" t="s">
        <v>7</v>
      </c>
      <c r="C13" s="21" t="s">
        <v>1</v>
      </c>
      <c r="D13" s="21" t="s">
        <v>59</v>
      </c>
    </row>
    <row r="14" spans="1:22" x14ac:dyDescent="0.25">
      <c r="B14" s="25"/>
    </row>
    <row r="15" spans="1:22" x14ac:dyDescent="0.25">
      <c r="B15" s="17"/>
    </row>
    <row r="16" spans="1:22" x14ac:dyDescent="0.25">
      <c r="B16" s="17"/>
    </row>
    <row r="17" spans="1:10" x14ac:dyDescent="0.25">
      <c r="B17" s="17"/>
    </row>
    <row r="18" spans="1:10" x14ac:dyDescent="0.25">
      <c r="B18" s="17"/>
    </row>
    <row r="19" spans="1:10" x14ac:dyDescent="0.25">
      <c r="B19" s="17"/>
    </row>
    <row r="22" spans="1:10" x14ac:dyDescent="0.25">
      <c r="A22" s="21" t="s">
        <v>142</v>
      </c>
    </row>
    <row r="23" spans="1:10" x14ac:dyDescent="0.25">
      <c r="B23" s="23"/>
    </row>
    <row r="24" spans="1:10" x14ac:dyDescent="0.25">
      <c r="B24" s="17"/>
    </row>
    <row r="25" spans="1:10" x14ac:dyDescent="0.25">
      <c r="B25" s="17"/>
    </row>
    <row r="26" spans="1:10" x14ac:dyDescent="0.25">
      <c r="B26" s="17"/>
    </row>
    <row r="27" spans="1:10" x14ac:dyDescent="0.25">
      <c r="B27" s="17"/>
    </row>
    <row r="28" spans="1:10" x14ac:dyDescent="0.25">
      <c r="B28" s="17"/>
    </row>
    <row r="29" spans="1:10" x14ac:dyDescent="0.25">
      <c r="B29" s="17"/>
    </row>
    <row r="32" spans="1:10" x14ac:dyDescent="0.25">
      <c r="A32" s="21" t="s">
        <v>143</v>
      </c>
      <c r="H32" s="47" t="s">
        <v>148</v>
      </c>
      <c r="I32" s="48"/>
      <c r="J32" s="49"/>
    </row>
    <row r="33" spans="1:12" x14ac:dyDescent="0.25">
      <c r="B33" s="23"/>
      <c r="H33" s="50" t="str" cm="1">
        <f t="array" ref="H33:J33">{"Date","Category","Amount"}</f>
        <v>Date</v>
      </c>
      <c r="I33" s="51" t="str">
        <v>Category</v>
      </c>
      <c r="J33" s="52" t="str">
        <v>Amount</v>
      </c>
    </row>
    <row r="34" spans="1:12" x14ac:dyDescent="0.25">
      <c r="B34" s="17"/>
    </row>
    <row r="35" spans="1:12" x14ac:dyDescent="0.25">
      <c r="B35" s="17"/>
    </row>
    <row r="36" spans="1:12" x14ac:dyDescent="0.25">
      <c r="B36" s="17"/>
    </row>
    <row r="37" spans="1:12" x14ac:dyDescent="0.25">
      <c r="B37" s="17"/>
    </row>
    <row r="38" spans="1:12" x14ac:dyDescent="0.25">
      <c r="B38" s="17"/>
    </row>
    <row r="39" spans="1:12" x14ac:dyDescent="0.25">
      <c r="B39" s="17"/>
    </row>
    <row r="40" spans="1:12" x14ac:dyDescent="0.25">
      <c r="B40" s="17"/>
    </row>
    <row r="41" spans="1:12" x14ac:dyDescent="0.25">
      <c r="B41" s="17"/>
    </row>
    <row r="42" spans="1:12" x14ac:dyDescent="0.25">
      <c r="A42" s="19" t="s">
        <v>63</v>
      </c>
    </row>
    <row r="43" spans="1:12" x14ac:dyDescent="0.25">
      <c r="B43" s="6" t="s">
        <v>64</v>
      </c>
      <c r="F43" s="6" t="s">
        <v>65</v>
      </c>
      <c r="J43" s="26" t="s">
        <v>149</v>
      </c>
      <c r="K43" s="36"/>
      <c r="L43" s="36"/>
    </row>
    <row r="44" spans="1:12" x14ac:dyDescent="0.25">
      <c r="B44" s="27" t="s">
        <v>7</v>
      </c>
      <c r="C44" s="28" t="s">
        <v>1</v>
      </c>
      <c r="D44" s="29" t="s">
        <v>59</v>
      </c>
      <c r="F44" s="27" t="s">
        <v>7</v>
      </c>
      <c r="G44" s="28" t="s">
        <v>1</v>
      </c>
      <c r="H44" s="29" t="s">
        <v>59</v>
      </c>
      <c r="J44" s="30" t="s">
        <v>7</v>
      </c>
      <c r="K44" s="31" t="s">
        <v>1</v>
      </c>
      <c r="L44" s="31" t="s">
        <v>59</v>
      </c>
    </row>
    <row r="45" spans="1:12" x14ac:dyDescent="0.25">
      <c r="B45" s="24">
        <v>44574</v>
      </c>
      <c r="C45" s="22" t="s">
        <v>60</v>
      </c>
      <c r="D45" s="32">
        <v>10</v>
      </c>
      <c r="F45" s="24">
        <v>44593</v>
      </c>
      <c r="G45" s="22" t="s">
        <v>60</v>
      </c>
      <c r="H45" s="32">
        <v>10</v>
      </c>
      <c r="J45" s="33">
        <v>44632</v>
      </c>
      <c r="K45" s="34" t="s">
        <v>60</v>
      </c>
      <c r="L45" s="34">
        <v>12</v>
      </c>
    </row>
    <row r="46" spans="1:12" x14ac:dyDescent="0.25">
      <c r="B46" s="24">
        <v>44587</v>
      </c>
      <c r="C46" s="35" t="s">
        <v>61</v>
      </c>
      <c r="D46" s="34">
        <v>20</v>
      </c>
      <c r="F46" s="24">
        <v>44602</v>
      </c>
      <c r="G46" s="35" t="s">
        <v>61</v>
      </c>
      <c r="H46" s="34">
        <v>20</v>
      </c>
      <c r="J46" s="33">
        <v>44635</v>
      </c>
      <c r="K46" s="34" t="s">
        <v>61</v>
      </c>
      <c r="L46" s="34">
        <v>24</v>
      </c>
    </row>
    <row r="50" spans="1:2" x14ac:dyDescent="0.25">
      <c r="A50" s="21" t="s">
        <v>66</v>
      </c>
    </row>
    <row r="51" spans="1:2" x14ac:dyDescent="0.25">
      <c r="B51" s="25"/>
    </row>
    <row r="52" spans="1:2" x14ac:dyDescent="0.25">
      <c r="B52" s="17"/>
    </row>
    <row r="53" spans="1:2" x14ac:dyDescent="0.25">
      <c r="B53" s="17"/>
    </row>
    <row r="54" spans="1:2" x14ac:dyDescent="0.25">
      <c r="B54" s="17"/>
    </row>
    <row r="55" spans="1:2" x14ac:dyDescent="0.25">
      <c r="B55" s="17"/>
    </row>
    <row r="56" spans="1:2" x14ac:dyDescent="0.25">
      <c r="B56" s="17"/>
    </row>
    <row r="57" spans="1:2" x14ac:dyDescent="0.25">
      <c r="B57" s="17"/>
    </row>
    <row r="58" spans="1:2" x14ac:dyDescent="0.25">
      <c r="B58" s="17"/>
    </row>
    <row r="60" spans="1:2" x14ac:dyDescent="0.25">
      <c r="A60" s="21" t="s">
        <v>139</v>
      </c>
    </row>
    <row r="61" spans="1:2" x14ac:dyDescent="0.25">
      <c r="B61" s="23"/>
    </row>
    <row r="62" spans="1:2" x14ac:dyDescent="0.25">
      <c r="B62" s="17"/>
    </row>
    <row r="63" spans="1:2" x14ac:dyDescent="0.25">
      <c r="B63" s="17"/>
    </row>
    <row r="64" spans="1:2" x14ac:dyDescent="0.25">
      <c r="B64" s="17"/>
    </row>
    <row r="65" spans="1:2" x14ac:dyDescent="0.25">
      <c r="B65" s="17"/>
    </row>
    <row r="66" spans="1:2" x14ac:dyDescent="0.25">
      <c r="B66" s="17"/>
    </row>
    <row r="67" spans="1:2" x14ac:dyDescent="0.25">
      <c r="B67" s="17"/>
    </row>
    <row r="68" spans="1:2" x14ac:dyDescent="0.25">
      <c r="B68" s="17"/>
    </row>
    <row r="71" spans="1:2" x14ac:dyDescent="0.25">
      <c r="A71" s="21" t="s">
        <v>140</v>
      </c>
    </row>
    <row r="72" spans="1:2" x14ac:dyDescent="0.25">
      <c r="B72" s="23"/>
    </row>
    <row r="73" spans="1:2" x14ac:dyDescent="0.25">
      <c r="B73" s="17"/>
    </row>
    <row r="74" spans="1:2" x14ac:dyDescent="0.25">
      <c r="B74" s="17"/>
    </row>
    <row r="75" spans="1:2" x14ac:dyDescent="0.25">
      <c r="B75" s="17"/>
    </row>
    <row r="76" spans="1:2" x14ac:dyDescent="0.25">
      <c r="B76" s="17"/>
    </row>
    <row r="77" spans="1:2" x14ac:dyDescent="0.25">
      <c r="B77" s="17"/>
    </row>
    <row r="78" spans="1:2" x14ac:dyDescent="0.25">
      <c r="B78" s="17"/>
    </row>
    <row r="79" spans="1:2" x14ac:dyDescent="0.25">
      <c r="B79" s="17"/>
    </row>
    <row r="80" spans="1:2" x14ac:dyDescent="0.25">
      <c r="B80" s="17"/>
    </row>
  </sheetData>
  <pageMargins left="0.7" right="0.7" top="0.75" bottom="0.75" header="0.3" footer="0.3"/>
  <pageSetup paperSize="9" orientation="portrait" r:id="rId1"/>
  <tableParts count="3">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95140-D867-4E4C-B737-A77028EE4E92}">
  <sheetPr>
    <tabColor rgb="FF92D050"/>
  </sheetPr>
  <dimension ref="A1:V80"/>
  <sheetViews>
    <sheetView workbookViewId="0">
      <selection activeCell="H24" sqref="H24"/>
    </sheetView>
  </sheetViews>
  <sheetFormatPr defaultRowHeight="15" x14ac:dyDescent="0.25"/>
  <cols>
    <col min="1" max="1" width="10.5" style="6" customWidth="1"/>
    <col min="2" max="2" width="10" style="6" bestFit="1" customWidth="1"/>
    <col min="3" max="3" width="9.625" style="6" customWidth="1"/>
    <col min="4" max="4" width="9" style="6" customWidth="1"/>
    <col min="5" max="5" width="4.375" style="6" customWidth="1"/>
    <col min="6" max="6" width="9.75" style="6" bestFit="1" customWidth="1"/>
    <col min="7" max="7" width="9.625" style="6" customWidth="1"/>
    <col min="8" max="8" width="9" style="6" customWidth="1"/>
    <col min="9" max="9" width="9" style="6"/>
    <col min="10" max="10" width="11" style="6" customWidth="1"/>
    <col min="11" max="12" width="9.625" style="6" customWidth="1"/>
    <col min="13" max="13" width="9" style="6"/>
    <col min="14" max="14" width="9.375" style="6" bestFit="1" customWidth="1"/>
    <col min="15" max="16" width="9" style="6"/>
    <col min="17" max="17" width="9.375" style="6" bestFit="1" customWidth="1"/>
    <col min="18" max="19" width="9" style="6"/>
    <col min="20" max="20" width="9.375" style="6" bestFit="1" customWidth="1"/>
    <col min="21" max="16384" width="9" style="6"/>
  </cols>
  <sheetData>
    <row r="1" spans="1:22" x14ac:dyDescent="0.25">
      <c r="A1" s="19" t="s">
        <v>147</v>
      </c>
    </row>
    <row r="2" spans="1:22" x14ac:dyDescent="0.25">
      <c r="A2" s="19" t="s">
        <v>53</v>
      </c>
      <c r="N2" s="19" t="s">
        <v>54</v>
      </c>
    </row>
    <row r="3" spans="1:22" x14ac:dyDescent="0.25">
      <c r="B3" s="6" t="s">
        <v>55</v>
      </c>
      <c r="F3" s="6" t="s">
        <v>56</v>
      </c>
      <c r="J3" s="6" t="s">
        <v>57</v>
      </c>
      <c r="N3" s="21" t="s">
        <v>141</v>
      </c>
    </row>
    <row r="4" spans="1:22" x14ac:dyDescent="0.25">
      <c r="A4" s="6" t="s">
        <v>58</v>
      </c>
      <c r="N4" s="21" t="s">
        <v>7</v>
      </c>
      <c r="O4" s="21" t="s">
        <v>1</v>
      </c>
      <c r="P4" s="21" t="s">
        <v>59</v>
      </c>
      <c r="Q4" s="21" t="s">
        <v>7</v>
      </c>
      <c r="R4" s="21" t="s">
        <v>1</v>
      </c>
      <c r="S4" s="21" t="s">
        <v>59</v>
      </c>
      <c r="T4" s="21" t="s">
        <v>7</v>
      </c>
      <c r="U4" s="21" t="s">
        <v>1</v>
      </c>
      <c r="V4" s="21" t="s">
        <v>59</v>
      </c>
    </row>
    <row r="5" spans="1:22" x14ac:dyDescent="0.25">
      <c r="B5" s="45" t="s">
        <v>7</v>
      </c>
      <c r="C5" s="45" t="s">
        <v>1</v>
      </c>
      <c r="D5" s="45" t="s">
        <v>59</v>
      </c>
      <c r="F5" s="45" t="s">
        <v>7</v>
      </c>
      <c r="G5" s="45" t="s">
        <v>1</v>
      </c>
      <c r="H5" s="45" t="s">
        <v>59</v>
      </c>
      <c r="J5" s="45" t="s">
        <v>7</v>
      </c>
      <c r="K5" s="45" t="s">
        <v>1</v>
      </c>
      <c r="L5" s="45" t="s">
        <v>59</v>
      </c>
      <c r="N5" s="25" cm="1">
        <f t="array" ref="N5:V6">_xlfn.HSTACK(B6:D7, F6:H7, J6:L7)</f>
        <v>44574</v>
      </c>
      <c r="O5" s="6" t="str">
        <v>Alpha</v>
      </c>
      <c r="P5" s="6">
        <v>10</v>
      </c>
      <c r="Q5" s="17">
        <v>44593</v>
      </c>
      <c r="R5" s="6" t="str">
        <v>Alpha</v>
      </c>
      <c r="S5" s="6">
        <v>30</v>
      </c>
      <c r="T5" s="17">
        <v>44632</v>
      </c>
      <c r="U5" s="6" t="str">
        <v>Alpha</v>
      </c>
      <c r="V5" s="6">
        <v>12</v>
      </c>
    </row>
    <row r="6" spans="1:22" x14ac:dyDescent="0.25">
      <c r="B6" s="46">
        <v>44574</v>
      </c>
      <c r="C6" s="45" t="s">
        <v>60</v>
      </c>
      <c r="D6" s="45">
        <v>10</v>
      </c>
      <c r="F6" s="46">
        <v>44593</v>
      </c>
      <c r="G6" s="45" t="s">
        <v>60</v>
      </c>
      <c r="H6" s="45">
        <v>30</v>
      </c>
      <c r="J6" s="46">
        <v>44632</v>
      </c>
      <c r="K6" s="45" t="s">
        <v>60</v>
      </c>
      <c r="L6" s="45">
        <v>12</v>
      </c>
      <c r="N6" s="17">
        <v>44587</v>
      </c>
      <c r="O6" s="6" t="str">
        <v>Beta</v>
      </c>
      <c r="P6" s="6">
        <v>20</v>
      </c>
      <c r="Q6" s="17">
        <v>44602</v>
      </c>
      <c r="R6" s="6" t="str">
        <v>Beta</v>
      </c>
      <c r="S6" s="6">
        <v>35</v>
      </c>
      <c r="T6" s="17">
        <v>44635</v>
      </c>
      <c r="U6" s="6" t="str">
        <v>Beta</v>
      </c>
      <c r="V6" s="6">
        <v>24</v>
      </c>
    </row>
    <row r="7" spans="1:22" x14ac:dyDescent="0.25">
      <c r="B7" s="46">
        <v>44587</v>
      </c>
      <c r="C7" s="45" t="s">
        <v>61</v>
      </c>
      <c r="D7" s="45">
        <v>20</v>
      </c>
      <c r="F7" s="46">
        <v>44602</v>
      </c>
      <c r="G7" s="45" t="s">
        <v>61</v>
      </c>
      <c r="H7" s="45">
        <v>35</v>
      </c>
      <c r="J7" s="46">
        <v>44635</v>
      </c>
      <c r="K7" s="45" t="s">
        <v>61</v>
      </c>
      <c r="L7" s="45">
        <v>24</v>
      </c>
      <c r="N7" s="17"/>
      <c r="Q7" s="17"/>
    </row>
    <row r="8" spans="1:22" x14ac:dyDescent="0.25">
      <c r="B8" s="43"/>
      <c r="C8" s="44"/>
      <c r="D8" s="44"/>
      <c r="F8" s="43"/>
      <c r="G8" s="44"/>
      <c r="H8" s="44"/>
      <c r="J8" s="43"/>
      <c r="K8" s="44"/>
      <c r="L8" s="44"/>
      <c r="N8" s="17"/>
      <c r="Q8" s="17"/>
    </row>
    <row r="9" spans="1:22" x14ac:dyDescent="0.25">
      <c r="B9" s="17"/>
      <c r="F9" s="17"/>
    </row>
    <row r="10" spans="1:22" x14ac:dyDescent="0.25">
      <c r="B10" s="17"/>
      <c r="F10" s="17"/>
    </row>
    <row r="11" spans="1:22" x14ac:dyDescent="0.25">
      <c r="A11" s="19" t="s">
        <v>62</v>
      </c>
    </row>
    <row r="12" spans="1:22" x14ac:dyDescent="0.25">
      <c r="A12" s="21" t="s">
        <v>138</v>
      </c>
    </row>
    <row r="13" spans="1:22" x14ac:dyDescent="0.25">
      <c r="A13" s="21"/>
      <c r="B13" s="21" t="s">
        <v>7</v>
      </c>
      <c r="C13" s="21" t="s">
        <v>1</v>
      </c>
      <c r="D13" s="21" t="s">
        <v>59</v>
      </c>
    </row>
    <row r="14" spans="1:22" x14ac:dyDescent="0.25">
      <c r="B14" s="25" cm="1">
        <f t="array" ref="B14:D19">_xlfn.VSTACK(B6:D7, F6:H7, J6:L7)</f>
        <v>44574</v>
      </c>
      <c r="C14" s="6" t="str">
        <v>Alpha</v>
      </c>
      <c r="D14" s="6">
        <v>10</v>
      </c>
    </row>
    <row r="15" spans="1:22" x14ac:dyDescent="0.25">
      <c r="B15" s="17">
        <v>44587</v>
      </c>
      <c r="C15" s="6" t="str">
        <v>Beta</v>
      </c>
      <c r="D15" s="6">
        <v>20</v>
      </c>
    </row>
    <row r="16" spans="1:22" x14ac:dyDescent="0.25">
      <c r="B16" s="17">
        <v>44593</v>
      </c>
      <c r="C16" s="6" t="str">
        <v>Alpha</v>
      </c>
      <c r="D16" s="6">
        <v>30</v>
      </c>
    </row>
    <row r="17" spans="1:10" x14ac:dyDescent="0.25">
      <c r="B17" s="17">
        <v>44602</v>
      </c>
      <c r="C17" s="6" t="str">
        <v>Beta</v>
      </c>
      <c r="D17" s="6">
        <v>35</v>
      </c>
    </row>
    <row r="18" spans="1:10" x14ac:dyDescent="0.25">
      <c r="B18" s="17">
        <v>44632</v>
      </c>
      <c r="C18" s="6" t="str">
        <v>Alpha</v>
      </c>
      <c r="D18" s="6">
        <v>12</v>
      </c>
    </row>
    <row r="19" spans="1:10" x14ac:dyDescent="0.25">
      <c r="B19" s="17">
        <v>44635</v>
      </c>
      <c r="C19" s="6" t="str">
        <v>Beta</v>
      </c>
      <c r="D19" s="6">
        <v>24</v>
      </c>
    </row>
    <row r="22" spans="1:10" x14ac:dyDescent="0.25">
      <c r="A22" s="21" t="s">
        <v>142</v>
      </c>
    </row>
    <row r="23" spans="1:10" x14ac:dyDescent="0.25">
      <c r="B23" s="23" t="str" cm="1">
        <f t="array" ref="B23:D29">_xlfn.VSTACK(B5:D7, F6:H7, J6:L7)</f>
        <v>Date</v>
      </c>
      <c r="C23" s="6" t="str">
        <v>Category</v>
      </c>
      <c r="D23" s="6" t="str">
        <v>Amount</v>
      </c>
    </row>
    <row r="24" spans="1:10" x14ac:dyDescent="0.25">
      <c r="B24" s="17">
        <v>44574</v>
      </c>
      <c r="C24" s="6" t="str">
        <v>Alpha</v>
      </c>
      <c r="D24" s="6">
        <v>10</v>
      </c>
    </row>
    <row r="25" spans="1:10" x14ac:dyDescent="0.25">
      <c r="B25" s="17">
        <v>44587</v>
      </c>
      <c r="C25" s="6" t="str">
        <v>Beta</v>
      </c>
      <c r="D25" s="6">
        <v>20</v>
      </c>
    </row>
    <row r="26" spans="1:10" x14ac:dyDescent="0.25">
      <c r="B26" s="17">
        <v>44593</v>
      </c>
      <c r="C26" s="6" t="str">
        <v>Alpha</v>
      </c>
      <c r="D26" s="6">
        <v>30</v>
      </c>
    </row>
    <row r="27" spans="1:10" x14ac:dyDescent="0.25">
      <c r="B27" s="17">
        <v>44602</v>
      </c>
      <c r="C27" s="6" t="str">
        <v>Beta</v>
      </c>
      <c r="D27" s="6">
        <v>35</v>
      </c>
    </row>
    <row r="28" spans="1:10" x14ac:dyDescent="0.25">
      <c r="B28" s="17">
        <v>44632</v>
      </c>
      <c r="C28" s="6" t="str">
        <v>Alpha</v>
      </c>
      <c r="D28" s="6">
        <v>12</v>
      </c>
    </row>
    <row r="29" spans="1:10" x14ac:dyDescent="0.25">
      <c r="B29" s="17">
        <v>44635</v>
      </c>
      <c r="C29" s="6" t="str">
        <v>Beta</v>
      </c>
      <c r="D29" s="6">
        <v>24</v>
      </c>
    </row>
    <row r="32" spans="1:10" x14ac:dyDescent="0.25">
      <c r="A32" s="21" t="s">
        <v>143</v>
      </c>
      <c r="H32" s="47" t="s">
        <v>148</v>
      </c>
      <c r="I32" s="48"/>
      <c r="J32" s="49"/>
    </row>
    <row r="33" spans="1:12" x14ac:dyDescent="0.25">
      <c r="B33" s="23" t="str" cm="1">
        <f t="array" ref="B33:D39">_xlfn.VSTACK({"Date","Category","Amount"}, B6:D7, F6:H7, J6:L7)</f>
        <v>Date</v>
      </c>
      <c r="C33" s="6" t="str">
        <v>Category</v>
      </c>
      <c r="D33" s="6" t="str">
        <v>Amount</v>
      </c>
      <c r="H33" s="50" t="str" cm="1">
        <f t="array" ref="H33:J33">{"Date","Category","Amount"}</f>
        <v>Date</v>
      </c>
      <c r="I33" s="51" t="str">
        <v>Category</v>
      </c>
      <c r="J33" s="52" t="str">
        <v>Amount</v>
      </c>
    </row>
    <row r="34" spans="1:12" x14ac:dyDescent="0.25">
      <c r="B34" s="17">
        <v>44574</v>
      </c>
      <c r="C34" s="6" t="str">
        <v>Alpha</v>
      </c>
      <c r="D34" s="6">
        <v>10</v>
      </c>
    </row>
    <row r="35" spans="1:12" x14ac:dyDescent="0.25">
      <c r="B35" s="17">
        <v>44587</v>
      </c>
      <c r="C35" s="6" t="str">
        <v>Beta</v>
      </c>
      <c r="D35" s="6">
        <v>20</v>
      </c>
    </row>
    <row r="36" spans="1:12" x14ac:dyDescent="0.25">
      <c r="B36" s="17">
        <v>44593</v>
      </c>
      <c r="C36" s="6" t="str">
        <v>Alpha</v>
      </c>
      <c r="D36" s="6">
        <v>30</v>
      </c>
    </row>
    <row r="37" spans="1:12" x14ac:dyDescent="0.25">
      <c r="B37" s="17">
        <v>44602</v>
      </c>
      <c r="C37" s="6" t="str">
        <v>Beta</v>
      </c>
      <c r="D37" s="6">
        <v>35</v>
      </c>
    </row>
    <row r="38" spans="1:12" x14ac:dyDescent="0.25">
      <c r="B38" s="17">
        <v>44632</v>
      </c>
      <c r="C38" s="6" t="str">
        <v>Alpha</v>
      </c>
      <c r="D38" s="6">
        <v>12</v>
      </c>
    </row>
    <row r="39" spans="1:12" x14ac:dyDescent="0.25">
      <c r="B39" s="17">
        <v>44635</v>
      </c>
      <c r="C39" s="6" t="str">
        <v>Beta</v>
      </c>
      <c r="D39" s="6">
        <v>24</v>
      </c>
    </row>
    <row r="40" spans="1:12" x14ac:dyDescent="0.25">
      <c r="B40" s="17"/>
    </row>
    <row r="41" spans="1:12" x14ac:dyDescent="0.25">
      <c r="B41" s="17"/>
    </row>
    <row r="42" spans="1:12" x14ac:dyDescent="0.25">
      <c r="A42" s="19" t="s">
        <v>63</v>
      </c>
    </row>
    <row r="43" spans="1:12" x14ac:dyDescent="0.25">
      <c r="B43" s="6" t="s">
        <v>144</v>
      </c>
      <c r="F43" s="6" t="s">
        <v>145</v>
      </c>
      <c r="J43" s="26" t="s">
        <v>146</v>
      </c>
      <c r="K43" s="36"/>
      <c r="L43" s="36"/>
    </row>
    <row r="44" spans="1:12" x14ac:dyDescent="0.25">
      <c r="B44" s="27" t="s">
        <v>7</v>
      </c>
      <c r="C44" s="28" t="s">
        <v>1</v>
      </c>
      <c r="D44" s="29" t="s">
        <v>59</v>
      </c>
      <c r="F44" s="27" t="s">
        <v>7</v>
      </c>
      <c r="G44" s="28" t="s">
        <v>1</v>
      </c>
      <c r="H44" s="29" t="s">
        <v>59</v>
      </c>
      <c r="J44" s="30" t="s">
        <v>7</v>
      </c>
      <c r="K44" s="31" t="s">
        <v>1</v>
      </c>
      <c r="L44" s="31" t="s">
        <v>59</v>
      </c>
    </row>
    <row r="45" spans="1:12" x14ac:dyDescent="0.25">
      <c r="B45" s="24">
        <v>44574</v>
      </c>
      <c r="C45" s="22" t="s">
        <v>60</v>
      </c>
      <c r="D45" s="32">
        <v>10</v>
      </c>
      <c r="F45" s="24">
        <v>44593</v>
      </c>
      <c r="G45" s="22" t="s">
        <v>60</v>
      </c>
      <c r="H45" s="32">
        <v>10</v>
      </c>
      <c r="J45" s="33">
        <v>44632</v>
      </c>
      <c r="K45" s="34" t="s">
        <v>60</v>
      </c>
      <c r="L45" s="34">
        <v>12</v>
      </c>
    </row>
    <row r="46" spans="1:12" x14ac:dyDescent="0.25">
      <c r="B46" s="24">
        <v>44587</v>
      </c>
      <c r="C46" s="35" t="s">
        <v>61</v>
      </c>
      <c r="D46" s="34">
        <v>20</v>
      </c>
      <c r="F46" s="24">
        <v>44602</v>
      </c>
      <c r="G46" s="35" t="s">
        <v>61</v>
      </c>
      <c r="H46" s="34">
        <v>20</v>
      </c>
      <c r="J46" s="33">
        <v>44635</v>
      </c>
      <c r="K46" s="34" t="s">
        <v>61</v>
      </c>
      <c r="L46" s="34">
        <v>24</v>
      </c>
    </row>
    <row r="50" spans="1:4" x14ac:dyDescent="0.25">
      <c r="A50" s="21" t="s">
        <v>66</v>
      </c>
    </row>
    <row r="51" spans="1:4" x14ac:dyDescent="0.25">
      <c r="B51" s="25" cm="1">
        <f t="array" ref="B51:D56">_xlfn.VSTACK(JanTableFinal[], FebTableFinal[], MarTableFinal[])</f>
        <v>44574</v>
      </c>
      <c r="C51" s="6" t="str">
        <v>Alpha</v>
      </c>
      <c r="D51" s="6">
        <v>10</v>
      </c>
    </row>
    <row r="52" spans="1:4" x14ac:dyDescent="0.25">
      <c r="B52" s="17">
        <v>44587</v>
      </c>
      <c r="C52" s="6" t="str">
        <v>Beta</v>
      </c>
      <c r="D52" s="6">
        <v>20</v>
      </c>
    </row>
    <row r="53" spans="1:4" x14ac:dyDescent="0.25">
      <c r="B53" s="17">
        <v>44593</v>
      </c>
      <c r="C53" s="6" t="str">
        <v>Alpha</v>
      </c>
      <c r="D53" s="6">
        <v>10</v>
      </c>
    </row>
    <row r="54" spans="1:4" x14ac:dyDescent="0.25">
      <c r="B54" s="17">
        <v>44602</v>
      </c>
      <c r="C54" s="6" t="str">
        <v>Beta</v>
      </c>
      <c r="D54" s="6">
        <v>20</v>
      </c>
    </row>
    <row r="55" spans="1:4" x14ac:dyDescent="0.25">
      <c r="B55" s="17">
        <v>44632</v>
      </c>
      <c r="C55" s="6" t="str">
        <v>Alpha</v>
      </c>
      <c r="D55" s="6">
        <v>12</v>
      </c>
    </row>
    <row r="56" spans="1:4" x14ac:dyDescent="0.25">
      <c r="B56" s="17">
        <v>44635</v>
      </c>
      <c r="C56" s="6" t="str">
        <v>Beta</v>
      </c>
      <c r="D56" s="6">
        <v>24</v>
      </c>
    </row>
    <row r="57" spans="1:4" x14ac:dyDescent="0.25">
      <c r="B57" s="17"/>
    </row>
    <row r="58" spans="1:4" x14ac:dyDescent="0.25">
      <c r="B58" s="17"/>
    </row>
    <row r="60" spans="1:4" x14ac:dyDescent="0.25">
      <c r="A60" s="21" t="s">
        <v>139</v>
      </c>
    </row>
    <row r="61" spans="1:4" x14ac:dyDescent="0.25">
      <c r="B61" s="23" t="str" cm="1">
        <f t="array" ref="B61:D67">_xlfn.VSTACK(JanTableFinal[#All], FebTableFinal[], MarTableFinal[])</f>
        <v>Date</v>
      </c>
      <c r="C61" s="6" t="str">
        <v>Category</v>
      </c>
      <c r="D61" s="6" t="str">
        <v>Amount</v>
      </c>
    </row>
    <row r="62" spans="1:4" x14ac:dyDescent="0.25">
      <c r="B62" s="17">
        <v>44574</v>
      </c>
      <c r="C62" s="6" t="str">
        <v>Alpha</v>
      </c>
      <c r="D62" s="6">
        <v>10</v>
      </c>
    </row>
    <row r="63" spans="1:4" x14ac:dyDescent="0.25">
      <c r="B63" s="17">
        <v>44587</v>
      </c>
      <c r="C63" s="6" t="str">
        <v>Beta</v>
      </c>
      <c r="D63" s="6">
        <v>20</v>
      </c>
    </row>
    <row r="64" spans="1:4" x14ac:dyDescent="0.25">
      <c r="B64" s="17">
        <v>44593</v>
      </c>
      <c r="C64" s="6" t="str">
        <v>Alpha</v>
      </c>
      <c r="D64" s="6">
        <v>10</v>
      </c>
    </row>
    <row r="65" spans="1:4" x14ac:dyDescent="0.25">
      <c r="B65" s="17">
        <v>44602</v>
      </c>
      <c r="C65" s="6" t="str">
        <v>Beta</v>
      </c>
      <c r="D65" s="6">
        <v>20</v>
      </c>
    </row>
    <row r="66" spans="1:4" x14ac:dyDescent="0.25">
      <c r="B66" s="17">
        <v>44632</v>
      </c>
      <c r="C66" s="6" t="str">
        <v>Alpha</v>
      </c>
      <c r="D66" s="6">
        <v>12</v>
      </c>
    </row>
    <row r="67" spans="1:4" x14ac:dyDescent="0.25">
      <c r="B67" s="17">
        <v>44635</v>
      </c>
      <c r="C67" s="6" t="str">
        <v>Beta</v>
      </c>
      <c r="D67" s="6">
        <v>24</v>
      </c>
    </row>
    <row r="68" spans="1:4" x14ac:dyDescent="0.25">
      <c r="B68" s="17"/>
    </row>
    <row r="71" spans="1:4" x14ac:dyDescent="0.25">
      <c r="A71" s="21" t="s">
        <v>140</v>
      </c>
    </row>
    <row r="72" spans="1:4" x14ac:dyDescent="0.25">
      <c r="B72" s="23" t="str" cm="1">
        <f t="array" ref="B72:D78">_xlfn.VSTACK({"Date","Category","Amount"}, JanTableFinal[], FebTableFinal[], MarTableFinal[])</f>
        <v>Date</v>
      </c>
      <c r="C72" s="6" t="str">
        <v>Category</v>
      </c>
      <c r="D72" s="6" t="str">
        <v>Amount</v>
      </c>
    </row>
    <row r="73" spans="1:4" x14ac:dyDescent="0.25">
      <c r="B73" s="17">
        <v>44574</v>
      </c>
      <c r="C73" s="6" t="str">
        <v>Alpha</v>
      </c>
      <c r="D73" s="6">
        <v>10</v>
      </c>
    </row>
    <row r="74" spans="1:4" x14ac:dyDescent="0.25">
      <c r="B74" s="17">
        <v>44587</v>
      </c>
      <c r="C74" s="6" t="str">
        <v>Beta</v>
      </c>
      <c r="D74" s="6">
        <v>20</v>
      </c>
    </row>
    <row r="75" spans="1:4" x14ac:dyDescent="0.25">
      <c r="B75" s="17">
        <v>44593</v>
      </c>
      <c r="C75" s="6" t="str">
        <v>Alpha</v>
      </c>
      <c r="D75" s="6">
        <v>10</v>
      </c>
    </row>
    <row r="76" spans="1:4" x14ac:dyDescent="0.25">
      <c r="B76" s="17">
        <v>44602</v>
      </c>
      <c r="C76" s="6" t="str">
        <v>Beta</v>
      </c>
      <c r="D76" s="6">
        <v>20</v>
      </c>
    </row>
    <row r="77" spans="1:4" x14ac:dyDescent="0.25">
      <c r="B77" s="17">
        <v>44632</v>
      </c>
      <c r="C77" s="6" t="str">
        <v>Alpha</v>
      </c>
      <c r="D77" s="6">
        <v>12</v>
      </c>
    </row>
    <row r="78" spans="1:4" x14ac:dyDescent="0.25">
      <c r="B78" s="17">
        <v>44635</v>
      </c>
      <c r="C78" s="6" t="str">
        <v>Beta</v>
      </c>
      <c r="D78" s="6">
        <v>24</v>
      </c>
    </row>
    <row r="79" spans="1:4" x14ac:dyDescent="0.25">
      <c r="B79" s="17"/>
    </row>
    <row r="80" spans="1:4" x14ac:dyDescent="0.25">
      <c r="B80" s="17"/>
    </row>
  </sheetData>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CA73D-B1C9-4342-B999-F9A8C78FDD13}">
  <dimension ref="A1:N17"/>
  <sheetViews>
    <sheetView workbookViewId="0">
      <selection activeCell="J31" sqref="J31"/>
    </sheetView>
  </sheetViews>
  <sheetFormatPr defaultRowHeight="15.75" x14ac:dyDescent="0.25"/>
  <cols>
    <col min="9" max="9" width="12.125" bestFit="1" customWidth="1"/>
    <col min="10" max="10" width="14.75" bestFit="1" customWidth="1"/>
    <col min="11" max="11" width="6.375" bestFit="1" customWidth="1"/>
    <col min="12" max="12" width="8.125" bestFit="1" customWidth="1"/>
    <col min="13" max="14" width="6.375" bestFit="1" customWidth="1"/>
    <col min="15" max="15" width="10.375" bestFit="1" customWidth="1"/>
  </cols>
  <sheetData>
    <row r="1" spans="1:14" x14ac:dyDescent="0.25">
      <c r="A1" t="s">
        <v>52</v>
      </c>
    </row>
    <row r="3" spans="1:14" x14ac:dyDescent="0.25">
      <c r="B3" t="s">
        <v>151</v>
      </c>
      <c r="E3" t="s">
        <v>152</v>
      </c>
      <c r="I3" s="38" t="s">
        <v>92</v>
      </c>
      <c r="J3" t="s">
        <v>95</v>
      </c>
    </row>
    <row r="4" spans="1:14" x14ac:dyDescent="0.25">
      <c r="B4" s="5" t="s">
        <v>150</v>
      </c>
      <c r="C4" s="41" t="s">
        <v>91</v>
      </c>
      <c r="E4" s="5" t="s">
        <v>150</v>
      </c>
      <c r="F4" s="41" t="s">
        <v>91</v>
      </c>
      <c r="I4" s="39" t="s">
        <v>45</v>
      </c>
      <c r="J4">
        <v>6</v>
      </c>
    </row>
    <row r="5" spans="1:14" x14ac:dyDescent="0.25">
      <c r="B5" s="5"/>
      <c r="C5" s="41"/>
      <c r="E5" s="5"/>
      <c r="F5" s="41"/>
      <c r="I5" s="39" t="s">
        <v>44</v>
      </c>
      <c r="J5">
        <v>8</v>
      </c>
    </row>
    <row r="6" spans="1:14" x14ac:dyDescent="0.25">
      <c r="B6" s="5"/>
      <c r="C6" s="41"/>
      <c r="E6" s="5"/>
      <c r="F6" s="41"/>
      <c r="I6" s="39" t="s">
        <v>46</v>
      </c>
      <c r="J6">
        <v>5</v>
      </c>
    </row>
    <row r="7" spans="1:14" x14ac:dyDescent="0.25">
      <c r="B7" s="53"/>
      <c r="C7" s="53"/>
      <c r="E7" s="53"/>
      <c r="F7" s="53"/>
      <c r="I7" s="39" t="s">
        <v>93</v>
      </c>
      <c r="J7">
        <v>19</v>
      </c>
    </row>
    <row r="10" spans="1:14" x14ac:dyDescent="0.25">
      <c r="I10" s="38" t="s">
        <v>97</v>
      </c>
      <c r="J10" s="38" t="s">
        <v>96</v>
      </c>
    </row>
    <row r="11" spans="1:14" x14ac:dyDescent="0.25">
      <c r="C11" s="40" t="s">
        <v>98</v>
      </c>
      <c r="D11" s="40"/>
      <c r="E11" s="40"/>
      <c r="F11" s="40"/>
      <c r="G11" s="40"/>
      <c r="I11" s="38" t="s">
        <v>92</v>
      </c>
      <c r="J11" t="s">
        <v>15</v>
      </c>
      <c r="K11" t="s">
        <v>19</v>
      </c>
      <c r="L11" t="s">
        <v>30</v>
      </c>
      <c r="M11" t="s">
        <v>22</v>
      </c>
      <c r="N11" t="s">
        <v>25</v>
      </c>
    </row>
    <row r="12" spans="1:14" x14ac:dyDescent="0.25">
      <c r="B12" s="5" t="s">
        <v>99</v>
      </c>
      <c r="C12" s="41"/>
      <c r="D12" s="41"/>
      <c r="E12" s="41"/>
      <c r="F12" s="41"/>
      <c r="G12" s="41"/>
      <c r="I12" s="39" t="s">
        <v>31</v>
      </c>
      <c r="J12" s="2">
        <v>29232</v>
      </c>
      <c r="K12" s="2">
        <v>31282</v>
      </c>
      <c r="L12" s="2">
        <v>30935.5</v>
      </c>
      <c r="M12" s="2">
        <v>28396</v>
      </c>
      <c r="N12" s="2">
        <v>35469.5</v>
      </c>
    </row>
    <row r="13" spans="1:14" x14ac:dyDescent="0.25">
      <c r="B13" s="5"/>
      <c r="C13" s="41"/>
      <c r="D13" s="41"/>
      <c r="E13" s="41"/>
      <c r="F13" s="41"/>
      <c r="G13" s="41"/>
      <c r="I13" s="39" t="s">
        <v>28</v>
      </c>
      <c r="J13" s="2">
        <v>34804</v>
      </c>
      <c r="K13" s="2">
        <v>34056</v>
      </c>
      <c r="L13" s="2">
        <v>24944</v>
      </c>
      <c r="M13" s="2">
        <v>27224</v>
      </c>
      <c r="N13" s="2">
        <v>25818</v>
      </c>
    </row>
    <row r="14" spans="1:14" x14ac:dyDescent="0.25">
      <c r="B14" s="5"/>
      <c r="C14" s="41"/>
      <c r="D14" s="41"/>
      <c r="E14" s="41" t="s">
        <v>100</v>
      </c>
      <c r="F14" s="41"/>
      <c r="G14" s="41"/>
      <c r="I14" s="39" t="s">
        <v>16</v>
      </c>
      <c r="J14" s="2">
        <v>31488.5</v>
      </c>
      <c r="K14" s="2">
        <v>31282</v>
      </c>
      <c r="L14" s="2">
        <v>28061</v>
      </c>
      <c r="M14" s="2">
        <v>31754</v>
      </c>
      <c r="N14" s="2">
        <v>31612.5</v>
      </c>
    </row>
    <row r="15" spans="1:14" x14ac:dyDescent="0.25">
      <c r="B15" s="5"/>
      <c r="C15" s="41"/>
      <c r="D15" s="41"/>
      <c r="E15" s="41"/>
      <c r="F15" s="41"/>
      <c r="G15" s="41"/>
      <c r="I15" s="39" t="s">
        <v>20</v>
      </c>
      <c r="J15" s="2">
        <v>78740.5</v>
      </c>
      <c r="K15" s="2">
        <v>71057</v>
      </c>
      <c r="L15" s="2">
        <v>55693.5</v>
      </c>
      <c r="M15" s="2">
        <v>61137</v>
      </c>
      <c r="N15" s="2">
        <v>71611.5</v>
      </c>
    </row>
    <row r="16" spans="1:14" x14ac:dyDescent="0.25">
      <c r="B16" s="5"/>
      <c r="C16" s="41"/>
      <c r="D16" s="41"/>
      <c r="E16" s="41"/>
      <c r="F16" s="41"/>
      <c r="G16" s="41"/>
      <c r="I16" s="39" t="s">
        <v>26</v>
      </c>
      <c r="J16" s="2">
        <v>32464</v>
      </c>
      <c r="K16" s="2">
        <v>36609.5</v>
      </c>
      <c r="L16" s="2">
        <v>33739</v>
      </c>
      <c r="M16" s="2">
        <v>23851</v>
      </c>
      <c r="N16" s="2">
        <v>35761</v>
      </c>
    </row>
    <row r="17" spans="2:14" x14ac:dyDescent="0.25">
      <c r="B17" s="5"/>
      <c r="C17" s="41"/>
      <c r="D17" s="41"/>
      <c r="E17" s="41"/>
      <c r="F17" s="41"/>
      <c r="G17" s="41"/>
      <c r="I17" s="39" t="s">
        <v>27</v>
      </c>
      <c r="J17" s="2">
        <v>41248.5</v>
      </c>
      <c r="K17" s="2">
        <v>34247.5</v>
      </c>
      <c r="L17" s="2">
        <v>31131</v>
      </c>
      <c r="M17" s="2">
        <v>26129</v>
      </c>
      <c r="N17" s="2">
        <v>36027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BC39-A707-4E37-B2FE-452E8FFFC588}">
  <sheetPr>
    <tabColor rgb="FFFFFF00"/>
  </sheetPr>
  <dimension ref="A1:N17"/>
  <sheetViews>
    <sheetView workbookViewId="0">
      <selection activeCell="J31" sqref="J31"/>
    </sheetView>
  </sheetViews>
  <sheetFormatPr defaultRowHeight="15.75" x14ac:dyDescent="0.25"/>
  <cols>
    <col min="9" max="9" width="12.125" bestFit="1" customWidth="1"/>
    <col min="10" max="10" width="14.75" bestFit="1" customWidth="1"/>
    <col min="11" max="11" width="6.375" bestFit="1" customWidth="1"/>
    <col min="12" max="12" width="8.125" bestFit="1" customWidth="1"/>
    <col min="13" max="14" width="6.375" bestFit="1" customWidth="1"/>
    <col min="15" max="15" width="10.375" bestFit="1" customWidth="1"/>
  </cols>
  <sheetData>
    <row r="1" spans="1:14" x14ac:dyDescent="0.25">
      <c r="A1" t="s">
        <v>52</v>
      </c>
    </row>
    <row r="3" spans="1:14" x14ac:dyDescent="0.25">
      <c r="B3" t="s">
        <v>151</v>
      </c>
      <c r="E3" t="s">
        <v>152</v>
      </c>
      <c r="I3" t="s">
        <v>92</v>
      </c>
      <c r="J3" t="s">
        <v>95</v>
      </c>
    </row>
    <row r="4" spans="1:14" x14ac:dyDescent="0.25">
      <c r="B4" s="5" t="s">
        <v>150</v>
      </c>
      <c r="C4" s="41" t="s">
        <v>91</v>
      </c>
      <c r="E4" s="5" t="s">
        <v>150</v>
      </c>
      <c r="F4" s="41" t="s">
        <v>91</v>
      </c>
      <c r="I4" s="39" t="s">
        <v>45</v>
      </c>
      <c r="J4">
        <v>6</v>
      </c>
    </row>
    <row r="5" spans="1:14" x14ac:dyDescent="0.25">
      <c r="B5" s="5"/>
      <c r="C5" s="41"/>
      <c r="E5" s="5"/>
      <c r="F5" s="41"/>
      <c r="I5" s="39" t="s">
        <v>44</v>
      </c>
      <c r="J5">
        <v>8</v>
      </c>
    </row>
    <row r="6" spans="1:14" x14ac:dyDescent="0.25">
      <c r="B6" s="5"/>
      <c r="C6" s="41"/>
      <c r="E6" s="5"/>
      <c r="F6" s="41"/>
      <c r="I6" s="39" t="s">
        <v>46</v>
      </c>
      <c r="J6">
        <v>5</v>
      </c>
    </row>
    <row r="7" spans="1:14" x14ac:dyDescent="0.25">
      <c r="B7" s="53"/>
      <c r="C7" s="53"/>
      <c r="E7" s="53"/>
      <c r="F7" s="53"/>
      <c r="I7" s="39" t="s">
        <v>93</v>
      </c>
      <c r="J7">
        <v>19</v>
      </c>
    </row>
    <row r="10" spans="1:14" x14ac:dyDescent="0.25">
      <c r="I10" t="s">
        <v>97</v>
      </c>
      <c r="J10" t="s">
        <v>96</v>
      </c>
    </row>
    <row r="11" spans="1:14" x14ac:dyDescent="0.25">
      <c r="C11" s="40" t="s">
        <v>98</v>
      </c>
      <c r="D11" s="40"/>
      <c r="E11" s="40"/>
      <c r="F11" s="40"/>
      <c r="G11" s="40"/>
      <c r="I11" t="s">
        <v>92</v>
      </c>
      <c r="J11" t="s">
        <v>15</v>
      </c>
      <c r="K11" t="s">
        <v>19</v>
      </c>
      <c r="L11" t="s">
        <v>30</v>
      </c>
      <c r="M11" t="s">
        <v>22</v>
      </c>
      <c r="N11" t="s">
        <v>25</v>
      </c>
    </row>
    <row r="12" spans="1:14" x14ac:dyDescent="0.25">
      <c r="B12" s="5" t="s">
        <v>99</v>
      </c>
      <c r="C12" s="41"/>
      <c r="D12" s="41"/>
      <c r="E12" s="41"/>
      <c r="F12" s="41"/>
      <c r="G12" s="41"/>
      <c r="I12" s="39" t="s">
        <v>31</v>
      </c>
      <c r="J12" s="2">
        <v>29232</v>
      </c>
      <c r="K12" s="2">
        <v>31282</v>
      </c>
      <c r="L12" s="2">
        <v>30935.5</v>
      </c>
      <c r="M12" s="2">
        <v>28396</v>
      </c>
      <c r="N12" s="2">
        <v>35469.5</v>
      </c>
    </row>
    <row r="13" spans="1:14" x14ac:dyDescent="0.25">
      <c r="B13" s="5"/>
      <c r="C13" s="41"/>
      <c r="D13" s="41"/>
      <c r="E13" s="41"/>
      <c r="F13" s="41"/>
      <c r="G13" s="41"/>
      <c r="I13" s="39" t="s">
        <v>28</v>
      </c>
      <c r="J13" s="2">
        <v>34804</v>
      </c>
      <c r="K13" s="2">
        <v>34056</v>
      </c>
      <c r="L13" s="2">
        <v>24944</v>
      </c>
      <c r="M13" s="2">
        <v>27224</v>
      </c>
      <c r="N13" s="2">
        <v>25818</v>
      </c>
    </row>
    <row r="14" spans="1:14" x14ac:dyDescent="0.25">
      <c r="B14" s="5"/>
      <c r="C14" s="41"/>
      <c r="D14" s="41"/>
      <c r="E14" s="41" t="s">
        <v>100</v>
      </c>
      <c r="F14" s="41"/>
      <c r="G14" s="41"/>
      <c r="I14" s="39" t="s">
        <v>16</v>
      </c>
      <c r="J14" s="2">
        <v>31488.5</v>
      </c>
      <c r="K14" s="2">
        <v>31282</v>
      </c>
      <c r="L14" s="2">
        <v>28061</v>
      </c>
      <c r="M14" s="2">
        <v>31754</v>
      </c>
      <c r="N14" s="2">
        <v>31612.5</v>
      </c>
    </row>
    <row r="15" spans="1:14" x14ac:dyDescent="0.25">
      <c r="B15" s="5"/>
      <c r="C15" s="41"/>
      <c r="D15" s="41"/>
      <c r="E15" s="41"/>
      <c r="F15" s="41"/>
      <c r="G15" s="41"/>
      <c r="I15" s="39" t="s">
        <v>20</v>
      </c>
      <c r="J15" s="2">
        <v>78740.5</v>
      </c>
      <c r="K15" s="2">
        <v>71057</v>
      </c>
      <c r="L15" s="2">
        <v>55693.5</v>
      </c>
      <c r="M15" s="2">
        <v>61137</v>
      </c>
      <c r="N15" s="2">
        <v>71611.5</v>
      </c>
    </row>
    <row r="16" spans="1:14" x14ac:dyDescent="0.25">
      <c r="B16" s="5"/>
      <c r="C16" s="41"/>
      <c r="D16" s="41"/>
      <c r="E16" s="41"/>
      <c r="F16" s="41"/>
      <c r="G16" s="41"/>
      <c r="I16" s="39" t="s">
        <v>26</v>
      </c>
      <c r="J16" s="2">
        <v>32464</v>
      </c>
      <c r="K16" s="2">
        <v>36609.5</v>
      </c>
      <c r="L16" s="2">
        <v>33739</v>
      </c>
      <c r="M16" s="2">
        <v>23851</v>
      </c>
      <c r="N16" s="2">
        <v>35761</v>
      </c>
    </row>
    <row r="17" spans="2:14" x14ac:dyDescent="0.25">
      <c r="B17" s="5"/>
      <c r="C17" s="41"/>
      <c r="D17" s="41"/>
      <c r="E17" s="41"/>
      <c r="F17" s="41"/>
      <c r="G17" s="41"/>
      <c r="I17" s="39" t="s">
        <v>27</v>
      </c>
      <c r="J17" s="2">
        <v>41248.5</v>
      </c>
      <c r="K17" s="2">
        <v>34247.5</v>
      </c>
      <c r="L17" s="2">
        <v>31131</v>
      </c>
      <c r="M17" s="2">
        <v>26129</v>
      </c>
      <c r="N17" s="2">
        <v>36027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481C-1BA2-4741-89F6-4F53A4B630E1}">
  <sheetPr>
    <tabColor rgb="FF92D050"/>
  </sheetPr>
  <dimension ref="A1:N17"/>
  <sheetViews>
    <sheetView workbookViewId="0">
      <selection activeCell="B4" sqref="B4"/>
    </sheetView>
  </sheetViews>
  <sheetFormatPr defaultRowHeight="15.75" x14ac:dyDescent="0.25"/>
  <cols>
    <col min="2" max="2" width="11.625" customWidth="1"/>
    <col min="5" max="5" width="12.875" customWidth="1"/>
    <col min="9" max="9" width="12.125" bestFit="1" customWidth="1"/>
    <col min="10" max="10" width="14.75" bestFit="1" customWidth="1"/>
    <col min="11" max="11" width="6.375" bestFit="1" customWidth="1"/>
    <col min="12" max="12" width="8.125" bestFit="1" customWidth="1"/>
    <col min="13" max="14" width="6.375" bestFit="1" customWidth="1"/>
    <col min="15" max="15" width="10.375" bestFit="1" customWidth="1"/>
  </cols>
  <sheetData>
    <row r="1" spans="1:14" x14ac:dyDescent="0.25">
      <c r="A1" t="s">
        <v>52</v>
      </c>
    </row>
    <row r="3" spans="1:14" x14ac:dyDescent="0.25">
      <c r="B3" t="s">
        <v>151</v>
      </c>
      <c r="E3" t="s">
        <v>152</v>
      </c>
      <c r="I3" s="38" t="s">
        <v>92</v>
      </c>
      <c r="J3" t="s">
        <v>95</v>
      </c>
    </row>
    <row r="4" spans="1:14" x14ac:dyDescent="0.25">
      <c r="B4" s="5" t="s">
        <v>45</v>
      </c>
      <c r="C4" s="41">
        <f>SUMIFS(HospitalFinal[Capacity], HospitalFinal[Hospital], B4)</f>
        <v>6</v>
      </c>
      <c r="E4" s="5" t="str" cm="1">
        <f t="array" ref="E4:E6">_xlfn._xlws.SORT(_xlfn.UNIQUE(HospitalFinal[Hospital]))</f>
        <v>Guy's</v>
      </c>
      <c r="F4" s="41" cm="1">
        <f t="array" ref="F4:F6">SUMIFS(HospitalFinal[Capacity], HospitalFinal[Hospital],_xlfn.ANCHORARRAY( E4))</f>
        <v>6</v>
      </c>
      <c r="I4" s="39" t="s">
        <v>45</v>
      </c>
      <c r="J4">
        <v>6</v>
      </c>
    </row>
    <row r="5" spans="1:14" x14ac:dyDescent="0.25">
      <c r="B5" s="5" t="s">
        <v>44</v>
      </c>
      <c r="C5" s="41">
        <f>SUMIFS(HospitalFinal[Capacity], HospitalFinal[Hospital], B5)</f>
        <v>8</v>
      </c>
      <c r="E5" s="5" t="str">
        <v>St George's</v>
      </c>
      <c r="F5" s="41">
        <v>8</v>
      </c>
      <c r="I5" s="39" t="s">
        <v>44</v>
      </c>
      <c r="J5">
        <v>8</v>
      </c>
    </row>
    <row r="6" spans="1:14" x14ac:dyDescent="0.25">
      <c r="B6" s="5" t="s">
        <v>46</v>
      </c>
      <c r="C6" s="41">
        <f>SUMIFS(HospitalFinal[Capacity], HospitalFinal[Hospital], B6)</f>
        <v>5</v>
      </c>
      <c r="E6" s="5" t="str">
        <v>St Thomas's</v>
      </c>
      <c r="F6" s="41">
        <v>5</v>
      </c>
      <c r="I6" s="39" t="s">
        <v>46</v>
      </c>
      <c r="J6">
        <v>5</v>
      </c>
    </row>
    <row r="7" spans="1:14" x14ac:dyDescent="0.25">
      <c r="B7" s="53"/>
      <c r="C7" s="53">
        <f>SUM(C4:C6)</f>
        <v>19</v>
      </c>
      <c r="I7" s="39" t="s">
        <v>93</v>
      </c>
      <c r="J7">
        <v>19</v>
      </c>
    </row>
    <row r="10" spans="1:14" x14ac:dyDescent="0.25">
      <c r="I10" t="s">
        <v>97</v>
      </c>
      <c r="J10" t="s">
        <v>96</v>
      </c>
    </row>
    <row r="11" spans="1:14" x14ac:dyDescent="0.25">
      <c r="C11" s="40" t="str" cm="1">
        <f t="array" ref="C11:G11">TRANSPOSE(_xlfn._xlws.SORT(_xlfn.UNIQUE(Store[Country])))</f>
        <v>Canada</v>
      </c>
      <c r="D11" s="40" t="str">
        <v>France</v>
      </c>
      <c r="E11" s="40" t="str">
        <v>Germany</v>
      </c>
      <c r="F11" s="40" t="str">
        <v>Spain</v>
      </c>
      <c r="G11" s="40" t="str">
        <v>UK</v>
      </c>
      <c r="I11" t="s">
        <v>92</v>
      </c>
      <c r="J11" t="s">
        <v>15</v>
      </c>
      <c r="K11" t="s">
        <v>19</v>
      </c>
      <c r="L11" t="s">
        <v>30</v>
      </c>
      <c r="M11" t="s">
        <v>22</v>
      </c>
      <c r="N11" t="s">
        <v>25</v>
      </c>
    </row>
    <row r="12" spans="1:14" x14ac:dyDescent="0.25">
      <c r="B12" s="5" t="str" cm="1">
        <f t="array" ref="B12:B17">_xlfn._xlws.SORT(_xlfn.UNIQUE(Store[Product]))</f>
        <v>Amarilla</v>
      </c>
      <c r="C12" s="42" cm="1">
        <f t="array" ref="C12:G17">SUMIFS(Store[Quantity], Store[Product],_xlfn.ANCHORARRAY( B12), Store[Country],_xlfn.ANCHORARRAY( C11))</f>
        <v>29232</v>
      </c>
      <c r="D12" s="42">
        <v>31282</v>
      </c>
      <c r="E12" s="42">
        <v>30935.5</v>
      </c>
      <c r="F12" s="42">
        <v>28396</v>
      </c>
      <c r="G12" s="42">
        <v>35469.5</v>
      </c>
      <c r="I12" s="39" t="s">
        <v>31</v>
      </c>
      <c r="J12" s="2">
        <v>29232</v>
      </c>
      <c r="K12" s="2">
        <v>31282</v>
      </c>
      <c r="L12" s="2">
        <v>30935.5</v>
      </c>
      <c r="M12" s="2">
        <v>28396</v>
      </c>
      <c r="N12" s="2">
        <v>35469.5</v>
      </c>
    </row>
    <row r="13" spans="1:14" x14ac:dyDescent="0.25">
      <c r="B13" s="5" t="str">
        <v>Carretera</v>
      </c>
      <c r="C13" s="42">
        <v>34804</v>
      </c>
      <c r="D13" s="42">
        <v>34056</v>
      </c>
      <c r="E13" s="42">
        <v>24944</v>
      </c>
      <c r="F13" s="42">
        <v>27224</v>
      </c>
      <c r="G13" s="42">
        <v>25818</v>
      </c>
      <c r="I13" s="39" t="s">
        <v>28</v>
      </c>
      <c r="J13" s="2">
        <v>34804</v>
      </c>
      <c r="K13" s="2">
        <v>34056</v>
      </c>
      <c r="L13" s="2">
        <v>24944</v>
      </c>
      <c r="M13" s="2">
        <v>27224</v>
      </c>
      <c r="N13" s="2">
        <v>25818</v>
      </c>
    </row>
    <row r="14" spans="1:14" x14ac:dyDescent="0.25">
      <c r="B14" s="5" t="str">
        <v>Montana</v>
      </c>
      <c r="C14" s="42">
        <v>31488.5</v>
      </c>
      <c r="D14" s="42">
        <v>31282</v>
      </c>
      <c r="E14" s="42">
        <v>28061</v>
      </c>
      <c r="F14" s="42">
        <v>31754</v>
      </c>
      <c r="G14" s="42">
        <v>31612.5</v>
      </c>
      <c r="I14" s="39" t="s">
        <v>16</v>
      </c>
      <c r="J14" s="2">
        <v>31488.5</v>
      </c>
      <c r="K14" s="2">
        <v>31282</v>
      </c>
      <c r="L14" s="2">
        <v>28061</v>
      </c>
      <c r="M14" s="2">
        <v>31754</v>
      </c>
      <c r="N14" s="2">
        <v>31612.5</v>
      </c>
    </row>
    <row r="15" spans="1:14" x14ac:dyDescent="0.25">
      <c r="B15" s="5" t="str">
        <v>Paseo</v>
      </c>
      <c r="C15" s="42">
        <v>78740.5</v>
      </c>
      <c r="D15" s="42">
        <v>71057</v>
      </c>
      <c r="E15" s="42">
        <v>55693.5</v>
      </c>
      <c r="F15" s="42">
        <v>61137</v>
      </c>
      <c r="G15" s="42">
        <v>71611.5</v>
      </c>
      <c r="I15" s="39" t="s">
        <v>20</v>
      </c>
      <c r="J15" s="2">
        <v>78740.5</v>
      </c>
      <c r="K15" s="2">
        <v>71057</v>
      </c>
      <c r="L15" s="2">
        <v>55693.5</v>
      </c>
      <c r="M15" s="2">
        <v>61137</v>
      </c>
      <c r="N15" s="2">
        <v>71611.5</v>
      </c>
    </row>
    <row r="16" spans="1:14" x14ac:dyDescent="0.25">
      <c r="B16" s="5" t="str">
        <v>Velo</v>
      </c>
      <c r="C16" s="42">
        <v>32464</v>
      </c>
      <c r="D16" s="42">
        <v>36609.5</v>
      </c>
      <c r="E16" s="42">
        <v>33739</v>
      </c>
      <c r="F16" s="42">
        <v>23851</v>
      </c>
      <c r="G16" s="42">
        <v>35761</v>
      </c>
      <c r="I16" s="39" t="s">
        <v>26</v>
      </c>
      <c r="J16" s="2">
        <v>32464</v>
      </c>
      <c r="K16" s="2">
        <v>36609.5</v>
      </c>
      <c r="L16" s="2">
        <v>33739</v>
      </c>
      <c r="M16" s="2">
        <v>23851</v>
      </c>
      <c r="N16" s="2">
        <v>35761</v>
      </c>
    </row>
    <row r="17" spans="2:14" x14ac:dyDescent="0.25">
      <c r="B17" s="5" t="str">
        <v>VTT</v>
      </c>
      <c r="C17" s="42">
        <v>41248.5</v>
      </c>
      <c r="D17" s="42">
        <v>34247.5</v>
      </c>
      <c r="E17" s="42">
        <v>31131</v>
      </c>
      <c r="F17" s="42">
        <v>26129</v>
      </c>
      <c r="G17" s="42">
        <v>36027</v>
      </c>
      <c r="I17" s="39" t="s">
        <v>27</v>
      </c>
      <c r="J17" s="2">
        <v>41248.5</v>
      </c>
      <c r="K17" s="2">
        <v>34247.5</v>
      </c>
      <c r="L17" s="2">
        <v>31131</v>
      </c>
      <c r="M17" s="2">
        <v>26129</v>
      </c>
      <c r="N17" s="2">
        <v>36027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673B-757D-4D7A-A076-9C8E0BBCFFB3}">
  <dimension ref="A1:G27"/>
  <sheetViews>
    <sheetView workbookViewId="0"/>
  </sheetViews>
  <sheetFormatPr defaultRowHeight="15.75" x14ac:dyDescent="0.25"/>
  <cols>
    <col min="1" max="1" width="5.875" customWidth="1"/>
    <col min="2" max="2" width="15.75" customWidth="1"/>
    <col min="3" max="3" width="10.625" customWidth="1"/>
    <col min="4" max="4" width="12.25" customWidth="1"/>
    <col min="5" max="5" width="10.875" customWidth="1"/>
    <col min="6" max="6" width="12.375" customWidth="1"/>
    <col min="7" max="7" width="20.625" customWidth="1"/>
  </cols>
  <sheetData>
    <row r="1" spans="1:7" x14ac:dyDescent="0.25">
      <c r="A1" s="4" t="s">
        <v>107</v>
      </c>
    </row>
    <row r="3" spans="1:7" x14ac:dyDescent="0.25">
      <c r="B3" t="s">
        <v>5</v>
      </c>
      <c r="C3" t="s">
        <v>67</v>
      </c>
      <c r="D3" t="s">
        <v>68</v>
      </c>
      <c r="E3" t="s">
        <v>69</v>
      </c>
      <c r="F3" t="s">
        <v>70</v>
      </c>
      <c r="G3" t="s">
        <v>71</v>
      </c>
    </row>
    <row r="4" spans="1:7" x14ac:dyDescent="0.25">
      <c r="B4" t="s">
        <v>103</v>
      </c>
    </row>
    <row r="5" spans="1:7" x14ac:dyDescent="0.25">
      <c r="B5" t="s">
        <v>104</v>
      </c>
    </row>
    <row r="6" spans="1:7" x14ac:dyDescent="0.25">
      <c r="B6" t="s">
        <v>19</v>
      </c>
    </row>
    <row r="7" spans="1:7" x14ac:dyDescent="0.25">
      <c r="B7" t="s">
        <v>22</v>
      </c>
    </row>
    <row r="8" spans="1:7" x14ac:dyDescent="0.25">
      <c r="B8" t="s">
        <v>105</v>
      </c>
    </row>
    <row r="9" spans="1:7" x14ac:dyDescent="0.25">
      <c r="B9" t="s">
        <v>106</v>
      </c>
    </row>
    <row r="11" spans="1:7" x14ac:dyDescent="0.25">
      <c r="A11" t="s">
        <v>108</v>
      </c>
    </row>
    <row r="13" spans="1:7" x14ac:dyDescent="0.25">
      <c r="B13" t="s">
        <v>5</v>
      </c>
      <c r="C13" t="s">
        <v>67</v>
      </c>
      <c r="D13" t="s">
        <v>68</v>
      </c>
      <c r="E13" t="s">
        <v>69</v>
      </c>
      <c r="F13" t="s">
        <v>70</v>
      </c>
      <c r="G13" t="s">
        <v>71</v>
      </c>
    </row>
    <row r="14" spans="1:7" x14ac:dyDescent="0.25">
      <c r="B14" t="s">
        <v>103</v>
      </c>
    </row>
    <row r="15" spans="1:7" x14ac:dyDescent="0.25">
      <c r="B15" t="s">
        <v>104</v>
      </c>
    </row>
    <row r="16" spans="1:7" x14ac:dyDescent="0.25">
      <c r="B16" t="s">
        <v>19</v>
      </c>
    </row>
    <row r="17" spans="1:2" x14ac:dyDescent="0.25">
      <c r="B17" t="s">
        <v>22</v>
      </c>
    </row>
    <row r="18" spans="1:2" x14ac:dyDescent="0.25">
      <c r="B18" t="s">
        <v>105</v>
      </c>
    </row>
    <row r="19" spans="1:2" x14ac:dyDescent="0.25">
      <c r="B19" t="s">
        <v>106</v>
      </c>
    </row>
    <row r="22" spans="1:2" x14ac:dyDescent="0.25">
      <c r="A22" t="s">
        <v>72</v>
      </c>
    </row>
    <row r="23" spans="1:2" x14ac:dyDescent="0.25">
      <c r="B23" t="s">
        <v>73</v>
      </c>
    </row>
    <row r="25" spans="1:2" x14ac:dyDescent="0.25">
      <c r="B25" t="s">
        <v>68</v>
      </c>
    </row>
    <row r="26" spans="1:2" x14ac:dyDescent="0.25">
      <c r="B26" t="s">
        <v>74</v>
      </c>
    </row>
    <row r="27" spans="1:2" x14ac:dyDescent="0.25">
      <c r="B27" t="s">
        <v>70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BFB4-31D4-4434-816B-B044C26C50DB}">
  <sheetPr>
    <tabColor rgb="FFFFFF00"/>
  </sheetPr>
  <dimension ref="A1:G27"/>
  <sheetViews>
    <sheetView workbookViewId="0"/>
  </sheetViews>
  <sheetFormatPr defaultRowHeight="15.75" x14ac:dyDescent="0.25"/>
  <cols>
    <col min="1" max="1" width="5.875" customWidth="1"/>
    <col min="2" max="2" width="15.75" customWidth="1"/>
    <col min="3" max="3" width="10.625" customWidth="1"/>
    <col min="4" max="4" width="12.25" customWidth="1"/>
    <col min="5" max="5" width="10.875" customWidth="1"/>
    <col min="6" max="6" width="12.375" customWidth="1"/>
    <col min="7" max="7" width="20.625" customWidth="1"/>
  </cols>
  <sheetData>
    <row r="1" spans="1:7" x14ac:dyDescent="0.25">
      <c r="A1" s="4" t="s">
        <v>107</v>
      </c>
    </row>
    <row r="3" spans="1:7" x14ac:dyDescent="0.25">
      <c r="B3" t="s">
        <v>5</v>
      </c>
      <c r="C3" t="s">
        <v>67</v>
      </c>
      <c r="D3" t="s">
        <v>68</v>
      </c>
      <c r="E3" t="s">
        <v>69</v>
      </c>
      <c r="F3" t="s">
        <v>70</v>
      </c>
      <c r="G3" t="s">
        <v>71</v>
      </c>
    </row>
    <row r="4" spans="1:7" x14ac:dyDescent="0.25">
      <c r="B4" t="s">
        <v>103</v>
      </c>
    </row>
    <row r="5" spans="1:7" x14ac:dyDescent="0.25">
      <c r="B5" t="s">
        <v>104</v>
      </c>
    </row>
    <row r="6" spans="1:7" x14ac:dyDescent="0.25">
      <c r="B6" t="s">
        <v>19</v>
      </c>
    </row>
    <row r="7" spans="1:7" x14ac:dyDescent="0.25">
      <c r="B7" t="s">
        <v>22</v>
      </c>
    </row>
    <row r="8" spans="1:7" x14ac:dyDescent="0.25">
      <c r="B8" t="s">
        <v>105</v>
      </c>
    </row>
    <row r="9" spans="1:7" x14ac:dyDescent="0.25">
      <c r="B9" t="s">
        <v>106</v>
      </c>
    </row>
    <row r="11" spans="1:7" x14ac:dyDescent="0.25">
      <c r="A11" t="s">
        <v>108</v>
      </c>
    </row>
    <row r="13" spans="1:7" x14ac:dyDescent="0.25">
      <c r="B13" t="s">
        <v>5</v>
      </c>
      <c r="C13" t="s">
        <v>67</v>
      </c>
      <c r="D13" t="s">
        <v>68</v>
      </c>
      <c r="E13" t="s">
        <v>69</v>
      </c>
      <c r="F13" t="s">
        <v>70</v>
      </c>
      <c r="G13" t="s">
        <v>71</v>
      </c>
    </row>
    <row r="14" spans="1:7" x14ac:dyDescent="0.25">
      <c r="B14" t="s">
        <v>103</v>
      </c>
    </row>
    <row r="15" spans="1:7" x14ac:dyDescent="0.25">
      <c r="B15" t="s">
        <v>104</v>
      </c>
    </row>
    <row r="16" spans="1:7" x14ac:dyDescent="0.25">
      <c r="B16" t="s">
        <v>19</v>
      </c>
    </row>
    <row r="17" spans="1:2" x14ac:dyDescent="0.25">
      <c r="B17" t="s">
        <v>22</v>
      </c>
    </row>
    <row r="18" spans="1:2" x14ac:dyDescent="0.25">
      <c r="B18" t="s">
        <v>105</v>
      </c>
    </row>
    <row r="19" spans="1:2" x14ac:dyDescent="0.25">
      <c r="B19" t="s">
        <v>106</v>
      </c>
    </row>
    <row r="22" spans="1:2" x14ac:dyDescent="0.25">
      <c r="A22" t="s">
        <v>72</v>
      </c>
    </row>
    <row r="23" spans="1:2" x14ac:dyDescent="0.25">
      <c r="B23" t="s">
        <v>73</v>
      </c>
    </row>
    <row r="25" spans="1:2" x14ac:dyDescent="0.25">
      <c r="B25" t="s">
        <v>68</v>
      </c>
    </row>
    <row r="26" spans="1:2" x14ac:dyDescent="0.25">
      <c r="B26" t="s">
        <v>74</v>
      </c>
    </row>
    <row r="27" spans="1:2" x14ac:dyDescent="0.25">
      <c r="B27" t="s">
        <v>70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070FA-541B-46D7-B07B-6BBE11F367A7}">
  <sheetPr>
    <tabColor rgb="FF92D050"/>
  </sheetPr>
  <dimension ref="A1:G28"/>
  <sheetViews>
    <sheetView workbookViewId="0">
      <selection activeCell="A2" sqref="A2"/>
    </sheetView>
  </sheetViews>
  <sheetFormatPr defaultRowHeight="15" x14ac:dyDescent="0.25"/>
  <cols>
    <col min="1" max="1" width="5.5" style="6" customWidth="1"/>
    <col min="2" max="2" width="14.375" style="6" customWidth="1"/>
    <col min="3" max="3" width="11.25" style="6" customWidth="1"/>
    <col min="4" max="4" width="14.625" style="6" customWidth="1"/>
    <col min="5" max="5" width="26.875" style="6" customWidth="1"/>
    <col min="6" max="6" width="12.375" style="6" customWidth="1"/>
    <col min="7" max="7" width="26.875" style="6" customWidth="1"/>
    <col min="8" max="16384" width="9" style="6"/>
  </cols>
  <sheetData>
    <row r="1" spans="1:7" x14ac:dyDescent="0.25">
      <c r="A1" s="19" t="s">
        <v>107</v>
      </c>
    </row>
    <row r="2" spans="1:7" x14ac:dyDescent="0.25">
      <c r="A2" s="19"/>
    </row>
    <row r="3" spans="1:7" x14ac:dyDescent="0.25">
      <c r="B3" s="6" t="s">
        <v>5</v>
      </c>
      <c r="C3" s="6" t="s">
        <v>67</v>
      </c>
      <c r="D3" s="6" t="s">
        <v>68</v>
      </c>
      <c r="E3" s="6" t="s">
        <v>69</v>
      </c>
      <c r="F3" s="6" t="s">
        <v>70</v>
      </c>
      <c r="G3" s="6" t="s">
        <v>71</v>
      </c>
    </row>
    <row r="4" spans="1:7" x14ac:dyDescent="0.25">
      <c r="B4" s="6" t="e" vm="1">
        <v>#VALUE!</v>
      </c>
      <c r="C4" s="6" cm="1" vm="2">
        <f t="array" ref="C4">_FV(B4,"Area",TRUE)</f>
        <v>130395</v>
      </c>
      <c r="D4" s="6" cm="1" vm="3">
        <f t="array" ref="D4">_FV(B4,"Population",TRUE)</f>
        <v>55268100</v>
      </c>
      <c r="E4" s="6" t="str">
        <f>_xlfn.ARRAYTOTEXT(_FV(B4,"Official language",TRUE))</f>
        <v>English</v>
      </c>
      <c r="F4" s="6" t="e" cm="1" vm="4">
        <f t="array" ref="F4">_FV(B4,"Largest city",TRUE)</f>
        <v>#VALUE!</v>
      </c>
      <c r="G4" s="6" t="str">
        <f ca="1">_xlfn.ARRAYTOTEXT(IFERROR(_FV(F4,"Leader(s)",TRUE), "No leader"))</f>
        <v>No leader</v>
      </c>
    </row>
    <row r="5" spans="1:7" x14ac:dyDescent="0.25">
      <c r="B5" s="6" t="e" vm="5">
        <v>#VALUE!</v>
      </c>
      <c r="C5" s="6" cm="1" vm="6">
        <f t="array" ref="C5">_FV(B5,"Area",TRUE)</f>
        <v>312685</v>
      </c>
      <c r="D5" s="6" cm="1" vm="7">
        <f t="array" ref="D5">_FV(B5,"Population",TRUE)</f>
        <v>37970874</v>
      </c>
      <c r="E5" s="6" t="str">
        <f t="shared" ref="E5:E9" si="0">_xlfn.ARRAYTOTEXT(_FV(B5,"Official language",TRUE))</f>
        <v>Polish</v>
      </c>
      <c r="F5" s="6" t="e" cm="1" vm="8">
        <f t="array" ref="F5">_FV(B5,"Largest city",TRUE)</f>
        <v>#VALUE!</v>
      </c>
      <c r="G5" s="6" t="str">
        <f t="shared" ref="G5:G9" si="1">_xlfn.ARRAYTOTEXT(IFERROR(_FV(F5,"Leader(s)",TRUE), "No leader"))</f>
        <v>Rafał Trzaskowski (Mayor)</v>
      </c>
    </row>
    <row r="6" spans="1:7" x14ac:dyDescent="0.25">
      <c r="B6" s="6" t="e" vm="9">
        <v>#VALUE!</v>
      </c>
      <c r="C6" s="6" cm="1" vm="10">
        <f t="array" ref="C6">_FV(B6,"Area",TRUE)</f>
        <v>643801</v>
      </c>
      <c r="D6" s="6" cm="1" vm="11">
        <f t="array" ref="D6">_FV(B6,"Population",TRUE)</f>
        <v>67059887</v>
      </c>
      <c r="E6" s="6" t="str">
        <f t="shared" si="0"/>
        <v>French</v>
      </c>
      <c r="F6" s="6" t="e" cm="1" vm="12">
        <f t="array" ref="F6">_FV(B6,"Largest city",TRUE)</f>
        <v>#VALUE!</v>
      </c>
      <c r="G6" s="6" t="str">
        <f t="shared" ca="1" si="1"/>
        <v>No leader</v>
      </c>
    </row>
    <row r="7" spans="1:7" x14ac:dyDescent="0.25">
      <c r="B7" s="6" t="e" vm="13">
        <v>#VALUE!</v>
      </c>
      <c r="C7" s="6" cm="1" vm="14">
        <f t="array" ref="C7">_FV(B7,"Area",TRUE)</f>
        <v>505370</v>
      </c>
      <c r="D7" s="6" cm="1" vm="15">
        <f t="array" ref="D7">_FV(B7,"Population",TRUE)</f>
        <v>47076781</v>
      </c>
      <c r="E7" s="6" t="str">
        <f t="shared" si="0"/>
        <v>Spanish</v>
      </c>
      <c r="F7" s="6" t="e" cm="1" vm="16">
        <f t="array" ref="F7">_FV(B7,"Largest city",TRUE)</f>
        <v>#VALUE!</v>
      </c>
      <c r="G7" s="6" t="str">
        <f t="shared" ca="1" si="1"/>
        <v>José Luis Martínez-Almeida (Mayor), No leader</v>
      </c>
    </row>
    <row r="8" spans="1:7" x14ac:dyDescent="0.25">
      <c r="B8" s="6" t="e" vm="17">
        <v>#VALUE!</v>
      </c>
      <c r="C8" s="6" cm="1" vm="18">
        <f t="array" ref="C8">_FV(B8,"Area",TRUE)</f>
        <v>1285216</v>
      </c>
      <c r="D8" s="6" cm="1" vm="19">
        <f t="array" ref="D8">_FV(B8,"Population",TRUE)</f>
        <v>32510453</v>
      </c>
      <c r="E8" s="6" t="str">
        <f t="shared" si="0"/>
        <v>Spanish, Aymara language, Quechuan languages</v>
      </c>
      <c r="F8" s="6" t="e" cm="1" vm="20">
        <f t="array" ref="F8">_FV(B8,"Largest city",TRUE)</f>
        <v>#VALUE!</v>
      </c>
      <c r="G8" s="6" t="str">
        <f t="shared" si="1"/>
        <v>Jorge Muñoz (Mayor)</v>
      </c>
    </row>
    <row r="9" spans="1:7" x14ac:dyDescent="0.25">
      <c r="B9" s="6" t="e" vm="21">
        <v>#VALUE!</v>
      </c>
      <c r="C9" s="6" cm="1" vm="22">
        <f t="array" ref="C9">_FV(B9,"Area",TRUE)</f>
        <v>7741220</v>
      </c>
      <c r="D9" s="6" cm="1" vm="23">
        <f t="array" ref="D9">_FV(B9,"Population",TRUE)</f>
        <v>25364307</v>
      </c>
      <c r="E9" s="6" t="str">
        <f t="shared" si="0"/>
        <v>None</v>
      </c>
      <c r="F9" s="6" t="e" cm="1" vm="24">
        <f t="array" ref="F9">_FV(B9,"Largest city",TRUE)</f>
        <v>#VALUE!</v>
      </c>
      <c r="G9" s="6" t="str">
        <f t="shared" si="1"/>
        <v>No leader</v>
      </c>
    </row>
    <row r="12" spans="1:7" ht="15.75" x14ac:dyDescent="0.25">
      <c r="A12" t="s">
        <v>108</v>
      </c>
    </row>
    <row r="13" spans="1:7" x14ac:dyDescent="0.25">
      <c r="B13" s="6" t="s">
        <v>5</v>
      </c>
      <c r="C13" s="6" t="s">
        <v>67</v>
      </c>
      <c r="D13" s="6" t="s">
        <v>68</v>
      </c>
      <c r="E13" s="6" t="s">
        <v>69</v>
      </c>
      <c r="F13" s="6" t="s">
        <v>70</v>
      </c>
      <c r="G13" s="6" t="s">
        <v>71</v>
      </c>
    </row>
    <row r="14" spans="1:7" x14ac:dyDescent="0.25">
      <c r="B14" s="6" t="e" vm="1">
        <v>#VALUE!</v>
      </c>
      <c r="C14" s="6" cm="1" vm="2">
        <f t="array" ref="C14">_FV(B14,"Area",TRUE)</f>
        <v>130395</v>
      </c>
      <c r="D14" s="6" cm="1" vm="3">
        <f t="array" ref="D14">_FV(B14,"Population",TRUE)</f>
        <v>55268100</v>
      </c>
      <c r="E14" s="6" t="str">
        <f>_xlfn.ARRAYTOTEXT(_FV(B14,"Official language",TRUE))</f>
        <v>English</v>
      </c>
      <c r="F14" s="6" t="e" cm="1" vm="4">
        <f t="array" ref="F14">_FV(B14,"Largest city",TRUE)</f>
        <v>#VALUE!</v>
      </c>
      <c r="G14" s="6" t="str">
        <f ca="1">_xlfn.ARRAYTOTEXT(IFERROR(_FV(F14,"Leader(s)",TRUE), "No leader"))</f>
        <v>No leader</v>
      </c>
    </row>
    <row r="15" spans="1:7" x14ac:dyDescent="0.25">
      <c r="B15" s="6" t="e" vm="5">
        <v>#VALUE!</v>
      </c>
      <c r="C15" s="6" cm="1" vm="6">
        <f t="array" ref="C15">_FV(B15,"Area",TRUE)</f>
        <v>312685</v>
      </c>
      <c r="D15" s="6" cm="1" vm="7">
        <f t="array" ref="D15">_FV(B15,"Population",TRUE)</f>
        <v>37970874</v>
      </c>
      <c r="E15" s="6" t="str">
        <f t="shared" ref="E15:E19" si="2">_xlfn.ARRAYTOTEXT(_FV(B15,"Official language",TRUE))</f>
        <v>Polish</v>
      </c>
      <c r="F15" s="6" t="e" cm="1" vm="8">
        <f t="array" ref="F15">_FV(B15,"Largest city",TRUE)</f>
        <v>#VALUE!</v>
      </c>
      <c r="G15" s="6" t="str">
        <f t="shared" ref="G15:G19" si="3">_xlfn.ARRAYTOTEXT(IFERROR(_FV(F15,"Leader(s)",TRUE), "No leader"))</f>
        <v>Rafał Trzaskowski (Mayor)</v>
      </c>
    </row>
    <row r="16" spans="1:7" x14ac:dyDescent="0.25">
      <c r="B16" s="6" t="e" vm="9">
        <v>#VALUE!</v>
      </c>
      <c r="C16" s="6" cm="1" vm="10">
        <f t="array" ref="C16">_FV(B16,"Area",TRUE)</f>
        <v>643801</v>
      </c>
      <c r="D16" s="6" cm="1" vm="11">
        <f t="array" ref="D16">_FV(B16,"Population",TRUE)</f>
        <v>67059887</v>
      </c>
      <c r="E16" s="6" t="str">
        <f t="shared" si="2"/>
        <v>French</v>
      </c>
      <c r="F16" s="6" t="e" cm="1" vm="12">
        <f t="array" ref="F16">_FV(B16,"Largest city",TRUE)</f>
        <v>#VALUE!</v>
      </c>
      <c r="G16" s="6" t="str">
        <f t="shared" ca="1" si="3"/>
        <v>No leader</v>
      </c>
    </row>
    <row r="17" spans="1:7" x14ac:dyDescent="0.25">
      <c r="B17" s="6" t="e" vm="13">
        <v>#VALUE!</v>
      </c>
      <c r="C17" s="6" cm="1" vm="14">
        <f t="array" ref="C17">_FV(B17,"Area",TRUE)</f>
        <v>505370</v>
      </c>
      <c r="D17" s="6" cm="1" vm="15">
        <f t="array" ref="D17">_FV(B17,"Population",TRUE)</f>
        <v>47076781</v>
      </c>
      <c r="E17" s="6" t="str">
        <f t="shared" si="2"/>
        <v>Spanish</v>
      </c>
      <c r="F17" s="6" t="e" cm="1" vm="16">
        <f t="array" ref="F17">_FV(B17,"Largest city",TRUE)</f>
        <v>#VALUE!</v>
      </c>
      <c r="G17" s="6" t="str">
        <f t="shared" ca="1" si="3"/>
        <v>José Luis Martínez-Almeida (Mayor), No leader</v>
      </c>
    </row>
    <row r="18" spans="1:7" x14ac:dyDescent="0.25">
      <c r="B18" s="6" t="e" vm="17">
        <v>#VALUE!</v>
      </c>
      <c r="C18" s="6" cm="1" vm="18">
        <f t="array" ref="C18">_FV(B18,"Area",TRUE)</f>
        <v>1285216</v>
      </c>
      <c r="D18" s="6" cm="1" vm="19">
        <f t="array" ref="D18">_FV(B18,"Population",TRUE)</f>
        <v>32510453</v>
      </c>
      <c r="E18" s="6" t="str">
        <f t="shared" si="2"/>
        <v>Spanish, Aymara language, Quechuan languages</v>
      </c>
      <c r="F18" s="6" t="e" cm="1" vm="20">
        <f t="array" ref="F18">_FV(B18,"Largest city",TRUE)</f>
        <v>#VALUE!</v>
      </c>
      <c r="G18" s="6" t="str">
        <f t="shared" si="3"/>
        <v>Jorge Muñoz (Mayor)</v>
      </c>
    </row>
    <row r="19" spans="1:7" x14ac:dyDescent="0.25">
      <c r="B19" s="6" t="e" vm="21">
        <v>#VALUE!</v>
      </c>
      <c r="C19" s="6" cm="1" vm="22">
        <f t="array" ref="C19">_FV(B19,"Area",TRUE)</f>
        <v>7741220</v>
      </c>
      <c r="D19" s="6" cm="1" vm="23">
        <f t="array" ref="D19">_FV(B19,"Population",TRUE)</f>
        <v>25364307</v>
      </c>
      <c r="E19" s="6" t="str">
        <f t="shared" si="2"/>
        <v>None</v>
      </c>
      <c r="F19" s="6" t="e" cm="1" vm="24">
        <f t="array" ref="F19">_FV(B19,"Largest city",TRUE)</f>
        <v>#VALUE!</v>
      </c>
      <c r="G19" s="6" t="str">
        <f t="shared" si="3"/>
        <v>No leader</v>
      </c>
    </row>
    <row r="20" spans="1:7" x14ac:dyDescent="0.25">
      <c r="B20" s="6" t="e" vm="25">
        <v>#VALUE!</v>
      </c>
      <c r="C20" s="6" cm="1" vm="26">
        <f t="array" ref="C20">_FV(B20,"Area",TRUE)</f>
        <v>357022</v>
      </c>
      <c r="D20" s="6" cm="1" vm="27">
        <f t="array" ref="D20">_FV(B20,"Population",TRUE)</f>
        <v>83132799</v>
      </c>
      <c r="E20" s="6" t="str">
        <f>_xlfn.ARRAYTOTEXT(_FV(B20,"Official language",TRUE))</f>
        <v>German</v>
      </c>
      <c r="F20" s="6" t="e" cm="1" vm="28">
        <f t="array" ref="F20">_FV(B20,"Largest city",TRUE)</f>
        <v>#VALUE!</v>
      </c>
      <c r="G20" s="6" t="str">
        <f ca="1">_xlfn.ARRAYTOTEXT(IFERROR(_FV(F20,"Leader(s)",TRUE), "No leader"))</f>
        <v>No leader</v>
      </c>
    </row>
    <row r="23" spans="1:7" x14ac:dyDescent="0.25">
      <c r="A23" s="21" t="s">
        <v>72</v>
      </c>
    </row>
    <row r="24" spans="1:7" x14ac:dyDescent="0.25">
      <c r="B24" s="6" t="s">
        <v>73</v>
      </c>
      <c r="C24" s="23" t="e" vm="5">
        <v>#VALUE!</v>
      </c>
    </row>
    <row r="26" spans="1:7" x14ac:dyDescent="0.25">
      <c r="B26" s="6" t="s">
        <v>68</v>
      </c>
      <c r="C26" s="6" cm="1" vm="7">
        <f t="array" ref="C26">_FV(C24,"Population")</f>
        <v>37970874</v>
      </c>
    </row>
    <row r="27" spans="1:7" x14ac:dyDescent="0.25">
      <c r="B27" s="6" t="s">
        <v>74</v>
      </c>
      <c r="C27" s="6" t="str">
        <f>_xlfn.ARRAYTOTEXT(_FV(C24,"Official language",TRUE))</f>
        <v>Polish</v>
      </c>
    </row>
    <row r="28" spans="1:7" x14ac:dyDescent="0.25">
      <c r="B28" s="6" t="s">
        <v>70</v>
      </c>
      <c r="C28" s="6" t="e" cm="1" vm="8">
        <f t="array" ref="C28">_FV(C24,"Capital/Major City",TRUE)</f>
        <v>#VALUE!</v>
      </c>
    </row>
  </sheetData>
  <dataValidations count="1">
    <dataValidation type="list" allowBlank="1" showInputMessage="1" showErrorMessage="1" sqref="C24" xr:uid="{2749E6F4-54DB-4C88-9665-093CF3D4A060}">
      <formula1>$B$14:$B$20</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ECA4-4C4B-4AFB-997B-53EEF5AF7FE5}">
  <sheetPr>
    <tabColor rgb="FF92D050"/>
  </sheetPr>
  <dimension ref="A1:H1033"/>
  <sheetViews>
    <sheetView tabSelected="1" workbookViewId="0">
      <selection activeCell="J27" sqref="J27"/>
    </sheetView>
  </sheetViews>
  <sheetFormatPr defaultRowHeight="15.75" x14ac:dyDescent="0.25"/>
  <cols>
    <col min="1" max="1" width="14.625" bestFit="1" customWidth="1"/>
    <col min="2" max="2" width="17.625" bestFit="1" customWidth="1"/>
    <col min="3" max="3" width="15.25" bestFit="1" customWidth="1"/>
    <col min="4" max="4" width="17.625" bestFit="1" customWidth="1"/>
    <col min="5" max="5" width="15" bestFit="1" customWidth="1"/>
    <col min="6" max="6" width="14.25" bestFit="1" customWidth="1"/>
    <col min="7" max="7" width="15.625" bestFit="1" customWidth="1"/>
    <col min="8" max="8" width="20.5" bestFit="1" customWidth="1"/>
  </cols>
  <sheetData>
    <row r="1" spans="1:8" x14ac:dyDescent="0.25">
      <c r="A1" t="s">
        <v>109</v>
      </c>
      <c r="B1" t="s">
        <v>110</v>
      </c>
      <c r="C1" t="s">
        <v>111</v>
      </c>
      <c r="D1" t="s">
        <v>112</v>
      </c>
      <c r="E1" t="s">
        <v>113</v>
      </c>
      <c r="F1" t="s">
        <v>114</v>
      </c>
      <c r="G1" t="s">
        <v>115</v>
      </c>
      <c r="H1" t="s">
        <v>116</v>
      </c>
    </row>
    <row r="2" spans="1:8" x14ac:dyDescent="0.25">
      <c r="A2" t="s">
        <v>117</v>
      </c>
      <c r="B2">
        <v>1</v>
      </c>
      <c r="C2">
        <v>31</v>
      </c>
      <c r="D2" s="1">
        <v>40269</v>
      </c>
      <c r="E2" s="1">
        <v>40299</v>
      </c>
      <c r="F2" t="s">
        <v>118</v>
      </c>
      <c r="G2">
        <v>189.1</v>
      </c>
      <c r="H2">
        <v>6.1</v>
      </c>
    </row>
    <row r="3" spans="1:8" x14ac:dyDescent="0.25">
      <c r="A3" t="s">
        <v>117</v>
      </c>
      <c r="B3">
        <v>1</v>
      </c>
      <c r="C3">
        <v>31</v>
      </c>
      <c r="D3" s="1">
        <v>40269</v>
      </c>
      <c r="E3" s="1">
        <v>40299</v>
      </c>
      <c r="F3" t="s">
        <v>119</v>
      </c>
      <c r="G3">
        <v>90.5</v>
      </c>
      <c r="H3">
        <v>2.9193548387096775</v>
      </c>
    </row>
    <row r="4" spans="1:8" x14ac:dyDescent="0.25">
      <c r="A4" t="s">
        <v>117</v>
      </c>
      <c r="B4">
        <v>1</v>
      </c>
      <c r="C4">
        <v>31</v>
      </c>
      <c r="D4" s="1">
        <v>40269</v>
      </c>
      <c r="E4" s="1">
        <v>40299</v>
      </c>
      <c r="F4" t="s">
        <v>120</v>
      </c>
      <c r="G4">
        <v>6.3</v>
      </c>
      <c r="H4">
        <v>0.20322580645161289</v>
      </c>
    </row>
    <row r="5" spans="1:8" x14ac:dyDescent="0.25">
      <c r="A5" t="s">
        <v>117</v>
      </c>
      <c r="B5">
        <v>1</v>
      </c>
      <c r="C5">
        <v>31</v>
      </c>
      <c r="D5" s="1">
        <v>40269</v>
      </c>
      <c r="E5" s="1">
        <v>40299</v>
      </c>
      <c r="F5" t="s">
        <v>121</v>
      </c>
      <c r="G5">
        <v>2.2999999999999998</v>
      </c>
      <c r="H5">
        <v>7.4193548387096769E-2</v>
      </c>
    </row>
    <row r="6" spans="1:8" x14ac:dyDescent="0.25">
      <c r="A6" t="s">
        <v>117</v>
      </c>
      <c r="B6">
        <v>2</v>
      </c>
      <c r="C6">
        <v>28</v>
      </c>
      <c r="D6" s="1">
        <v>40300</v>
      </c>
      <c r="E6" s="1">
        <v>40327</v>
      </c>
      <c r="F6" t="s">
        <v>118</v>
      </c>
      <c r="G6">
        <v>181.6</v>
      </c>
      <c r="H6">
        <v>6.4857142857142858</v>
      </c>
    </row>
    <row r="7" spans="1:8" x14ac:dyDescent="0.25">
      <c r="A7" t="s">
        <v>117</v>
      </c>
      <c r="B7">
        <v>2</v>
      </c>
      <c r="C7">
        <v>28</v>
      </c>
      <c r="D7" s="1">
        <v>40300</v>
      </c>
      <c r="E7" s="1">
        <v>40327</v>
      </c>
      <c r="F7" t="s">
        <v>119</v>
      </c>
      <c r="G7">
        <v>84.5</v>
      </c>
      <c r="H7">
        <v>3.0178571428571428</v>
      </c>
    </row>
    <row r="8" spans="1:8" x14ac:dyDescent="0.25">
      <c r="A8" t="s">
        <v>117</v>
      </c>
      <c r="B8">
        <v>2</v>
      </c>
      <c r="C8">
        <v>28</v>
      </c>
      <c r="D8" s="1">
        <v>40300</v>
      </c>
      <c r="E8" s="1">
        <v>40327</v>
      </c>
      <c r="F8" t="s">
        <v>120</v>
      </c>
      <c r="G8">
        <v>5.8</v>
      </c>
      <c r="H8">
        <v>0.20714285714285713</v>
      </c>
    </row>
    <row r="9" spans="1:8" x14ac:dyDescent="0.25">
      <c r="A9" t="s">
        <v>117</v>
      </c>
      <c r="B9">
        <v>2</v>
      </c>
      <c r="C9">
        <v>28</v>
      </c>
      <c r="D9" s="1">
        <v>40300</v>
      </c>
      <c r="E9" s="1">
        <v>40327</v>
      </c>
      <c r="F9" t="s">
        <v>121</v>
      </c>
      <c r="G9">
        <v>2.2000000000000002</v>
      </c>
      <c r="H9">
        <v>7.8571428571428584E-2</v>
      </c>
    </row>
    <row r="10" spans="1:8" x14ac:dyDescent="0.25">
      <c r="A10" t="s">
        <v>117</v>
      </c>
      <c r="B10">
        <v>3</v>
      </c>
      <c r="C10">
        <v>28</v>
      </c>
      <c r="D10" s="1">
        <v>40328</v>
      </c>
      <c r="E10" s="1">
        <v>40355</v>
      </c>
      <c r="F10" t="s">
        <v>118</v>
      </c>
      <c r="G10">
        <v>175.9</v>
      </c>
      <c r="H10">
        <v>6.2821428571428575</v>
      </c>
    </row>
    <row r="11" spans="1:8" x14ac:dyDescent="0.25">
      <c r="A11" t="s">
        <v>117</v>
      </c>
      <c r="B11">
        <v>3</v>
      </c>
      <c r="C11">
        <v>28</v>
      </c>
      <c r="D11" s="1">
        <v>40328</v>
      </c>
      <c r="E11" s="1">
        <v>40355</v>
      </c>
      <c r="F11" t="s">
        <v>119</v>
      </c>
      <c r="G11">
        <v>84.3</v>
      </c>
      <c r="H11">
        <v>3.0107142857142857</v>
      </c>
    </row>
    <row r="12" spans="1:8" x14ac:dyDescent="0.25">
      <c r="A12" t="s">
        <v>117</v>
      </c>
      <c r="B12">
        <v>3</v>
      </c>
      <c r="C12">
        <v>28</v>
      </c>
      <c r="D12" s="1">
        <v>40328</v>
      </c>
      <c r="E12" s="1">
        <v>40355</v>
      </c>
      <c r="F12" t="s">
        <v>120</v>
      </c>
      <c r="G12">
        <v>5.8</v>
      </c>
      <c r="H12">
        <v>0.20714285714285713</v>
      </c>
    </row>
    <row r="13" spans="1:8" x14ac:dyDescent="0.25">
      <c r="A13" t="s">
        <v>117</v>
      </c>
      <c r="B13">
        <v>3</v>
      </c>
      <c r="C13">
        <v>28</v>
      </c>
      <c r="D13" s="1">
        <v>40328</v>
      </c>
      <c r="E13" s="1">
        <v>40355</v>
      </c>
      <c r="F13" t="s">
        <v>121</v>
      </c>
      <c r="G13">
        <v>2.1</v>
      </c>
      <c r="H13">
        <v>7.4999999999999997E-2</v>
      </c>
    </row>
    <row r="14" spans="1:8" x14ac:dyDescent="0.25">
      <c r="A14" t="s">
        <v>117</v>
      </c>
      <c r="B14">
        <v>4</v>
      </c>
      <c r="C14">
        <v>28</v>
      </c>
      <c r="D14" s="1">
        <v>40356</v>
      </c>
      <c r="E14" s="1">
        <v>40383</v>
      </c>
      <c r="F14" t="s">
        <v>118</v>
      </c>
      <c r="G14">
        <v>183.4</v>
      </c>
      <c r="H14">
        <v>6.55</v>
      </c>
    </row>
    <row r="15" spans="1:8" x14ac:dyDescent="0.25">
      <c r="A15" t="s">
        <v>117</v>
      </c>
      <c r="B15">
        <v>4</v>
      </c>
      <c r="C15">
        <v>28</v>
      </c>
      <c r="D15" s="1">
        <v>40356</v>
      </c>
      <c r="E15" s="1">
        <v>40383</v>
      </c>
      <c r="F15" t="s">
        <v>119</v>
      </c>
      <c r="G15">
        <v>86.5</v>
      </c>
      <c r="H15">
        <v>3.0892857142857144</v>
      </c>
    </row>
    <row r="16" spans="1:8" x14ac:dyDescent="0.25">
      <c r="A16" t="s">
        <v>117</v>
      </c>
      <c r="B16">
        <v>4</v>
      </c>
      <c r="C16">
        <v>28</v>
      </c>
      <c r="D16" s="1">
        <v>40356</v>
      </c>
      <c r="E16" s="1">
        <v>40383</v>
      </c>
      <c r="F16" t="s">
        <v>120</v>
      </c>
      <c r="G16">
        <v>6.1</v>
      </c>
      <c r="H16">
        <v>0.21785714285714283</v>
      </c>
    </row>
    <row r="17" spans="1:8" x14ac:dyDescent="0.25">
      <c r="A17" t="s">
        <v>117</v>
      </c>
      <c r="B17">
        <v>4</v>
      </c>
      <c r="C17">
        <v>28</v>
      </c>
      <c r="D17" s="1">
        <v>40356</v>
      </c>
      <c r="E17" s="1">
        <v>40383</v>
      </c>
      <c r="F17" t="s">
        <v>121</v>
      </c>
      <c r="G17">
        <v>2.1</v>
      </c>
      <c r="H17">
        <v>7.4999999999999997E-2</v>
      </c>
    </row>
    <row r="18" spans="1:8" x14ac:dyDescent="0.25">
      <c r="A18" t="s">
        <v>117</v>
      </c>
      <c r="B18">
        <v>5</v>
      </c>
      <c r="C18">
        <v>28</v>
      </c>
      <c r="D18" s="1">
        <v>40384</v>
      </c>
      <c r="E18" s="1">
        <v>40411</v>
      </c>
      <c r="F18" t="s">
        <v>118</v>
      </c>
      <c r="G18">
        <v>160.4</v>
      </c>
      <c r="H18">
        <v>5.7285714285714286</v>
      </c>
    </row>
    <row r="19" spans="1:8" x14ac:dyDescent="0.25">
      <c r="A19" t="s">
        <v>117</v>
      </c>
      <c r="B19">
        <v>5</v>
      </c>
      <c r="C19">
        <v>28</v>
      </c>
      <c r="D19" s="1">
        <v>40384</v>
      </c>
      <c r="E19" s="1">
        <v>40411</v>
      </c>
      <c r="F19" t="s">
        <v>119</v>
      </c>
      <c r="G19">
        <v>82.9</v>
      </c>
      <c r="H19">
        <v>2.9607142857142859</v>
      </c>
    </row>
    <row r="20" spans="1:8" x14ac:dyDescent="0.25">
      <c r="A20" t="s">
        <v>117</v>
      </c>
      <c r="B20">
        <v>5</v>
      </c>
      <c r="C20">
        <v>28</v>
      </c>
      <c r="D20" s="1">
        <v>40384</v>
      </c>
      <c r="E20" s="1">
        <v>40411</v>
      </c>
      <c r="F20" t="s">
        <v>120</v>
      </c>
      <c r="G20">
        <v>5.8</v>
      </c>
      <c r="H20">
        <v>0.20714285714285713</v>
      </c>
    </row>
    <row r="21" spans="1:8" x14ac:dyDescent="0.25">
      <c r="A21" t="s">
        <v>117</v>
      </c>
      <c r="B21">
        <v>5</v>
      </c>
      <c r="C21">
        <v>28</v>
      </c>
      <c r="D21" s="1">
        <v>40384</v>
      </c>
      <c r="E21" s="1">
        <v>40411</v>
      </c>
      <c r="F21" t="s">
        <v>121</v>
      </c>
      <c r="G21">
        <v>2</v>
      </c>
      <c r="H21">
        <v>7.1428571428571425E-2</v>
      </c>
    </row>
    <row r="22" spans="1:8" x14ac:dyDescent="0.25">
      <c r="A22" t="s">
        <v>117</v>
      </c>
      <c r="B22">
        <v>6</v>
      </c>
      <c r="C22">
        <v>28</v>
      </c>
      <c r="D22" s="1">
        <v>40412</v>
      </c>
      <c r="E22" s="1">
        <v>40439</v>
      </c>
      <c r="F22" t="s">
        <v>118</v>
      </c>
      <c r="G22">
        <v>175.8</v>
      </c>
      <c r="H22">
        <v>6.2785714285714294</v>
      </c>
    </row>
    <row r="23" spans="1:8" x14ac:dyDescent="0.25">
      <c r="A23" t="s">
        <v>117</v>
      </c>
      <c r="B23">
        <v>6</v>
      </c>
      <c r="C23">
        <v>28</v>
      </c>
      <c r="D23" s="1">
        <v>40412</v>
      </c>
      <c r="E23" s="1">
        <v>40439</v>
      </c>
      <c r="F23" t="s">
        <v>119</v>
      </c>
      <c r="G23">
        <v>80.900000000000006</v>
      </c>
      <c r="H23">
        <v>2.8892857142857147</v>
      </c>
    </row>
    <row r="24" spans="1:8" x14ac:dyDescent="0.25">
      <c r="A24" t="s">
        <v>117</v>
      </c>
      <c r="B24">
        <v>6</v>
      </c>
      <c r="C24">
        <v>28</v>
      </c>
      <c r="D24" s="1">
        <v>40412</v>
      </c>
      <c r="E24" s="1">
        <v>40439</v>
      </c>
      <c r="F24" t="s">
        <v>120</v>
      </c>
      <c r="G24">
        <v>5.5</v>
      </c>
      <c r="H24">
        <v>0.19642857142857142</v>
      </c>
    </row>
    <row r="25" spans="1:8" x14ac:dyDescent="0.25">
      <c r="A25" t="s">
        <v>117</v>
      </c>
      <c r="B25">
        <v>6</v>
      </c>
      <c r="C25">
        <v>28</v>
      </c>
      <c r="D25" s="1">
        <v>40412</v>
      </c>
      <c r="E25" s="1">
        <v>40439</v>
      </c>
      <c r="F25" t="s">
        <v>121</v>
      </c>
      <c r="G25">
        <v>2</v>
      </c>
      <c r="H25">
        <v>7.1428571428571425E-2</v>
      </c>
    </row>
    <row r="26" spans="1:8" x14ac:dyDescent="0.25">
      <c r="A26" t="s">
        <v>117</v>
      </c>
      <c r="B26">
        <v>7</v>
      </c>
      <c r="C26">
        <v>28</v>
      </c>
      <c r="D26" s="1">
        <v>40440</v>
      </c>
      <c r="E26" s="1">
        <v>40467</v>
      </c>
      <c r="F26" t="s">
        <v>118</v>
      </c>
      <c r="G26">
        <v>189.8</v>
      </c>
      <c r="H26">
        <v>6.7785714285714294</v>
      </c>
    </row>
    <row r="27" spans="1:8" x14ac:dyDescent="0.25">
      <c r="A27" t="s">
        <v>117</v>
      </c>
      <c r="B27">
        <v>7</v>
      </c>
      <c r="C27">
        <v>28</v>
      </c>
      <c r="D27" s="1">
        <v>40440</v>
      </c>
      <c r="E27" s="1">
        <v>40467</v>
      </c>
      <c r="F27" t="s">
        <v>119</v>
      </c>
      <c r="G27">
        <v>88.7</v>
      </c>
      <c r="H27">
        <v>3.1678571428571431</v>
      </c>
    </row>
    <row r="28" spans="1:8" x14ac:dyDescent="0.25">
      <c r="A28" t="s">
        <v>117</v>
      </c>
      <c r="B28">
        <v>7</v>
      </c>
      <c r="C28">
        <v>28</v>
      </c>
      <c r="D28" s="1">
        <v>40440</v>
      </c>
      <c r="E28" s="1">
        <v>40467</v>
      </c>
      <c r="F28" t="s">
        <v>120</v>
      </c>
      <c r="G28">
        <v>6.3</v>
      </c>
      <c r="H28">
        <v>0.22500000000000001</v>
      </c>
    </row>
    <row r="29" spans="1:8" x14ac:dyDescent="0.25">
      <c r="A29" t="s">
        <v>117</v>
      </c>
      <c r="B29">
        <v>7</v>
      </c>
      <c r="C29">
        <v>28</v>
      </c>
      <c r="D29" s="1">
        <v>40440</v>
      </c>
      <c r="E29" s="1">
        <v>40467</v>
      </c>
      <c r="F29" t="s">
        <v>121</v>
      </c>
      <c r="G29">
        <v>2.2999999999999998</v>
      </c>
      <c r="H29">
        <v>8.2142857142857142E-2</v>
      </c>
    </row>
    <row r="30" spans="1:8" x14ac:dyDescent="0.25">
      <c r="A30" t="s">
        <v>117</v>
      </c>
      <c r="B30">
        <v>8</v>
      </c>
      <c r="C30">
        <v>28</v>
      </c>
      <c r="D30" s="1">
        <v>40468</v>
      </c>
      <c r="E30" s="1">
        <v>40495</v>
      </c>
      <c r="F30" t="s">
        <v>118</v>
      </c>
      <c r="G30">
        <v>179.9</v>
      </c>
      <c r="H30">
        <v>6.4249999999999998</v>
      </c>
    </row>
    <row r="31" spans="1:8" x14ac:dyDescent="0.25">
      <c r="A31" t="s">
        <v>117</v>
      </c>
      <c r="B31">
        <v>8</v>
      </c>
      <c r="C31">
        <v>28</v>
      </c>
      <c r="D31" s="1">
        <v>40468</v>
      </c>
      <c r="E31" s="1">
        <v>40495</v>
      </c>
      <c r="F31" t="s">
        <v>119</v>
      </c>
      <c r="G31">
        <v>90.3</v>
      </c>
      <c r="H31">
        <v>3.2250000000000001</v>
      </c>
    </row>
    <row r="32" spans="1:8" x14ac:dyDescent="0.25">
      <c r="A32" t="s">
        <v>117</v>
      </c>
      <c r="B32">
        <v>8</v>
      </c>
      <c r="C32">
        <v>28</v>
      </c>
      <c r="D32" s="1">
        <v>40468</v>
      </c>
      <c r="E32" s="1">
        <v>40495</v>
      </c>
      <c r="F32" t="s">
        <v>120</v>
      </c>
      <c r="G32">
        <v>6.7</v>
      </c>
      <c r="H32">
        <v>0.2392857142857143</v>
      </c>
    </row>
    <row r="33" spans="1:8" x14ac:dyDescent="0.25">
      <c r="A33" t="s">
        <v>117</v>
      </c>
      <c r="B33">
        <v>8</v>
      </c>
      <c r="C33">
        <v>28</v>
      </c>
      <c r="D33" s="1">
        <v>40468</v>
      </c>
      <c r="E33" s="1">
        <v>40495</v>
      </c>
      <c r="F33" t="s">
        <v>121</v>
      </c>
      <c r="G33">
        <v>2.2000000000000002</v>
      </c>
      <c r="H33">
        <v>7.8571428571428584E-2</v>
      </c>
    </row>
    <row r="34" spans="1:8" x14ac:dyDescent="0.25">
      <c r="A34" t="s">
        <v>117</v>
      </c>
      <c r="B34">
        <v>8</v>
      </c>
      <c r="C34">
        <v>28</v>
      </c>
      <c r="D34" s="1">
        <v>40468</v>
      </c>
      <c r="E34" s="1">
        <v>40495</v>
      </c>
      <c r="F34" t="s">
        <v>122</v>
      </c>
      <c r="G34">
        <v>5.6</v>
      </c>
      <c r="H34">
        <v>0.19999999999999998</v>
      </c>
    </row>
    <row r="35" spans="1:8" x14ac:dyDescent="0.25">
      <c r="A35" t="s">
        <v>117</v>
      </c>
      <c r="B35">
        <v>9</v>
      </c>
      <c r="C35">
        <v>28</v>
      </c>
      <c r="D35" s="1">
        <v>40496</v>
      </c>
      <c r="E35" s="1">
        <v>40523</v>
      </c>
      <c r="F35" t="s">
        <v>118</v>
      </c>
      <c r="G35">
        <v>178.8</v>
      </c>
      <c r="H35">
        <v>6.3857142857142861</v>
      </c>
    </row>
    <row r="36" spans="1:8" x14ac:dyDescent="0.25">
      <c r="A36" t="s">
        <v>117</v>
      </c>
      <c r="B36">
        <v>9</v>
      </c>
      <c r="C36">
        <v>28</v>
      </c>
      <c r="D36" s="1">
        <v>40496</v>
      </c>
      <c r="E36" s="1">
        <v>40523</v>
      </c>
      <c r="F36" t="s">
        <v>119</v>
      </c>
      <c r="G36">
        <v>90.6</v>
      </c>
      <c r="H36">
        <v>3.2357142857142853</v>
      </c>
    </row>
    <row r="37" spans="1:8" x14ac:dyDescent="0.25">
      <c r="A37" t="s">
        <v>117</v>
      </c>
      <c r="B37">
        <v>9</v>
      </c>
      <c r="C37">
        <v>28</v>
      </c>
      <c r="D37" s="1">
        <v>40496</v>
      </c>
      <c r="E37" s="1">
        <v>40523</v>
      </c>
      <c r="F37" t="s">
        <v>120</v>
      </c>
      <c r="G37">
        <v>6.4</v>
      </c>
      <c r="H37">
        <v>0.22857142857142859</v>
      </c>
    </row>
    <row r="38" spans="1:8" x14ac:dyDescent="0.25">
      <c r="A38" t="s">
        <v>117</v>
      </c>
      <c r="B38">
        <v>9</v>
      </c>
      <c r="C38">
        <v>28</v>
      </c>
      <c r="D38" s="1">
        <v>40496</v>
      </c>
      <c r="E38" s="1">
        <v>40523</v>
      </c>
      <c r="F38" t="s">
        <v>121</v>
      </c>
      <c r="G38">
        <v>2.2999999999999998</v>
      </c>
      <c r="H38">
        <v>8.2142857142857142E-2</v>
      </c>
    </row>
    <row r="39" spans="1:8" x14ac:dyDescent="0.25">
      <c r="A39" t="s">
        <v>117</v>
      </c>
      <c r="B39">
        <v>9</v>
      </c>
      <c r="C39">
        <v>28</v>
      </c>
      <c r="D39" s="1">
        <v>40496</v>
      </c>
      <c r="E39" s="1">
        <v>40523</v>
      </c>
      <c r="F39" t="s">
        <v>122</v>
      </c>
      <c r="G39">
        <v>5.4</v>
      </c>
      <c r="H39">
        <v>0.19285714285714287</v>
      </c>
    </row>
    <row r="40" spans="1:8" x14ac:dyDescent="0.25">
      <c r="A40" t="s">
        <v>117</v>
      </c>
      <c r="B40">
        <v>10</v>
      </c>
      <c r="C40">
        <v>28</v>
      </c>
      <c r="D40" s="1">
        <v>40524</v>
      </c>
      <c r="E40" s="1">
        <v>40551</v>
      </c>
      <c r="F40" t="s">
        <v>118</v>
      </c>
      <c r="G40">
        <v>140.1</v>
      </c>
      <c r="H40">
        <v>5.0035714285714281</v>
      </c>
    </row>
    <row r="41" spans="1:8" x14ac:dyDescent="0.25">
      <c r="A41" t="s">
        <v>117</v>
      </c>
      <c r="B41">
        <v>10</v>
      </c>
      <c r="C41">
        <v>28</v>
      </c>
      <c r="D41" s="1">
        <v>40524</v>
      </c>
      <c r="E41" s="1">
        <v>40551</v>
      </c>
      <c r="F41" t="s">
        <v>119</v>
      </c>
      <c r="G41">
        <v>72.5</v>
      </c>
      <c r="H41">
        <v>2.5892857142857144</v>
      </c>
    </row>
    <row r="42" spans="1:8" x14ac:dyDescent="0.25">
      <c r="A42" t="s">
        <v>117</v>
      </c>
      <c r="B42">
        <v>10</v>
      </c>
      <c r="C42">
        <v>28</v>
      </c>
      <c r="D42" s="1">
        <v>40524</v>
      </c>
      <c r="E42" s="1">
        <v>40551</v>
      </c>
      <c r="F42" t="s">
        <v>120</v>
      </c>
      <c r="G42">
        <v>4.8</v>
      </c>
      <c r="H42">
        <v>0.17142857142857143</v>
      </c>
    </row>
    <row r="43" spans="1:8" x14ac:dyDescent="0.25">
      <c r="A43" t="s">
        <v>117</v>
      </c>
      <c r="B43">
        <v>10</v>
      </c>
      <c r="C43">
        <v>28</v>
      </c>
      <c r="D43" s="1">
        <v>40524</v>
      </c>
      <c r="E43" s="1">
        <v>40551</v>
      </c>
      <c r="F43" t="s">
        <v>121</v>
      </c>
      <c r="G43">
        <v>1.8</v>
      </c>
      <c r="H43">
        <v>6.4285714285714293E-2</v>
      </c>
    </row>
    <row r="44" spans="1:8" x14ac:dyDescent="0.25">
      <c r="A44" t="s">
        <v>117</v>
      </c>
      <c r="B44">
        <v>10</v>
      </c>
      <c r="C44">
        <v>28</v>
      </c>
      <c r="D44" s="1">
        <v>40524</v>
      </c>
      <c r="E44" s="1">
        <v>40551</v>
      </c>
      <c r="F44" t="s">
        <v>122</v>
      </c>
      <c r="G44">
        <v>3.5</v>
      </c>
      <c r="H44">
        <v>0.125</v>
      </c>
    </row>
    <row r="45" spans="1:8" x14ac:dyDescent="0.25">
      <c r="A45" t="s">
        <v>117</v>
      </c>
      <c r="B45">
        <v>11</v>
      </c>
      <c r="C45">
        <v>28</v>
      </c>
      <c r="D45" s="1">
        <v>40552</v>
      </c>
      <c r="E45" s="1">
        <v>40579</v>
      </c>
      <c r="F45" t="s">
        <v>118</v>
      </c>
      <c r="G45">
        <v>183</v>
      </c>
      <c r="H45">
        <v>6.5357142857142856</v>
      </c>
    </row>
    <row r="46" spans="1:8" x14ac:dyDescent="0.25">
      <c r="A46" t="s">
        <v>117</v>
      </c>
      <c r="B46">
        <v>11</v>
      </c>
      <c r="C46">
        <v>28</v>
      </c>
      <c r="D46" s="1">
        <v>40552</v>
      </c>
      <c r="E46" s="1">
        <v>40579</v>
      </c>
      <c r="F46" t="s">
        <v>119</v>
      </c>
      <c r="G46">
        <v>84.4</v>
      </c>
      <c r="H46">
        <v>3.0142857142857147</v>
      </c>
    </row>
    <row r="47" spans="1:8" x14ac:dyDescent="0.25">
      <c r="A47" t="s">
        <v>117</v>
      </c>
      <c r="B47">
        <v>11</v>
      </c>
      <c r="C47">
        <v>28</v>
      </c>
      <c r="D47" s="1">
        <v>40552</v>
      </c>
      <c r="E47" s="1">
        <v>40579</v>
      </c>
      <c r="F47" t="s">
        <v>120</v>
      </c>
      <c r="G47">
        <v>6.3</v>
      </c>
      <c r="H47">
        <v>0.22500000000000001</v>
      </c>
    </row>
    <row r="48" spans="1:8" x14ac:dyDescent="0.25">
      <c r="A48" t="s">
        <v>117</v>
      </c>
      <c r="B48">
        <v>11</v>
      </c>
      <c r="C48">
        <v>28</v>
      </c>
      <c r="D48" s="1">
        <v>40552</v>
      </c>
      <c r="E48" s="1">
        <v>40579</v>
      </c>
      <c r="F48" t="s">
        <v>121</v>
      </c>
      <c r="G48">
        <v>2.1</v>
      </c>
      <c r="H48">
        <v>7.4999999999999997E-2</v>
      </c>
    </row>
    <row r="49" spans="1:8" x14ac:dyDescent="0.25">
      <c r="A49" t="s">
        <v>117</v>
      </c>
      <c r="B49">
        <v>11</v>
      </c>
      <c r="C49">
        <v>28</v>
      </c>
      <c r="D49" s="1">
        <v>40552</v>
      </c>
      <c r="E49" s="1">
        <v>40579</v>
      </c>
      <c r="F49" t="s">
        <v>122</v>
      </c>
      <c r="G49">
        <v>5.2</v>
      </c>
      <c r="H49">
        <v>0.18571428571428572</v>
      </c>
    </row>
    <row r="50" spans="1:8" x14ac:dyDescent="0.25">
      <c r="A50" t="s">
        <v>117</v>
      </c>
      <c r="B50">
        <v>12</v>
      </c>
      <c r="C50">
        <v>28</v>
      </c>
      <c r="D50" s="1">
        <v>40580</v>
      </c>
      <c r="E50" s="1">
        <v>40607</v>
      </c>
      <c r="F50" t="s">
        <v>118</v>
      </c>
      <c r="G50">
        <v>177.2</v>
      </c>
      <c r="H50">
        <v>6.3285714285714283</v>
      </c>
    </row>
    <row r="51" spans="1:8" x14ac:dyDescent="0.25">
      <c r="A51" t="s">
        <v>117</v>
      </c>
      <c r="B51">
        <v>12</v>
      </c>
      <c r="C51">
        <v>28</v>
      </c>
      <c r="D51" s="1">
        <v>40580</v>
      </c>
      <c r="E51" s="1">
        <v>40607</v>
      </c>
      <c r="F51" t="s">
        <v>119</v>
      </c>
      <c r="G51">
        <v>87.8</v>
      </c>
      <c r="H51">
        <v>3.1357142857142857</v>
      </c>
    </row>
    <row r="52" spans="1:8" x14ac:dyDescent="0.25">
      <c r="A52" t="s">
        <v>117</v>
      </c>
      <c r="B52">
        <v>12</v>
      </c>
      <c r="C52">
        <v>28</v>
      </c>
      <c r="D52" s="1">
        <v>40580</v>
      </c>
      <c r="E52" s="1">
        <v>40607</v>
      </c>
      <c r="F52" t="s">
        <v>120</v>
      </c>
      <c r="G52">
        <v>6.5</v>
      </c>
      <c r="H52">
        <v>0.23214285714285715</v>
      </c>
    </row>
    <row r="53" spans="1:8" x14ac:dyDescent="0.25">
      <c r="A53" t="s">
        <v>117</v>
      </c>
      <c r="B53">
        <v>12</v>
      </c>
      <c r="C53">
        <v>28</v>
      </c>
      <c r="D53" s="1">
        <v>40580</v>
      </c>
      <c r="E53" s="1">
        <v>40607</v>
      </c>
      <c r="F53" t="s">
        <v>121</v>
      </c>
      <c r="G53">
        <v>2.2000000000000002</v>
      </c>
      <c r="H53">
        <v>7.8571428571428584E-2</v>
      </c>
    </row>
    <row r="54" spans="1:8" x14ac:dyDescent="0.25">
      <c r="A54" t="s">
        <v>117</v>
      </c>
      <c r="B54">
        <v>12</v>
      </c>
      <c r="C54">
        <v>28</v>
      </c>
      <c r="D54" s="1">
        <v>40580</v>
      </c>
      <c r="E54" s="1">
        <v>40607</v>
      </c>
      <c r="F54" t="s">
        <v>122</v>
      </c>
      <c r="G54">
        <v>5.2</v>
      </c>
      <c r="H54">
        <v>0.18571428571428572</v>
      </c>
    </row>
    <row r="55" spans="1:8" x14ac:dyDescent="0.25">
      <c r="A55" t="s">
        <v>117</v>
      </c>
      <c r="B55">
        <v>13</v>
      </c>
      <c r="C55">
        <v>26</v>
      </c>
      <c r="D55" s="1">
        <v>40608</v>
      </c>
      <c r="E55" s="1">
        <v>40633</v>
      </c>
      <c r="F55" t="s">
        <v>118</v>
      </c>
      <c r="G55">
        <v>173.9</v>
      </c>
      <c r="H55">
        <v>6.6884615384615387</v>
      </c>
    </row>
    <row r="56" spans="1:8" x14ac:dyDescent="0.25">
      <c r="A56" t="s">
        <v>117</v>
      </c>
      <c r="B56">
        <v>13</v>
      </c>
      <c r="C56">
        <v>26</v>
      </c>
      <c r="D56" s="1">
        <v>40608</v>
      </c>
      <c r="E56" s="1">
        <v>40633</v>
      </c>
      <c r="F56" t="s">
        <v>119</v>
      </c>
      <c r="G56">
        <v>83.5</v>
      </c>
      <c r="H56">
        <v>3.2115384615384617</v>
      </c>
    </row>
    <row r="57" spans="1:8" x14ac:dyDescent="0.25">
      <c r="A57" t="s">
        <v>117</v>
      </c>
      <c r="B57">
        <v>13</v>
      </c>
      <c r="C57">
        <v>26</v>
      </c>
      <c r="D57" s="1">
        <v>40608</v>
      </c>
      <c r="E57" s="1">
        <v>40633</v>
      </c>
      <c r="F57" t="s">
        <v>120</v>
      </c>
      <c r="G57">
        <v>6</v>
      </c>
      <c r="H57">
        <v>0.23076923076923078</v>
      </c>
    </row>
    <row r="58" spans="1:8" x14ac:dyDescent="0.25">
      <c r="A58" t="s">
        <v>117</v>
      </c>
      <c r="B58">
        <v>13</v>
      </c>
      <c r="C58">
        <v>26</v>
      </c>
      <c r="D58" s="1">
        <v>40608</v>
      </c>
      <c r="E58" s="1">
        <v>40633</v>
      </c>
      <c r="F58" t="s">
        <v>121</v>
      </c>
      <c r="G58">
        <v>2.1</v>
      </c>
      <c r="H58">
        <v>8.0769230769230774E-2</v>
      </c>
    </row>
    <row r="59" spans="1:8" x14ac:dyDescent="0.25">
      <c r="A59" t="s">
        <v>117</v>
      </c>
      <c r="B59">
        <v>13</v>
      </c>
      <c r="C59">
        <v>26</v>
      </c>
      <c r="D59" s="1">
        <v>40608</v>
      </c>
      <c r="E59" s="1">
        <v>40633</v>
      </c>
      <c r="F59" t="s">
        <v>122</v>
      </c>
      <c r="G59">
        <v>5.8</v>
      </c>
      <c r="H59">
        <v>0.22307692307692306</v>
      </c>
    </row>
    <row r="60" spans="1:8" x14ac:dyDescent="0.25">
      <c r="A60" t="s">
        <v>123</v>
      </c>
      <c r="B60">
        <v>1</v>
      </c>
      <c r="C60">
        <v>30</v>
      </c>
      <c r="D60" s="1">
        <v>40634</v>
      </c>
      <c r="E60" s="1">
        <v>40663</v>
      </c>
      <c r="F60" t="s">
        <v>118</v>
      </c>
      <c r="G60">
        <v>183.8</v>
      </c>
      <c r="H60">
        <v>6.1266666666666669</v>
      </c>
    </row>
    <row r="61" spans="1:8" x14ac:dyDescent="0.25">
      <c r="A61" t="s">
        <v>123</v>
      </c>
      <c r="B61">
        <v>1</v>
      </c>
      <c r="C61">
        <v>30</v>
      </c>
      <c r="D61" s="1">
        <v>40634</v>
      </c>
      <c r="E61" s="1">
        <v>40663</v>
      </c>
      <c r="F61" t="s">
        <v>119</v>
      </c>
      <c r="G61">
        <v>91.2</v>
      </c>
      <c r="H61">
        <v>3.04</v>
      </c>
    </row>
    <row r="62" spans="1:8" x14ac:dyDescent="0.25">
      <c r="A62" t="s">
        <v>123</v>
      </c>
      <c r="B62">
        <v>1</v>
      </c>
      <c r="C62">
        <v>30</v>
      </c>
      <c r="D62" s="1">
        <v>40634</v>
      </c>
      <c r="E62" s="1">
        <v>40663</v>
      </c>
      <c r="F62" t="s">
        <v>120</v>
      </c>
      <c r="G62">
        <v>6.4</v>
      </c>
      <c r="H62">
        <v>0.21333333333333335</v>
      </c>
    </row>
    <row r="63" spans="1:8" x14ac:dyDescent="0.25">
      <c r="A63" t="s">
        <v>123</v>
      </c>
      <c r="B63">
        <v>1</v>
      </c>
      <c r="C63">
        <v>30</v>
      </c>
      <c r="D63" s="1">
        <v>40634</v>
      </c>
      <c r="E63" s="1">
        <v>40663</v>
      </c>
      <c r="F63" t="s">
        <v>121</v>
      </c>
      <c r="G63">
        <v>2.1</v>
      </c>
      <c r="H63">
        <v>7.0000000000000007E-2</v>
      </c>
    </row>
    <row r="64" spans="1:8" x14ac:dyDescent="0.25">
      <c r="A64" t="s">
        <v>123</v>
      </c>
      <c r="B64">
        <v>1</v>
      </c>
      <c r="C64">
        <v>30</v>
      </c>
      <c r="D64" s="1">
        <v>40634</v>
      </c>
      <c r="E64" s="1">
        <v>40663</v>
      </c>
      <c r="F64" t="s">
        <v>122</v>
      </c>
      <c r="G64">
        <v>6.3</v>
      </c>
      <c r="H64">
        <v>0.21</v>
      </c>
    </row>
    <row r="65" spans="1:8" x14ac:dyDescent="0.25">
      <c r="A65" t="s">
        <v>123</v>
      </c>
      <c r="B65">
        <v>2</v>
      </c>
      <c r="C65">
        <v>28</v>
      </c>
      <c r="D65" s="1">
        <v>40664</v>
      </c>
      <c r="E65" s="1">
        <v>40691</v>
      </c>
      <c r="F65" t="s">
        <v>118</v>
      </c>
      <c r="G65">
        <v>186.1</v>
      </c>
      <c r="H65">
        <v>6.6464285714285714</v>
      </c>
    </row>
    <row r="66" spans="1:8" x14ac:dyDescent="0.25">
      <c r="A66" t="s">
        <v>123</v>
      </c>
      <c r="B66">
        <v>2</v>
      </c>
      <c r="C66">
        <v>28</v>
      </c>
      <c r="D66" s="1">
        <v>40664</v>
      </c>
      <c r="E66" s="1">
        <v>40691</v>
      </c>
      <c r="F66" t="s">
        <v>119</v>
      </c>
      <c r="G66">
        <v>87.8</v>
      </c>
      <c r="H66">
        <v>3.1357142857142857</v>
      </c>
    </row>
    <row r="67" spans="1:8" x14ac:dyDescent="0.25">
      <c r="A67" t="s">
        <v>123</v>
      </c>
      <c r="B67">
        <v>2</v>
      </c>
      <c r="C67">
        <v>28</v>
      </c>
      <c r="D67" s="1">
        <v>40664</v>
      </c>
      <c r="E67" s="1">
        <v>40691</v>
      </c>
      <c r="F67" t="s">
        <v>120</v>
      </c>
      <c r="G67">
        <v>6.3</v>
      </c>
      <c r="H67">
        <v>0.22500000000000001</v>
      </c>
    </row>
    <row r="68" spans="1:8" x14ac:dyDescent="0.25">
      <c r="A68" t="s">
        <v>123</v>
      </c>
      <c r="B68">
        <v>2</v>
      </c>
      <c r="C68">
        <v>28</v>
      </c>
      <c r="D68" s="1">
        <v>40664</v>
      </c>
      <c r="E68" s="1">
        <v>40691</v>
      </c>
      <c r="F68" t="s">
        <v>121</v>
      </c>
      <c r="G68">
        <v>2.2000000000000002</v>
      </c>
      <c r="H68">
        <v>7.8571428571428584E-2</v>
      </c>
    </row>
    <row r="69" spans="1:8" x14ac:dyDescent="0.25">
      <c r="A69" t="s">
        <v>123</v>
      </c>
      <c r="B69">
        <v>2</v>
      </c>
      <c r="C69">
        <v>28</v>
      </c>
      <c r="D69" s="1">
        <v>40664</v>
      </c>
      <c r="E69" s="1">
        <v>40691</v>
      </c>
      <c r="F69" t="s">
        <v>122</v>
      </c>
      <c r="G69">
        <v>6.4</v>
      </c>
      <c r="H69">
        <v>0.22857142857142859</v>
      </c>
    </row>
    <row r="70" spans="1:8" x14ac:dyDescent="0.25">
      <c r="A70" t="s">
        <v>123</v>
      </c>
      <c r="B70">
        <v>3</v>
      </c>
      <c r="C70">
        <v>28</v>
      </c>
      <c r="D70" s="1">
        <v>40692</v>
      </c>
      <c r="E70" s="1">
        <v>40719</v>
      </c>
      <c r="F70" t="s">
        <v>118</v>
      </c>
      <c r="G70">
        <v>181.7</v>
      </c>
      <c r="H70">
        <v>6.4892857142857139</v>
      </c>
    </row>
    <row r="71" spans="1:8" x14ac:dyDescent="0.25">
      <c r="A71" t="s">
        <v>123</v>
      </c>
      <c r="B71">
        <v>3</v>
      </c>
      <c r="C71">
        <v>28</v>
      </c>
      <c r="D71" s="1">
        <v>40692</v>
      </c>
      <c r="E71" s="1">
        <v>40719</v>
      </c>
      <c r="F71" t="s">
        <v>119</v>
      </c>
      <c r="G71">
        <v>88.9</v>
      </c>
      <c r="H71">
        <v>3.1750000000000003</v>
      </c>
    </row>
    <row r="72" spans="1:8" x14ac:dyDescent="0.25">
      <c r="A72" t="s">
        <v>123</v>
      </c>
      <c r="B72">
        <v>3</v>
      </c>
      <c r="C72">
        <v>28</v>
      </c>
      <c r="D72" s="1">
        <v>40692</v>
      </c>
      <c r="E72" s="1">
        <v>40719</v>
      </c>
      <c r="F72" t="s">
        <v>120</v>
      </c>
      <c r="G72">
        <v>6.1</v>
      </c>
      <c r="H72">
        <v>0.21785714285714283</v>
      </c>
    </row>
    <row r="73" spans="1:8" x14ac:dyDescent="0.25">
      <c r="A73" t="s">
        <v>123</v>
      </c>
      <c r="B73">
        <v>3</v>
      </c>
      <c r="C73">
        <v>28</v>
      </c>
      <c r="D73" s="1">
        <v>40692</v>
      </c>
      <c r="E73" s="1">
        <v>40719</v>
      </c>
      <c r="F73" t="s">
        <v>121</v>
      </c>
      <c r="G73">
        <v>2.2000000000000002</v>
      </c>
      <c r="H73">
        <v>7.8571428571428584E-2</v>
      </c>
    </row>
    <row r="74" spans="1:8" x14ac:dyDescent="0.25">
      <c r="A74" t="s">
        <v>123</v>
      </c>
      <c r="B74">
        <v>3</v>
      </c>
      <c r="C74">
        <v>28</v>
      </c>
      <c r="D74" s="1">
        <v>40692</v>
      </c>
      <c r="E74" s="1">
        <v>40719</v>
      </c>
      <c r="F74" t="s">
        <v>122</v>
      </c>
      <c r="G74">
        <v>6.9</v>
      </c>
      <c r="H74">
        <v>0.24642857142857144</v>
      </c>
    </row>
    <row r="75" spans="1:8" x14ac:dyDescent="0.25">
      <c r="A75" t="s">
        <v>123</v>
      </c>
      <c r="B75">
        <v>4</v>
      </c>
      <c r="C75">
        <v>28</v>
      </c>
      <c r="D75" s="1">
        <v>40720</v>
      </c>
      <c r="E75" s="1">
        <v>40747</v>
      </c>
      <c r="F75" t="s">
        <v>118</v>
      </c>
      <c r="G75">
        <v>186.7</v>
      </c>
      <c r="H75">
        <v>6.6678571428571427</v>
      </c>
    </row>
    <row r="76" spans="1:8" x14ac:dyDescent="0.25">
      <c r="A76" t="s">
        <v>123</v>
      </c>
      <c r="B76">
        <v>4</v>
      </c>
      <c r="C76">
        <v>28</v>
      </c>
      <c r="D76" s="1">
        <v>40720</v>
      </c>
      <c r="E76" s="1">
        <v>40747</v>
      </c>
      <c r="F76" t="s">
        <v>119</v>
      </c>
      <c r="G76">
        <v>92.5</v>
      </c>
      <c r="H76">
        <v>3.3035714285714284</v>
      </c>
    </row>
    <row r="77" spans="1:8" x14ac:dyDescent="0.25">
      <c r="A77" t="s">
        <v>123</v>
      </c>
      <c r="B77">
        <v>4</v>
      </c>
      <c r="C77">
        <v>28</v>
      </c>
      <c r="D77" s="1">
        <v>40720</v>
      </c>
      <c r="E77" s="1">
        <v>40747</v>
      </c>
      <c r="F77" t="s">
        <v>120</v>
      </c>
      <c r="G77">
        <v>6.4</v>
      </c>
      <c r="H77">
        <v>0.22857142857142859</v>
      </c>
    </row>
    <row r="78" spans="1:8" x14ac:dyDescent="0.25">
      <c r="A78" t="s">
        <v>123</v>
      </c>
      <c r="B78">
        <v>4</v>
      </c>
      <c r="C78">
        <v>28</v>
      </c>
      <c r="D78" s="1">
        <v>40720</v>
      </c>
      <c r="E78" s="1">
        <v>40747</v>
      </c>
      <c r="F78" t="s">
        <v>121</v>
      </c>
      <c r="G78">
        <v>2.2999999999999998</v>
      </c>
      <c r="H78">
        <v>8.2142857142857142E-2</v>
      </c>
    </row>
    <row r="79" spans="1:8" x14ac:dyDescent="0.25">
      <c r="A79" t="s">
        <v>123</v>
      </c>
      <c r="B79">
        <v>4</v>
      </c>
      <c r="C79">
        <v>28</v>
      </c>
      <c r="D79" s="1">
        <v>40720</v>
      </c>
      <c r="E79" s="1">
        <v>40747</v>
      </c>
      <c r="F79" t="s">
        <v>122</v>
      </c>
      <c r="G79">
        <v>7.6</v>
      </c>
      <c r="H79">
        <v>0.27142857142857141</v>
      </c>
    </row>
    <row r="80" spans="1:8" x14ac:dyDescent="0.25">
      <c r="A80" t="s">
        <v>123</v>
      </c>
      <c r="B80">
        <v>5</v>
      </c>
      <c r="C80">
        <v>28</v>
      </c>
      <c r="D80" s="1">
        <v>40748</v>
      </c>
      <c r="E80" s="1">
        <v>40775</v>
      </c>
      <c r="F80" t="s">
        <v>118</v>
      </c>
      <c r="G80">
        <v>161.1</v>
      </c>
      <c r="H80">
        <v>5.7535714285714281</v>
      </c>
    </row>
    <row r="81" spans="1:8" x14ac:dyDescent="0.25">
      <c r="A81" t="s">
        <v>123</v>
      </c>
      <c r="B81">
        <v>5</v>
      </c>
      <c r="C81">
        <v>28</v>
      </c>
      <c r="D81" s="1">
        <v>40748</v>
      </c>
      <c r="E81" s="1">
        <v>40775</v>
      </c>
      <c r="F81" t="s">
        <v>119</v>
      </c>
      <c r="G81">
        <v>85.5</v>
      </c>
      <c r="H81">
        <v>3.0535714285714284</v>
      </c>
    </row>
    <row r="82" spans="1:8" x14ac:dyDescent="0.25">
      <c r="A82" t="s">
        <v>123</v>
      </c>
      <c r="B82">
        <v>5</v>
      </c>
      <c r="C82">
        <v>28</v>
      </c>
      <c r="D82" s="1">
        <v>40748</v>
      </c>
      <c r="E82" s="1">
        <v>40775</v>
      </c>
      <c r="F82" t="s">
        <v>120</v>
      </c>
      <c r="G82">
        <v>6.2</v>
      </c>
      <c r="H82">
        <v>0.22142857142857145</v>
      </c>
    </row>
    <row r="83" spans="1:8" x14ac:dyDescent="0.25">
      <c r="A83" t="s">
        <v>123</v>
      </c>
      <c r="B83">
        <v>5</v>
      </c>
      <c r="C83">
        <v>28</v>
      </c>
      <c r="D83" s="1">
        <v>40748</v>
      </c>
      <c r="E83" s="1">
        <v>40775</v>
      </c>
      <c r="F83" t="s">
        <v>121</v>
      </c>
      <c r="G83">
        <v>1.9</v>
      </c>
      <c r="H83">
        <v>6.7857142857142852E-2</v>
      </c>
    </row>
    <row r="84" spans="1:8" x14ac:dyDescent="0.25">
      <c r="A84" t="s">
        <v>123</v>
      </c>
      <c r="B84">
        <v>5</v>
      </c>
      <c r="C84">
        <v>28</v>
      </c>
      <c r="D84" s="1">
        <v>40748</v>
      </c>
      <c r="E84" s="1">
        <v>40775</v>
      </c>
      <c r="F84" t="s">
        <v>122</v>
      </c>
      <c r="G84">
        <v>7.7</v>
      </c>
      <c r="H84">
        <v>0.27500000000000002</v>
      </c>
    </row>
    <row r="85" spans="1:8" x14ac:dyDescent="0.25">
      <c r="A85" t="s">
        <v>123</v>
      </c>
      <c r="B85">
        <v>6</v>
      </c>
      <c r="C85">
        <v>28</v>
      </c>
      <c r="D85" s="1">
        <v>40776</v>
      </c>
      <c r="E85" s="1">
        <v>40803</v>
      </c>
      <c r="F85" t="s">
        <v>118</v>
      </c>
      <c r="G85">
        <v>173.9</v>
      </c>
      <c r="H85">
        <v>6.2107142857142863</v>
      </c>
    </row>
    <row r="86" spans="1:8" x14ac:dyDescent="0.25">
      <c r="A86" t="s">
        <v>123</v>
      </c>
      <c r="B86">
        <v>6</v>
      </c>
      <c r="C86">
        <v>28</v>
      </c>
      <c r="D86" s="1">
        <v>40776</v>
      </c>
      <c r="E86" s="1">
        <v>40803</v>
      </c>
      <c r="F86" t="s">
        <v>119</v>
      </c>
      <c r="G86">
        <v>85.3</v>
      </c>
      <c r="H86">
        <v>3.0464285714285713</v>
      </c>
    </row>
    <row r="87" spans="1:8" x14ac:dyDescent="0.25">
      <c r="A87" t="s">
        <v>123</v>
      </c>
      <c r="B87">
        <v>6</v>
      </c>
      <c r="C87">
        <v>28</v>
      </c>
      <c r="D87" s="1">
        <v>40776</v>
      </c>
      <c r="E87" s="1">
        <v>40803</v>
      </c>
      <c r="F87" t="s">
        <v>120</v>
      </c>
      <c r="G87">
        <v>6.4</v>
      </c>
      <c r="H87">
        <v>0.22857142857142859</v>
      </c>
    </row>
    <row r="88" spans="1:8" x14ac:dyDescent="0.25">
      <c r="A88" t="s">
        <v>123</v>
      </c>
      <c r="B88">
        <v>6</v>
      </c>
      <c r="C88">
        <v>28</v>
      </c>
      <c r="D88" s="1">
        <v>40776</v>
      </c>
      <c r="E88" s="1">
        <v>40803</v>
      </c>
      <c r="F88" t="s">
        <v>121</v>
      </c>
      <c r="G88">
        <v>2.1</v>
      </c>
      <c r="H88">
        <v>7.4999999999999997E-2</v>
      </c>
    </row>
    <row r="89" spans="1:8" x14ac:dyDescent="0.25">
      <c r="A89" t="s">
        <v>123</v>
      </c>
      <c r="B89">
        <v>6</v>
      </c>
      <c r="C89">
        <v>28</v>
      </c>
      <c r="D89" s="1">
        <v>40776</v>
      </c>
      <c r="E89" s="1">
        <v>40803</v>
      </c>
      <c r="F89" t="s">
        <v>122</v>
      </c>
      <c r="G89">
        <v>7.7</v>
      </c>
      <c r="H89">
        <v>0.27500000000000002</v>
      </c>
    </row>
    <row r="90" spans="1:8" x14ac:dyDescent="0.25">
      <c r="A90" t="s">
        <v>123</v>
      </c>
      <c r="B90">
        <v>7</v>
      </c>
      <c r="C90">
        <v>28</v>
      </c>
      <c r="D90" s="1">
        <v>40804</v>
      </c>
      <c r="E90" s="1">
        <v>40831</v>
      </c>
      <c r="F90" t="s">
        <v>118</v>
      </c>
      <c r="G90">
        <v>193.4</v>
      </c>
      <c r="H90">
        <v>6.9071428571428575</v>
      </c>
    </row>
    <row r="91" spans="1:8" x14ac:dyDescent="0.25">
      <c r="A91" t="s">
        <v>123</v>
      </c>
      <c r="B91">
        <v>7</v>
      </c>
      <c r="C91">
        <v>28</v>
      </c>
      <c r="D91" s="1">
        <v>40804</v>
      </c>
      <c r="E91" s="1">
        <v>40831</v>
      </c>
      <c r="F91" t="s">
        <v>119</v>
      </c>
      <c r="G91">
        <v>93.1</v>
      </c>
      <c r="H91">
        <v>3.3249999999999997</v>
      </c>
    </row>
    <row r="92" spans="1:8" x14ac:dyDescent="0.25">
      <c r="A92" t="s">
        <v>123</v>
      </c>
      <c r="B92">
        <v>7</v>
      </c>
      <c r="C92">
        <v>28</v>
      </c>
      <c r="D92" s="1">
        <v>40804</v>
      </c>
      <c r="E92" s="1">
        <v>40831</v>
      </c>
      <c r="F92" t="s">
        <v>120</v>
      </c>
      <c r="G92">
        <v>7.5</v>
      </c>
      <c r="H92">
        <v>0.26785714285714285</v>
      </c>
    </row>
    <row r="93" spans="1:8" x14ac:dyDescent="0.25">
      <c r="A93" t="s">
        <v>123</v>
      </c>
      <c r="B93">
        <v>7</v>
      </c>
      <c r="C93">
        <v>28</v>
      </c>
      <c r="D93" s="1">
        <v>40804</v>
      </c>
      <c r="E93" s="1">
        <v>40831</v>
      </c>
      <c r="F93" t="s">
        <v>121</v>
      </c>
      <c r="G93">
        <v>2.4</v>
      </c>
      <c r="H93">
        <v>8.5714285714285715E-2</v>
      </c>
    </row>
    <row r="94" spans="1:8" x14ac:dyDescent="0.25">
      <c r="A94" t="s">
        <v>123</v>
      </c>
      <c r="B94">
        <v>7</v>
      </c>
      <c r="C94">
        <v>28</v>
      </c>
      <c r="D94" s="1">
        <v>40804</v>
      </c>
      <c r="E94" s="1">
        <v>40831</v>
      </c>
      <c r="F94" t="s">
        <v>122</v>
      </c>
      <c r="G94">
        <v>8.6999999999999993</v>
      </c>
      <c r="H94">
        <v>0.31071428571428567</v>
      </c>
    </row>
    <row r="95" spans="1:8" x14ac:dyDescent="0.25">
      <c r="A95" t="s">
        <v>123</v>
      </c>
      <c r="B95">
        <v>8</v>
      </c>
      <c r="C95">
        <v>28</v>
      </c>
      <c r="D95" s="1">
        <v>40832</v>
      </c>
      <c r="E95" s="1">
        <v>40859</v>
      </c>
      <c r="F95" t="s">
        <v>118</v>
      </c>
      <c r="G95">
        <v>185.2</v>
      </c>
      <c r="H95">
        <v>6.6142857142857139</v>
      </c>
    </row>
    <row r="96" spans="1:8" x14ac:dyDescent="0.25">
      <c r="A96" t="s">
        <v>123</v>
      </c>
      <c r="B96">
        <v>8</v>
      </c>
      <c r="C96">
        <v>28</v>
      </c>
      <c r="D96" s="1">
        <v>40832</v>
      </c>
      <c r="E96" s="1">
        <v>40859</v>
      </c>
      <c r="F96" t="s">
        <v>119</v>
      </c>
      <c r="G96">
        <v>95.8</v>
      </c>
      <c r="H96">
        <v>3.4214285714285713</v>
      </c>
    </row>
    <row r="97" spans="1:8" x14ac:dyDescent="0.25">
      <c r="A97" t="s">
        <v>123</v>
      </c>
      <c r="B97">
        <v>8</v>
      </c>
      <c r="C97">
        <v>28</v>
      </c>
      <c r="D97" s="1">
        <v>40832</v>
      </c>
      <c r="E97" s="1">
        <v>40859</v>
      </c>
      <c r="F97" t="s">
        <v>120</v>
      </c>
      <c r="G97">
        <v>7.3</v>
      </c>
      <c r="H97">
        <v>0.26071428571428573</v>
      </c>
    </row>
    <row r="98" spans="1:8" x14ac:dyDescent="0.25">
      <c r="A98" t="s">
        <v>123</v>
      </c>
      <c r="B98">
        <v>8</v>
      </c>
      <c r="C98">
        <v>28</v>
      </c>
      <c r="D98" s="1">
        <v>40832</v>
      </c>
      <c r="E98" s="1">
        <v>40859</v>
      </c>
      <c r="F98" t="s">
        <v>121</v>
      </c>
      <c r="G98">
        <v>2.2999999999999998</v>
      </c>
      <c r="H98">
        <v>8.2142857142857142E-2</v>
      </c>
    </row>
    <row r="99" spans="1:8" x14ac:dyDescent="0.25">
      <c r="A99" t="s">
        <v>123</v>
      </c>
      <c r="B99">
        <v>8</v>
      </c>
      <c r="C99">
        <v>28</v>
      </c>
      <c r="D99" s="1">
        <v>40832</v>
      </c>
      <c r="E99" s="1">
        <v>40859</v>
      </c>
      <c r="F99" t="s">
        <v>122</v>
      </c>
      <c r="G99">
        <v>8.8000000000000007</v>
      </c>
      <c r="H99">
        <v>0.31428571428571433</v>
      </c>
    </row>
    <row r="100" spans="1:8" x14ac:dyDescent="0.25">
      <c r="A100" t="s">
        <v>123</v>
      </c>
      <c r="B100">
        <v>9</v>
      </c>
      <c r="C100">
        <v>28</v>
      </c>
      <c r="D100" s="1">
        <v>40860</v>
      </c>
      <c r="E100" s="1">
        <v>40887</v>
      </c>
      <c r="F100" t="s">
        <v>118</v>
      </c>
      <c r="G100">
        <v>189.4</v>
      </c>
      <c r="H100">
        <v>6.7642857142857142</v>
      </c>
    </row>
    <row r="101" spans="1:8" x14ac:dyDescent="0.25">
      <c r="A101" t="s">
        <v>123</v>
      </c>
      <c r="B101">
        <v>9</v>
      </c>
      <c r="C101">
        <v>28</v>
      </c>
      <c r="D101" s="1">
        <v>40860</v>
      </c>
      <c r="E101" s="1">
        <v>40887</v>
      </c>
      <c r="F101" t="s">
        <v>119</v>
      </c>
      <c r="G101">
        <v>97.1</v>
      </c>
      <c r="H101">
        <v>3.4678571428571425</v>
      </c>
    </row>
    <row r="102" spans="1:8" x14ac:dyDescent="0.25">
      <c r="A102" t="s">
        <v>123</v>
      </c>
      <c r="B102">
        <v>9</v>
      </c>
      <c r="C102">
        <v>28</v>
      </c>
      <c r="D102" s="1">
        <v>40860</v>
      </c>
      <c r="E102" s="1">
        <v>40887</v>
      </c>
      <c r="F102" t="s">
        <v>120</v>
      </c>
      <c r="G102">
        <v>7.1</v>
      </c>
      <c r="H102">
        <v>0.25357142857142856</v>
      </c>
    </row>
    <row r="103" spans="1:8" x14ac:dyDescent="0.25">
      <c r="A103" t="s">
        <v>123</v>
      </c>
      <c r="B103">
        <v>9</v>
      </c>
      <c r="C103">
        <v>28</v>
      </c>
      <c r="D103" s="1">
        <v>40860</v>
      </c>
      <c r="E103" s="1">
        <v>40887</v>
      </c>
      <c r="F103" t="s">
        <v>121</v>
      </c>
      <c r="G103">
        <v>2.4</v>
      </c>
      <c r="H103">
        <v>8.5714285714285715E-2</v>
      </c>
    </row>
    <row r="104" spans="1:8" x14ac:dyDescent="0.25">
      <c r="A104" t="s">
        <v>123</v>
      </c>
      <c r="B104">
        <v>9</v>
      </c>
      <c r="C104">
        <v>28</v>
      </c>
      <c r="D104" s="1">
        <v>40860</v>
      </c>
      <c r="E104" s="1">
        <v>40887</v>
      </c>
      <c r="F104" t="s">
        <v>122</v>
      </c>
      <c r="G104">
        <v>9</v>
      </c>
      <c r="H104">
        <v>0.32142857142857145</v>
      </c>
    </row>
    <row r="105" spans="1:8" x14ac:dyDescent="0.25">
      <c r="A105" t="s">
        <v>123</v>
      </c>
      <c r="B105">
        <v>10</v>
      </c>
      <c r="C105">
        <v>28</v>
      </c>
      <c r="D105" s="1">
        <v>40888</v>
      </c>
      <c r="E105" s="1">
        <v>40915</v>
      </c>
      <c r="F105" t="s">
        <v>118</v>
      </c>
      <c r="G105">
        <v>151.19999999999999</v>
      </c>
      <c r="H105">
        <v>5.3999999999999995</v>
      </c>
    </row>
    <row r="106" spans="1:8" x14ac:dyDescent="0.25">
      <c r="A106" t="s">
        <v>123</v>
      </c>
      <c r="B106">
        <v>10</v>
      </c>
      <c r="C106">
        <v>28</v>
      </c>
      <c r="D106" s="1">
        <v>40888</v>
      </c>
      <c r="E106" s="1">
        <v>40915</v>
      </c>
      <c r="F106" t="s">
        <v>119</v>
      </c>
      <c r="G106">
        <v>79.3</v>
      </c>
      <c r="H106">
        <v>2.8321428571428569</v>
      </c>
    </row>
    <row r="107" spans="1:8" x14ac:dyDescent="0.25">
      <c r="A107" t="s">
        <v>123</v>
      </c>
      <c r="B107">
        <v>10</v>
      </c>
      <c r="C107">
        <v>28</v>
      </c>
      <c r="D107" s="1">
        <v>40888</v>
      </c>
      <c r="E107" s="1">
        <v>40915</v>
      </c>
      <c r="F107" t="s">
        <v>120</v>
      </c>
      <c r="G107">
        <v>5.2</v>
      </c>
      <c r="H107">
        <v>0.18571428571428572</v>
      </c>
    </row>
    <row r="108" spans="1:8" x14ac:dyDescent="0.25">
      <c r="A108" t="s">
        <v>123</v>
      </c>
      <c r="B108">
        <v>10</v>
      </c>
      <c r="C108">
        <v>28</v>
      </c>
      <c r="D108" s="1">
        <v>40888</v>
      </c>
      <c r="E108" s="1">
        <v>40915</v>
      </c>
      <c r="F108" t="s">
        <v>121</v>
      </c>
      <c r="G108">
        <v>1.9</v>
      </c>
      <c r="H108">
        <v>6.7857142857142852E-2</v>
      </c>
    </row>
    <row r="109" spans="1:8" x14ac:dyDescent="0.25">
      <c r="A109" t="s">
        <v>123</v>
      </c>
      <c r="B109">
        <v>10</v>
      </c>
      <c r="C109">
        <v>28</v>
      </c>
      <c r="D109" s="1">
        <v>40888</v>
      </c>
      <c r="E109" s="1">
        <v>40915</v>
      </c>
      <c r="F109" t="s">
        <v>122</v>
      </c>
      <c r="G109">
        <v>6.9</v>
      </c>
      <c r="H109">
        <v>0.24642857142857144</v>
      </c>
    </row>
    <row r="110" spans="1:8" x14ac:dyDescent="0.25">
      <c r="A110" t="s">
        <v>123</v>
      </c>
      <c r="B110">
        <v>11</v>
      </c>
      <c r="C110">
        <v>28</v>
      </c>
      <c r="D110" s="1">
        <v>40916</v>
      </c>
      <c r="E110" s="1">
        <v>40943</v>
      </c>
      <c r="F110" t="s">
        <v>118</v>
      </c>
      <c r="G110">
        <v>181.4</v>
      </c>
      <c r="H110">
        <v>6.4785714285714286</v>
      </c>
    </row>
    <row r="111" spans="1:8" x14ac:dyDescent="0.25">
      <c r="A111" t="s">
        <v>123</v>
      </c>
      <c r="B111">
        <v>11</v>
      </c>
      <c r="C111">
        <v>28</v>
      </c>
      <c r="D111" s="1">
        <v>40916</v>
      </c>
      <c r="E111" s="1">
        <v>40943</v>
      </c>
      <c r="F111" t="s">
        <v>119</v>
      </c>
      <c r="G111">
        <v>89.8</v>
      </c>
      <c r="H111">
        <v>3.2071428571428569</v>
      </c>
    </row>
    <row r="112" spans="1:8" x14ac:dyDescent="0.25">
      <c r="A112" t="s">
        <v>123</v>
      </c>
      <c r="B112">
        <v>11</v>
      </c>
      <c r="C112">
        <v>28</v>
      </c>
      <c r="D112" s="1">
        <v>40916</v>
      </c>
      <c r="E112" s="1">
        <v>40943</v>
      </c>
      <c r="F112" t="s">
        <v>120</v>
      </c>
      <c r="G112">
        <v>6.9</v>
      </c>
      <c r="H112">
        <v>0.24642857142857144</v>
      </c>
    </row>
    <row r="113" spans="1:8" x14ac:dyDescent="0.25">
      <c r="A113" t="s">
        <v>123</v>
      </c>
      <c r="B113">
        <v>11</v>
      </c>
      <c r="C113">
        <v>28</v>
      </c>
      <c r="D113" s="1">
        <v>40916</v>
      </c>
      <c r="E113" s="1">
        <v>40943</v>
      </c>
      <c r="F113" t="s">
        <v>121</v>
      </c>
      <c r="G113">
        <v>2.2000000000000002</v>
      </c>
      <c r="H113">
        <v>7.8571428571428584E-2</v>
      </c>
    </row>
    <row r="114" spans="1:8" x14ac:dyDescent="0.25">
      <c r="A114" t="s">
        <v>123</v>
      </c>
      <c r="B114">
        <v>11</v>
      </c>
      <c r="C114">
        <v>28</v>
      </c>
      <c r="D114" s="1">
        <v>40916</v>
      </c>
      <c r="E114" s="1">
        <v>40943</v>
      </c>
      <c r="F114" t="s">
        <v>122</v>
      </c>
      <c r="G114">
        <v>8.6999999999999993</v>
      </c>
      <c r="H114">
        <v>0.31071428571428567</v>
      </c>
    </row>
    <row r="115" spans="1:8" x14ac:dyDescent="0.25">
      <c r="A115" t="s">
        <v>123</v>
      </c>
      <c r="B115">
        <v>12</v>
      </c>
      <c r="C115">
        <v>28</v>
      </c>
      <c r="D115" s="1">
        <v>40944</v>
      </c>
      <c r="E115" s="1">
        <v>40971</v>
      </c>
      <c r="F115" t="s">
        <v>118</v>
      </c>
      <c r="G115">
        <v>179.5</v>
      </c>
      <c r="H115">
        <v>6.4107142857142856</v>
      </c>
    </row>
    <row r="116" spans="1:8" x14ac:dyDescent="0.25">
      <c r="A116" t="s">
        <v>123</v>
      </c>
      <c r="B116">
        <v>12</v>
      </c>
      <c r="C116">
        <v>28</v>
      </c>
      <c r="D116" s="1">
        <v>40944</v>
      </c>
      <c r="E116" s="1">
        <v>40971</v>
      </c>
      <c r="F116" t="s">
        <v>119</v>
      </c>
      <c r="G116">
        <v>91.5</v>
      </c>
      <c r="H116">
        <v>3.2678571428571428</v>
      </c>
    </row>
    <row r="117" spans="1:8" x14ac:dyDescent="0.25">
      <c r="A117" t="s">
        <v>123</v>
      </c>
      <c r="B117">
        <v>12</v>
      </c>
      <c r="C117">
        <v>28</v>
      </c>
      <c r="D117" s="1">
        <v>40944</v>
      </c>
      <c r="E117" s="1">
        <v>40971</v>
      </c>
      <c r="F117" t="s">
        <v>120</v>
      </c>
      <c r="G117">
        <v>7</v>
      </c>
      <c r="H117">
        <v>0.25</v>
      </c>
    </row>
    <row r="118" spans="1:8" x14ac:dyDescent="0.25">
      <c r="A118" t="s">
        <v>123</v>
      </c>
      <c r="B118">
        <v>12</v>
      </c>
      <c r="C118">
        <v>28</v>
      </c>
      <c r="D118" s="1">
        <v>40944</v>
      </c>
      <c r="E118" s="1">
        <v>40971</v>
      </c>
      <c r="F118" t="s">
        <v>121</v>
      </c>
      <c r="G118">
        <v>2</v>
      </c>
      <c r="H118">
        <v>7.1428571428571425E-2</v>
      </c>
    </row>
    <row r="119" spans="1:8" x14ac:dyDescent="0.25">
      <c r="A119" t="s">
        <v>123</v>
      </c>
      <c r="B119">
        <v>12</v>
      </c>
      <c r="C119">
        <v>28</v>
      </c>
      <c r="D119" s="1">
        <v>40944</v>
      </c>
      <c r="E119" s="1">
        <v>40971</v>
      </c>
      <c r="F119" t="s">
        <v>122</v>
      </c>
      <c r="G119">
        <v>8.8000000000000007</v>
      </c>
      <c r="H119">
        <v>0.31428571428571433</v>
      </c>
    </row>
    <row r="120" spans="1:8" x14ac:dyDescent="0.25">
      <c r="A120" t="s">
        <v>123</v>
      </c>
      <c r="B120">
        <v>13</v>
      </c>
      <c r="C120">
        <v>28</v>
      </c>
      <c r="D120" s="1">
        <v>40972</v>
      </c>
      <c r="E120" s="1">
        <v>40999</v>
      </c>
      <c r="F120" t="s">
        <v>118</v>
      </c>
      <c r="G120">
        <v>191.2</v>
      </c>
      <c r="H120">
        <v>6.8285714285714283</v>
      </c>
    </row>
    <row r="121" spans="1:8" x14ac:dyDescent="0.25">
      <c r="A121" t="s">
        <v>123</v>
      </c>
      <c r="B121">
        <v>13</v>
      </c>
      <c r="C121">
        <v>28</v>
      </c>
      <c r="D121" s="1">
        <v>40972</v>
      </c>
      <c r="E121" s="1">
        <v>40999</v>
      </c>
      <c r="F121" t="s">
        <v>119</v>
      </c>
      <c r="G121">
        <v>92.7</v>
      </c>
      <c r="H121">
        <v>3.3107142857142859</v>
      </c>
    </row>
    <row r="122" spans="1:8" x14ac:dyDescent="0.25">
      <c r="A122" t="s">
        <v>123</v>
      </c>
      <c r="B122">
        <v>13</v>
      </c>
      <c r="C122">
        <v>28</v>
      </c>
      <c r="D122" s="1">
        <v>40972</v>
      </c>
      <c r="E122" s="1">
        <v>40999</v>
      </c>
      <c r="F122" t="s">
        <v>120</v>
      </c>
      <c r="G122">
        <v>7.3</v>
      </c>
      <c r="H122">
        <v>0.26071428571428573</v>
      </c>
    </row>
    <row r="123" spans="1:8" x14ac:dyDescent="0.25">
      <c r="A123" t="s">
        <v>123</v>
      </c>
      <c r="B123">
        <v>13</v>
      </c>
      <c r="C123">
        <v>28</v>
      </c>
      <c r="D123" s="1">
        <v>40972</v>
      </c>
      <c r="E123" s="1">
        <v>40999</v>
      </c>
      <c r="F123" t="s">
        <v>121</v>
      </c>
      <c r="G123">
        <v>2.2999999999999998</v>
      </c>
      <c r="H123">
        <v>8.2142857142857142E-2</v>
      </c>
    </row>
    <row r="124" spans="1:8" x14ac:dyDescent="0.25">
      <c r="A124" t="s">
        <v>123</v>
      </c>
      <c r="B124">
        <v>13</v>
      </c>
      <c r="C124">
        <v>28</v>
      </c>
      <c r="D124" s="1">
        <v>40972</v>
      </c>
      <c r="E124" s="1">
        <v>40999</v>
      </c>
      <c r="F124" t="s">
        <v>122</v>
      </c>
      <c r="G124">
        <v>9.1</v>
      </c>
      <c r="H124">
        <v>0.32500000000000001</v>
      </c>
    </row>
    <row r="125" spans="1:8" x14ac:dyDescent="0.25">
      <c r="A125" t="s">
        <v>124</v>
      </c>
      <c r="B125">
        <v>1</v>
      </c>
      <c r="C125">
        <v>28</v>
      </c>
      <c r="D125" s="1">
        <v>41000</v>
      </c>
      <c r="E125" s="1">
        <v>41027</v>
      </c>
      <c r="F125" t="s">
        <v>118</v>
      </c>
      <c r="G125">
        <v>171.8</v>
      </c>
      <c r="H125">
        <v>6.1357142857142861</v>
      </c>
    </row>
    <row r="126" spans="1:8" x14ac:dyDescent="0.25">
      <c r="A126" t="s">
        <v>124</v>
      </c>
      <c r="B126">
        <v>1</v>
      </c>
      <c r="C126">
        <v>28</v>
      </c>
      <c r="D126" s="1">
        <v>41000</v>
      </c>
      <c r="E126" s="1">
        <v>41027</v>
      </c>
      <c r="F126" t="s">
        <v>119</v>
      </c>
      <c r="G126">
        <v>88.7</v>
      </c>
      <c r="H126">
        <v>3.1678571428571431</v>
      </c>
    </row>
    <row r="127" spans="1:8" x14ac:dyDescent="0.25">
      <c r="A127" t="s">
        <v>124</v>
      </c>
      <c r="B127">
        <v>1</v>
      </c>
      <c r="C127">
        <v>28</v>
      </c>
      <c r="D127" s="1">
        <v>41000</v>
      </c>
      <c r="E127" s="1">
        <v>41027</v>
      </c>
      <c r="F127" t="s">
        <v>120</v>
      </c>
      <c r="G127">
        <v>7</v>
      </c>
      <c r="H127">
        <v>0.25</v>
      </c>
    </row>
    <row r="128" spans="1:8" x14ac:dyDescent="0.25">
      <c r="A128" t="s">
        <v>124</v>
      </c>
      <c r="B128">
        <v>1</v>
      </c>
      <c r="C128">
        <v>28</v>
      </c>
      <c r="D128" s="1">
        <v>41000</v>
      </c>
      <c r="E128" s="1">
        <v>41027</v>
      </c>
      <c r="F128" t="s">
        <v>121</v>
      </c>
      <c r="G128">
        <v>2.1</v>
      </c>
      <c r="H128">
        <v>7.4999999999999997E-2</v>
      </c>
    </row>
    <row r="129" spans="1:8" x14ac:dyDescent="0.25">
      <c r="A129" t="s">
        <v>124</v>
      </c>
      <c r="B129">
        <v>1</v>
      </c>
      <c r="C129">
        <v>28</v>
      </c>
      <c r="D129" s="1">
        <v>41000</v>
      </c>
      <c r="E129" s="1">
        <v>41027</v>
      </c>
      <c r="F129" t="s">
        <v>122</v>
      </c>
      <c r="G129">
        <v>8.5</v>
      </c>
      <c r="H129">
        <v>0.30357142857142855</v>
      </c>
    </row>
    <row r="130" spans="1:8" x14ac:dyDescent="0.25">
      <c r="A130" t="s">
        <v>124</v>
      </c>
      <c r="B130">
        <v>2</v>
      </c>
      <c r="C130">
        <v>28</v>
      </c>
      <c r="D130" s="1">
        <v>41028</v>
      </c>
      <c r="E130" s="1">
        <v>41055</v>
      </c>
      <c r="F130" t="s">
        <v>118</v>
      </c>
      <c r="G130">
        <v>189.2</v>
      </c>
      <c r="H130">
        <v>6.7571428571428571</v>
      </c>
    </row>
    <row r="131" spans="1:8" x14ac:dyDescent="0.25">
      <c r="A131" t="s">
        <v>124</v>
      </c>
      <c r="B131">
        <v>2</v>
      </c>
      <c r="C131">
        <v>28</v>
      </c>
      <c r="D131" s="1">
        <v>41028</v>
      </c>
      <c r="E131" s="1">
        <v>41055</v>
      </c>
      <c r="F131" t="s">
        <v>119</v>
      </c>
      <c r="G131">
        <v>92.6</v>
      </c>
      <c r="H131">
        <v>3.3071428571428569</v>
      </c>
    </row>
    <row r="132" spans="1:8" x14ac:dyDescent="0.25">
      <c r="A132" t="s">
        <v>124</v>
      </c>
      <c r="B132">
        <v>2</v>
      </c>
      <c r="C132">
        <v>28</v>
      </c>
      <c r="D132" s="1">
        <v>41028</v>
      </c>
      <c r="E132" s="1">
        <v>41055</v>
      </c>
      <c r="F132" t="s">
        <v>120</v>
      </c>
      <c r="G132">
        <v>7.4</v>
      </c>
      <c r="H132">
        <v>0.26428571428571429</v>
      </c>
    </row>
    <row r="133" spans="1:8" x14ac:dyDescent="0.25">
      <c r="A133" t="s">
        <v>124</v>
      </c>
      <c r="B133">
        <v>2</v>
      </c>
      <c r="C133">
        <v>28</v>
      </c>
      <c r="D133" s="1">
        <v>41028</v>
      </c>
      <c r="E133" s="1">
        <v>41055</v>
      </c>
      <c r="F133" t="s">
        <v>121</v>
      </c>
      <c r="G133">
        <v>2.2999999999999998</v>
      </c>
      <c r="H133">
        <v>8.2142857142857142E-2</v>
      </c>
    </row>
    <row r="134" spans="1:8" x14ac:dyDescent="0.25">
      <c r="A134" t="s">
        <v>124</v>
      </c>
      <c r="B134">
        <v>2</v>
      </c>
      <c r="C134">
        <v>28</v>
      </c>
      <c r="D134" s="1">
        <v>41028</v>
      </c>
      <c r="E134" s="1">
        <v>41055</v>
      </c>
      <c r="F134" t="s">
        <v>122</v>
      </c>
      <c r="G134">
        <v>8.9</v>
      </c>
      <c r="H134">
        <v>0.31785714285714289</v>
      </c>
    </row>
    <row r="135" spans="1:8" x14ac:dyDescent="0.25">
      <c r="A135" t="s">
        <v>124</v>
      </c>
      <c r="B135">
        <v>3</v>
      </c>
      <c r="C135">
        <v>28</v>
      </c>
      <c r="D135" s="1">
        <v>41056</v>
      </c>
      <c r="E135" s="1">
        <v>41083</v>
      </c>
      <c r="F135" t="s">
        <v>118</v>
      </c>
      <c r="G135">
        <v>176.5</v>
      </c>
      <c r="H135">
        <v>6.3035714285714288</v>
      </c>
    </row>
    <row r="136" spans="1:8" x14ac:dyDescent="0.25">
      <c r="A136" t="s">
        <v>124</v>
      </c>
      <c r="B136">
        <v>3</v>
      </c>
      <c r="C136">
        <v>28</v>
      </c>
      <c r="D136" s="1">
        <v>41056</v>
      </c>
      <c r="E136" s="1">
        <v>41083</v>
      </c>
      <c r="F136" t="s">
        <v>119</v>
      </c>
      <c r="G136">
        <v>89.7</v>
      </c>
      <c r="H136">
        <v>3.2035714285714287</v>
      </c>
    </row>
    <row r="137" spans="1:8" x14ac:dyDescent="0.25">
      <c r="A137" t="s">
        <v>124</v>
      </c>
      <c r="B137">
        <v>3</v>
      </c>
      <c r="C137">
        <v>28</v>
      </c>
      <c r="D137" s="1">
        <v>41056</v>
      </c>
      <c r="E137" s="1">
        <v>41083</v>
      </c>
      <c r="F137" t="s">
        <v>120</v>
      </c>
      <c r="G137">
        <v>7</v>
      </c>
      <c r="H137">
        <v>0.25</v>
      </c>
    </row>
    <row r="138" spans="1:8" x14ac:dyDescent="0.25">
      <c r="A138" t="s">
        <v>124</v>
      </c>
      <c r="B138">
        <v>3</v>
      </c>
      <c r="C138">
        <v>28</v>
      </c>
      <c r="D138" s="1">
        <v>41056</v>
      </c>
      <c r="E138" s="1">
        <v>41083</v>
      </c>
      <c r="F138" t="s">
        <v>121</v>
      </c>
      <c r="G138">
        <v>2.2000000000000002</v>
      </c>
      <c r="H138">
        <v>7.8571428571428584E-2</v>
      </c>
    </row>
    <row r="139" spans="1:8" x14ac:dyDescent="0.25">
      <c r="A139" t="s">
        <v>124</v>
      </c>
      <c r="B139">
        <v>3</v>
      </c>
      <c r="C139">
        <v>28</v>
      </c>
      <c r="D139" s="1">
        <v>41056</v>
      </c>
      <c r="E139" s="1">
        <v>41083</v>
      </c>
      <c r="F139" t="s">
        <v>122</v>
      </c>
      <c r="G139">
        <v>8.6</v>
      </c>
      <c r="H139">
        <v>0.30714285714285711</v>
      </c>
    </row>
    <row r="140" spans="1:8" x14ac:dyDescent="0.25">
      <c r="A140" t="s">
        <v>124</v>
      </c>
      <c r="B140">
        <v>4</v>
      </c>
      <c r="C140">
        <v>28</v>
      </c>
      <c r="D140" s="1">
        <v>41084</v>
      </c>
      <c r="E140" s="1">
        <v>41111</v>
      </c>
      <c r="F140" t="s">
        <v>118</v>
      </c>
      <c r="G140">
        <v>189.9</v>
      </c>
      <c r="H140">
        <v>6.7821428571428575</v>
      </c>
    </row>
    <row r="141" spans="1:8" x14ac:dyDescent="0.25">
      <c r="A141" t="s">
        <v>124</v>
      </c>
      <c r="B141">
        <v>4</v>
      </c>
      <c r="C141">
        <v>28</v>
      </c>
      <c r="D141" s="1">
        <v>41084</v>
      </c>
      <c r="E141" s="1">
        <v>41111</v>
      </c>
      <c r="F141" t="s">
        <v>119</v>
      </c>
      <c r="G141">
        <v>96.9</v>
      </c>
      <c r="H141">
        <v>3.4607142857142859</v>
      </c>
    </row>
    <row r="142" spans="1:8" x14ac:dyDescent="0.25">
      <c r="A142" t="s">
        <v>124</v>
      </c>
      <c r="B142">
        <v>4</v>
      </c>
      <c r="C142">
        <v>28</v>
      </c>
      <c r="D142" s="1">
        <v>41084</v>
      </c>
      <c r="E142" s="1">
        <v>41111</v>
      </c>
      <c r="F142" t="s">
        <v>120</v>
      </c>
      <c r="G142">
        <v>7.9</v>
      </c>
      <c r="H142">
        <v>0.28214285714285714</v>
      </c>
    </row>
    <row r="143" spans="1:8" x14ac:dyDescent="0.25">
      <c r="A143" t="s">
        <v>124</v>
      </c>
      <c r="B143">
        <v>4</v>
      </c>
      <c r="C143">
        <v>28</v>
      </c>
      <c r="D143" s="1">
        <v>41084</v>
      </c>
      <c r="E143" s="1">
        <v>41111</v>
      </c>
      <c r="F143" t="s">
        <v>121</v>
      </c>
      <c r="G143">
        <v>2.5</v>
      </c>
      <c r="H143">
        <v>8.9285714285714288E-2</v>
      </c>
    </row>
    <row r="144" spans="1:8" x14ac:dyDescent="0.25">
      <c r="A144" t="s">
        <v>124</v>
      </c>
      <c r="B144">
        <v>4</v>
      </c>
      <c r="C144">
        <v>28</v>
      </c>
      <c r="D144" s="1">
        <v>41084</v>
      </c>
      <c r="E144" s="1">
        <v>41111</v>
      </c>
      <c r="F144" t="s">
        <v>122</v>
      </c>
      <c r="G144">
        <v>8.9</v>
      </c>
      <c r="H144">
        <v>0.31785714285714289</v>
      </c>
    </row>
    <row r="145" spans="1:8" x14ac:dyDescent="0.25">
      <c r="A145" t="s">
        <v>124</v>
      </c>
      <c r="B145">
        <v>4</v>
      </c>
      <c r="C145">
        <v>28</v>
      </c>
      <c r="D145" s="1">
        <v>41084</v>
      </c>
      <c r="E145" s="1">
        <v>41111</v>
      </c>
      <c r="F145" t="s">
        <v>125</v>
      </c>
      <c r="G145">
        <v>0.24</v>
      </c>
      <c r="H145">
        <v>8.5714285714285719E-3</v>
      </c>
    </row>
    <row r="146" spans="1:8" x14ac:dyDescent="0.25">
      <c r="A146" t="s">
        <v>124</v>
      </c>
      <c r="B146">
        <v>5</v>
      </c>
      <c r="C146">
        <v>28</v>
      </c>
      <c r="D146" s="1">
        <v>41112</v>
      </c>
      <c r="E146" s="1">
        <v>41139</v>
      </c>
      <c r="F146" t="s">
        <v>118</v>
      </c>
      <c r="G146">
        <v>167.1</v>
      </c>
      <c r="H146">
        <v>5.9678571428571425</v>
      </c>
    </row>
    <row r="147" spans="1:8" x14ac:dyDescent="0.25">
      <c r="A147" t="s">
        <v>124</v>
      </c>
      <c r="B147">
        <v>5</v>
      </c>
      <c r="C147">
        <v>28</v>
      </c>
      <c r="D147" s="1">
        <v>41112</v>
      </c>
      <c r="E147" s="1">
        <v>41139</v>
      </c>
      <c r="F147" t="s">
        <v>119</v>
      </c>
      <c r="G147">
        <v>103</v>
      </c>
      <c r="H147">
        <v>3.6785714285714284</v>
      </c>
    </row>
    <row r="148" spans="1:8" x14ac:dyDescent="0.25">
      <c r="A148" t="s">
        <v>124</v>
      </c>
      <c r="B148">
        <v>5</v>
      </c>
      <c r="C148">
        <v>28</v>
      </c>
      <c r="D148" s="1">
        <v>41112</v>
      </c>
      <c r="E148" s="1">
        <v>41139</v>
      </c>
      <c r="F148" t="s">
        <v>120</v>
      </c>
      <c r="G148">
        <v>10.6</v>
      </c>
      <c r="H148">
        <v>0.37857142857142856</v>
      </c>
    </row>
    <row r="149" spans="1:8" x14ac:dyDescent="0.25">
      <c r="A149" t="s">
        <v>124</v>
      </c>
      <c r="B149">
        <v>5</v>
      </c>
      <c r="C149">
        <v>28</v>
      </c>
      <c r="D149" s="1">
        <v>41112</v>
      </c>
      <c r="E149" s="1">
        <v>41139</v>
      </c>
      <c r="F149" t="s">
        <v>121</v>
      </c>
      <c r="G149">
        <v>2.2999999999999998</v>
      </c>
      <c r="H149">
        <v>8.2142857142857142E-2</v>
      </c>
    </row>
    <row r="150" spans="1:8" x14ac:dyDescent="0.25">
      <c r="A150" t="s">
        <v>124</v>
      </c>
      <c r="B150">
        <v>5</v>
      </c>
      <c r="C150">
        <v>28</v>
      </c>
      <c r="D150" s="1">
        <v>41112</v>
      </c>
      <c r="E150" s="1">
        <v>41139</v>
      </c>
      <c r="F150" t="s">
        <v>122</v>
      </c>
      <c r="G150">
        <v>10.5</v>
      </c>
      <c r="H150">
        <v>0.375</v>
      </c>
    </row>
    <row r="151" spans="1:8" x14ac:dyDescent="0.25">
      <c r="A151" t="s">
        <v>124</v>
      </c>
      <c r="B151">
        <v>5</v>
      </c>
      <c r="C151">
        <v>28</v>
      </c>
      <c r="D151" s="1">
        <v>41112</v>
      </c>
      <c r="E151" s="1">
        <v>41139</v>
      </c>
      <c r="F151" t="s">
        <v>125</v>
      </c>
      <c r="G151">
        <v>0.53</v>
      </c>
      <c r="H151">
        <v>1.892857142857143E-2</v>
      </c>
    </row>
    <row r="152" spans="1:8" x14ac:dyDescent="0.25">
      <c r="A152" t="s">
        <v>124</v>
      </c>
      <c r="B152">
        <v>6</v>
      </c>
      <c r="C152">
        <v>28</v>
      </c>
      <c r="D152" s="1">
        <v>41140</v>
      </c>
      <c r="E152" s="1">
        <v>41167</v>
      </c>
      <c r="F152" t="s">
        <v>118</v>
      </c>
      <c r="G152">
        <v>177</v>
      </c>
      <c r="H152">
        <v>6.3214285714285712</v>
      </c>
    </row>
    <row r="153" spans="1:8" x14ac:dyDescent="0.25">
      <c r="A153" t="s">
        <v>124</v>
      </c>
      <c r="B153">
        <v>6</v>
      </c>
      <c r="C153">
        <v>28</v>
      </c>
      <c r="D153" s="1">
        <v>41140</v>
      </c>
      <c r="E153" s="1">
        <v>41167</v>
      </c>
      <c r="F153" t="s">
        <v>119</v>
      </c>
      <c r="G153">
        <v>94</v>
      </c>
      <c r="H153">
        <v>3.3571428571428572</v>
      </c>
    </row>
    <row r="154" spans="1:8" x14ac:dyDescent="0.25">
      <c r="A154" t="s">
        <v>124</v>
      </c>
      <c r="B154">
        <v>6</v>
      </c>
      <c r="C154">
        <v>28</v>
      </c>
      <c r="D154" s="1">
        <v>41140</v>
      </c>
      <c r="E154" s="1">
        <v>41167</v>
      </c>
      <c r="F154" t="s">
        <v>120</v>
      </c>
      <c r="G154">
        <v>8.6999999999999993</v>
      </c>
      <c r="H154">
        <v>0.31071428571428567</v>
      </c>
    </row>
    <row r="155" spans="1:8" x14ac:dyDescent="0.25">
      <c r="A155" t="s">
        <v>124</v>
      </c>
      <c r="B155">
        <v>6</v>
      </c>
      <c r="C155">
        <v>28</v>
      </c>
      <c r="D155" s="1">
        <v>41140</v>
      </c>
      <c r="E155" s="1">
        <v>41167</v>
      </c>
      <c r="F155" t="s">
        <v>121</v>
      </c>
      <c r="G155">
        <v>2.4</v>
      </c>
      <c r="H155">
        <v>8.5714285714285715E-2</v>
      </c>
    </row>
    <row r="156" spans="1:8" x14ac:dyDescent="0.25">
      <c r="A156" t="s">
        <v>124</v>
      </c>
      <c r="B156">
        <v>6</v>
      </c>
      <c r="C156">
        <v>28</v>
      </c>
      <c r="D156" s="1">
        <v>41140</v>
      </c>
      <c r="E156" s="1">
        <v>41167</v>
      </c>
      <c r="F156" t="s">
        <v>122</v>
      </c>
      <c r="G156">
        <v>9.8000000000000007</v>
      </c>
      <c r="H156">
        <v>0.35000000000000003</v>
      </c>
    </row>
    <row r="157" spans="1:8" x14ac:dyDescent="0.25">
      <c r="A157" t="s">
        <v>124</v>
      </c>
      <c r="B157">
        <v>6</v>
      </c>
      <c r="C157">
        <v>28</v>
      </c>
      <c r="D157" s="1">
        <v>41140</v>
      </c>
      <c r="E157" s="1">
        <v>41167</v>
      </c>
      <c r="F157" t="s">
        <v>125</v>
      </c>
      <c r="G157">
        <v>0.38</v>
      </c>
      <c r="H157">
        <v>1.3571428571428571E-2</v>
      </c>
    </row>
    <row r="158" spans="1:8" x14ac:dyDescent="0.25">
      <c r="A158" t="s">
        <v>124</v>
      </c>
      <c r="B158">
        <v>7</v>
      </c>
      <c r="C158">
        <v>28</v>
      </c>
      <c r="D158" s="1">
        <v>41168</v>
      </c>
      <c r="E158" s="1">
        <v>41195</v>
      </c>
      <c r="F158" t="s">
        <v>118</v>
      </c>
      <c r="G158">
        <v>194.2</v>
      </c>
      <c r="H158">
        <v>6.9357142857142851</v>
      </c>
    </row>
    <row r="159" spans="1:8" x14ac:dyDescent="0.25">
      <c r="A159" t="s">
        <v>124</v>
      </c>
      <c r="B159">
        <v>7</v>
      </c>
      <c r="C159">
        <v>28</v>
      </c>
      <c r="D159" s="1">
        <v>41168</v>
      </c>
      <c r="E159" s="1">
        <v>41195</v>
      </c>
      <c r="F159" t="s">
        <v>119</v>
      </c>
      <c r="G159">
        <v>98.2</v>
      </c>
      <c r="H159">
        <v>3.5071428571428571</v>
      </c>
    </row>
    <row r="160" spans="1:8" x14ac:dyDescent="0.25">
      <c r="A160" t="s">
        <v>124</v>
      </c>
      <c r="B160">
        <v>7</v>
      </c>
      <c r="C160">
        <v>28</v>
      </c>
      <c r="D160" s="1">
        <v>41168</v>
      </c>
      <c r="E160" s="1">
        <v>41195</v>
      </c>
      <c r="F160" t="s">
        <v>120</v>
      </c>
      <c r="G160">
        <v>7.7</v>
      </c>
      <c r="H160">
        <v>0.27500000000000002</v>
      </c>
    </row>
    <row r="161" spans="1:8" x14ac:dyDescent="0.25">
      <c r="A161" t="s">
        <v>124</v>
      </c>
      <c r="B161">
        <v>7</v>
      </c>
      <c r="C161">
        <v>28</v>
      </c>
      <c r="D161" s="1">
        <v>41168</v>
      </c>
      <c r="E161" s="1">
        <v>41195</v>
      </c>
      <c r="F161" t="s">
        <v>121</v>
      </c>
      <c r="G161">
        <v>2.5</v>
      </c>
      <c r="H161">
        <v>8.9285714285714288E-2</v>
      </c>
    </row>
    <row r="162" spans="1:8" x14ac:dyDescent="0.25">
      <c r="A162" t="s">
        <v>124</v>
      </c>
      <c r="B162">
        <v>7</v>
      </c>
      <c r="C162">
        <v>28</v>
      </c>
      <c r="D162" s="1">
        <v>41168</v>
      </c>
      <c r="E162" s="1">
        <v>41195</v>
      </c>
      <c r="F162" t="s">
        <v>122</v>
      </c>
      <c r="G162">
        <v>9.6999999999999993</v>
      </c>
      <c r="H162">
        <v>0.34642857142857142</v>
      </c>
    </row>
    <row r="163" spans="1:8" x14ac:dyDescent="0.25">
      <c r="A163" t="s">
        <v>124</v>
      </c>
      <c r="B163">
        <v>7</v>
      </c>
      <c r="C163">
        <v>28</v>
      </c>
      <c r="D163" s="1">
        <v>41168</v>
      </c>
      <c r="E163" s="1">
        <v>41195</v>
      </c>
      <c r="F163" t="s">
        <v>125</v>
      </c>
      <c r="G163">
        <v>0.16</v>
      </c>
      <c r="H163">
        <v>5.7142857142857143E-3</v>
      </c>
    </row>
    <row r="164" spans="1:8" x14ac:dyDescent="0.25">
      <c r="A164" t="s">
        <v>124</v>
      </c>
      <c r="B164">
        <v>8</v>
      </c>
      <c r="C164">
        <v>28</v>
      </c>
      <c r="D164" s="1">
        <v>41196</v>
      </c>
      <c r="E164" s="1">
        <v>41223</v>
      </c>
      <c r="F164" t="s">
        <v>118</v>
      </c>
      <c r="G164">
        <v>184.7</v>
      </c>
      <c r="H164">
        <v>6.5964285714285706</v>
      </c>
    </row>
    <row r="165" spans="1:8" x14ac:dyDescent="0.25">
      <c r="A165" t="s">
        <v>124</v>
      </c>
      <c r="B165">
        <v>8</v>
      </c>
      <c r="C165">
        <v>28</v>
      </c>
      <c r="D165" s="1">
        <v>41196</v>
      </c>
      <c r="E165" s="1">
        <v>41223</v>
      </c>
      <c r="F165" t="s">
        <v>119</v>
      </c>
      <c r="G165">
        <v>100.4</v>
      </c>
      <c r="H165">
        <v>3.5857142857142859</v>
      </c>
    </row>
    <row r="166" spans="1:8" x14ac:dyDescent="0.25">
      <c r="A166" t="s">
        <v>124</v>
      </c>
      <c r="B166">
        <v>8</v>
      </c>
      <c r="C166">
        <v>28</v>
      </c>
      <c r="D166" s="1">
        <v>41196</v>
      </c>
      <c r="E166" s="1">
        <v>41223</v>
      </c>
      <c r="F166" t="s">
        <v>120</v>
      </c>
      <c r="G166">
        <v>8</v>
      </c>
      <c r="H166">
        <v>0.2857142857142857</v>
      </c>
    </row>
    <row r="167" spans="1:8" x14ac:dyDescent="0.25">
      <c r="A167" t="s">
        <v>124</v>
      </c>
      <c r="B167">
        <v>8</v>
      </c>
      <c r="C167">
        <v>28</v>
      </c>
      <c r="D167" s="1">
        <v>41196</v>
      </c>
      <c r="E167" s="1">
        <v>41223</v>
      </c>
      <c r="F167" t="s">
        <v>121</v>
      </c>
      <c r="G167">
        <v>2.2000000000000002</v>
      </c>
      <c r="H167">
        <v>7.8571428571428584E-2</v>
      </c>
    </row>
    <row r="168" spans="1:8" x14ac:dyDescent="0.25">
      <c r="A168" t="s">
        <v>124</v>
      </c>
      <c r="B168">
        <v>8</v>
      </c>
      <c r="C168">
        <v>28</v>
      </c>
      <c r="D168" s="1">
        <v>41196</v>
      </c>
      <c r="E168" s="1">
        <v>41223</v>
      </c>
      <c r="F168" t="s">
        <v>122</v>
      </c>
      <c r="G168">
        <v>9.8000000000000007</v>
      </c>
      <c r="H168">
        <v>0.35000000000000003</v>
      </c>
    </row>
    <row r="169" spans="1:8" x14ac:dyDescent="0.25">
      <c r="A169" t="s">
        <v>124</v>
      </c>
      <c r="B169">
        <v>8</v>
      </c>
      <c r="C169">
        <v>28</v>
      </c>
      <c r="D169" s="1">
        <v>41196</v>
      </c>
      <c r="E169" s="1">
        <v>41223</v>
      </c>
      <c r="F169" t="s">
        <v>125</v>
      </c>
      <c r="G169">
        <v>0.18</v>
      </c>
      <c r="H169">
        <v>6.4285714285714285E-3</v>
      </c>
    </row>
    <row r="170" spans="1:8" x14ac:dyDescent="0.25">
      <c r="A170" t="s">
        <v>124</v>
      </c>
      <c r="B170">
        <v>9</v>
      </c>
      <c r="C170">
        <v>28</v>
      </c>
      <c r="D170" s="1">
        <v>41224</v>
      </c>
      <c r="E170" s="1">
        <v>41251</v>
      </c>
      <c r="F170" t="s">
        <v>118</v>
      </c>
      <c r="G170">
        <v>187.6</v>
      </c>
      <c r="H170">
        <v>6.7</v>
      </c>
    </row>
    <row r="171" spans="1:8" x14ac:dyDescent="0.25">
      <c r="A171" t="s">
        <v>124</v>
      </c>
      <c r="B171">
        <v>9</v>
      </c>
      <c r="C171">
        <v>28</v>
      </c>
      <c r="D171" s="1">
        <v>41224</v>
      </c>
      <c r="E171" s="1">
        <v>41251</v>
      </c>
      <c r="F171" t="s">
        <v>119</v>
      </c>
      <c r="G171">
        <v>101.9</v>
      </c>
      <c r="H171">
        <v>3.6392857142857147</v>
      </c>
    </row>
    <row r="172" spans="1:8" x14ac:dyDescent="0.25">
      <c r="A172" t="s">
        <v>124</v>
      </c>
      <c r="B172">
        <v>9</v>
      </c>
      <c r="C172">
        <v>28</v>
      </c>
      <c r="D172" s="1">
        <v>41224</v>
      </c>
      <c r="E172" s="1">
        <v>41251</v>
      </c>
      <c r="F172" t="s">
        <v>120</v>
      </c>
      <c r="G172">
        <v>7.7</v>
      </c>
      <c r="H172">
        <v>0.27500000000000002</v>
      </c>
    </row>
    <row r="173" spans="1:8" x14ac:dyDescent="0.25">
      <c r="A173" t="s">
        <v>124</v>
      </c>
      <c r="B173">
        <v>9</v>
      </c>
      <c r="C173">
        <v>28</v>
      </c>
      <c r="D173" s="1">
        <v>41224</v>
      </c>
      <c r="E173" s="1">
        <v>41251</v>
      </c>
      <c r="F173" t="s">
        <v>121</v>
      </c>
      <c r="G173">
        <v>2.5</v>
      </c>
      <c r="H173">
        <v>8.9285714285714288E-2</v>
      </c>
    </row>
    <row r="174" spans="1:8" x14ac:dyDescent="0.25">
      <c r="A174" t="s">
        <v>124</v>
      </c>
      <c r="B174">
        <v>9</v>
      </c>
      <c r="C174">
        <v>28</v>
      </c>
      <c r="D174" s="1">
        <v>41224</v>
      </c>
      <c r="E174" s="1">
        <v>41251</v>
      </c>
      <c r="F174" t="s">
        <v>122</v>
      </c>
      <c r="G174">
        <v>10</v>
      </c>
      <c r="H174">
        <v>0.35714285714285715</v>
      </c>
    </row>
    <row r="175" spans="1:8" x14ac:dyDescent="0.25">
      <c r="A175" t="s">
        <v>124</v>
      </c>
      <c r="B175">
        <v>9</v>
      </c>
      <c r="C175">
        <v>28</v>
      </c>
      <c r="D175" s="1">
        <v>41224</v>
      </c>
      <c r="E175" s="1">
        <v>41251</v>
      </c>
      <c r="F175" t="s">
        <v>125</v>
      </c>
      <c r="G175">
        <v>0.12</v>
      </c>
      <c r="H175">
        <v>4.2857142857142859E-3</v>
      </c>
    </row>
    <row r="176" spans="1:8" x14ac:dyDescent="0.25">
      <c r="A176" t="s">
        <v>124</v>
      </c>
      <c r="B176">
        <v>10</v>
      </c>
      <c r="C176">
        <v>28</v>
      </c>
      <c r="D176" s="1">
        <v>41252</v>
      </c>
      <c r="E176" s="1">
        <v>41279</v>
      </c>
      <c r="F176" t="s">
        <v>118</v>
      </c>
      <c r="G176">
        <v>151.9</v>
      </c>
      <c r="H176">
        <v>5.4249999999999998</v>
      </c>
    </row>
    <row r="177" spans="1:8" x14ac:dyDescent="0.25">
      <c r="A177" t="s">
        <v>124</v>
      </c>
      <c r="B177">
        <v>10</v>
      </c>
      <c r="C177">
        <v>28</v>
      </c>
      <c r="D177" s="1">
        <v>41252</v>
      </c>
      <c r="E177" s="1">
        <v>41279</v>
      </c>
      <c r="F177" t="s">
        <v>119</v>
      </c>
      <c r="G177">
        <v>79</v>
      </c>
      <c r="H177">
        <v>2.8214285714285716</v>
      </c>
    </row>
    <row r="178" spans="1:8" x14ac:dyDescent="0.25">
      <c r="A178" t="s">
        <v>124</v>
      </c>
      <c r="B178">
        <v>10</v>
      </c>
      <c r="C178">
        <v>28</v>
      </c>
      <c r="D178" s="1">
        <v>41252</v>
      </c>
      <c r="E178" s="1">
        <v>41279</v>
      </c>
      <c r="F178" t="s">
        <v>120</v>
      </c>
      <c r="G178">
        <v>5.7</v>
      </c>
      <c r="H178">
        <v>0.20357142857142857</v>
      </c>
    </row>
    <row r="179" spans="1:8" x14ac:dyDescent="0.25">
      <c r="A179" t="s">
        <v>124</v>
      </c>
      <c r="B179">
        <v>10</v>
      </c>
      <c r="C179">
        <v>28</v>
      </c>
      <c r="D179" s="1">
        <v>41252</v>
      </c>
      <c r="E179" s="1">
        <v>41279</v>
      </c>
      <c r="F179" t="s">
        <v>121</v>
      </c>
      <c r="G179">
        <v>2</v>
      </c>
      <c r="H179">
        <v>7.1428571428571425E-2</v>
      </c>
    </row>
    <row r="180" spans="1:8" x14ac:dyDescent="0.25">
      <c r="A180" t="s">
        <v>124</v>
      </c>
      <c r="B180">
        <v>10</v>
      </c>
      <c r="C180">
        <v>28</v>
      </c>
      <c r="D180" s="1">
        <v>41252</v>
      </c>
      <c r="E180" s="1">
        <v>41279</v>
      </c>
      <c r="F180" t="s">
        <v>122</v>
      </c>
      <c r="G180">
        <v>8.1999999999999993</v>
      </c>
      <c r="H180">
        <v>0.29285714285714282</v>
      </c>
    </row>
    <row r="181" spans="1:8" x14ac:dyDescent="0.25">
      <c r="A181" t="s">
        <v>124</v>
      </c>
      <c r="B181">
        <v>10</v>
      </c>
      <c r="C181">
        <v>28</v>
      </c>
      <c r="D181" s="1">
        <v>41252</v>
      </c>
      <c r="E181" s="1">
        <v>41279</v>
      </c>
      <c r="F181" t="s">
        <v>125</v>
      </c>
      <c r="G181">
        <v>0.11</v>
      </c>
      <c r="H181">
        <v>3.9285714285714288E-3</v>
      </c>
    </row>
    <row r="182" spans="1:8" x14ac:dyDescent="0.25">
      <c r="A182" t="s">
        <v>124</v>
      </c>
      <c r="B182">
        <v>11</v>
      </c>
      <c r="C182">
        <v>28</v>
      </c>
      <c r="D182" s="1">
        <v>41280</v>
      </c>
      <c r="E182" s="1">
        <v>41307</v>
      </c>
      <c r="F182" t="s">
        <v>118</v>
      </c>
      <c r="G182">
        <v>178.1</v>
      </c>
      <c r="H182">
        <v>6.3607142857142858</v>
      </c>
    </row>
    <row r="183" spans="1:8" x14ac:dyDescent="0.25">
      <c r="A183" t="s">
        <v>124</v>
      </c>
      <c r="B183">
        <v>11</v>
      </c>
      <c r="C183">
        <v>28</v>
      </c>
      <c r="D183" s="1">
        <v>41280</v>
      </c>
      <c r="E183" s="1">
        <v>41307</v>
      </c>
      <c r="F183" t="s">
        <v>119</v>
      </c>
      <c r="G183">
        <v>91.7</v>
      </c>
      <c r="H183">
        <v>3.2749999999999999</v>
      </c>
    </row>
    <row r="184" spans="1:8" x14ac:dyDescent="0.25">
      <c r="A184" t="s">
        <v>124</v>
      </c>
      <c r="B184">
        <v>11</v>
      </c>
      <c r="C184">
        <v>28</v>
      </c>
      <c r="D184" s="1">
        <v>41280</v>
      </c>
      <c r="E184" s="1">
        <v>41307</v>
      </c>
      <c r="F184" t="s">
        <v>120</v>
      </c>
      <c r="G184">
        <v>7.3</v>
      </c>
      <c r="H184">
        <v>0.26071428571428573</v>
      </c>
    </row>
    <row r="185" spans="1:8" x14ac:dyDescent="0.25">
      <c r="A185" t="s">
        <v>124</v>
      </c>
      <c r="B185">
        <v>11</v>
      </c>
      <c r="C185">
        <v>28</v>
      </c>
      <c r="D185" s="1">
        <v>41280</v>
      </c>
      <c r="E185" s="1">
        <v>41307</v>
      </c>
      <c r="F185" t="s">
        <v>121</v>
      </c>
      <c r="G185">
        <v>2.2999999999999998</v>
      </c>
      <c r="H185">
        <v>8.2142857142857142E-2</v>
      </c>
    </row>
    <row r="186" spans="1:8" x14ac:dyDescent="0.25">
      <c r="A186" t="s">
        <v>124</v>
      </c>
      <c r="B186">
        <v>11</v>
      </c>
      <c r="C186">
        <v>28</v>
      </c>
      <c r="D186" s="1">
        <v>41280</v>
      </c>
      <c r="E186" s="1">
        <v>41307</v>
      </c>
      <c r="F186" t="s">
        <v>122</v>
      </c>
      <c r="G186">
        <v>10.199999999999999</v>
      </c>
      <c r="H186">
        <v>0.36428571428571427</v>
      </c>
    </row>
    <row r="187" spans="1:8" x14ac:dyDescent="0.25">
      <c r="A187" t="s">
        <v>124</v>
      </c>
      <c r="B187">
        <v>11</v>
      </c>
      <c r="C187">
        <v>28</v>
      </c>
      <c r="D187" s="1">
        <v>41280</v>
      </c>
      <c r="E187" s="1">
        <v>41307</v>
      </c>
      <c r="F187" t="s">
        <v>125</v>
      </c>
      <c r="G187">
        <v>7.0000000000000007E-2</v>
      </c>
      <c r="H187">
        <v>2.5000000000000001E-3</v>
      </c>
    </row>
    <row r="188" spans="1:8" x14ac:dyDescent="0.25">
      <c r="A188" t="s">
        <v>124</v>
      </c>
      <c r="B188">
        <v>12</v>
      </c>
      <c r="C188">
        <v>28</v>
      </c>
      <c r="D188" s="1">
        <v>41308</v>
      </c>
      <c r="E188" s="1">
        <v>41335</v>
      </c>
      <c r="F188" t="s">
        <v>118</v>
      </c>
      <c r="G188">
        <v>180.3</v>
      </c>
      <c r="H188">
        <v>6.4392857142857149</v>
      </c>
    </row>
    <row r="189" spans="1:8" x14ac:dyDescent="0.25">
      <c r="A189" t="s">
        <v>124</v>
      </c>
      <c r="B189">
        <v>12</v>
      </c>
      <c r="C189">
        <v>28</v>
      </c>
      <c r="D189" s="1">
        <v>41308</v>
      </c>
      <c r="E189" s="1">
        <v>41335</v>
      </c>
      <c r="F189" t="s">
        <v>119</v>
      </c>
      <c r="G189">
        <v>96.7</v>
      </c>
      <c r="H189">
        <v>3.4535714285714287</v>
      </c>
    </row>
    <row r="190" spans="1:8" x14ac:dyDescent="0.25">
      <c r="A190" t="s">
        <v>124</v>
      </c>
      <c r="B190">
        <v>12</v>
      </c>
      <c r="C190">
        <v>28</v>
      </c>
      <c r="D190" s="1">
        <v>41308</v>
      </c>
      <c r="E190" s="1">
        <v>41335</v>
      </c>
      <c r="F190" t="s">
        <v>120</v>
      </c>
      <c r="G190">
        <v>7.6</v>
      </c>
      <c r="H190">
        <v>0.27142857142857141</v>
      </c>
    </row>
    <row r="191" spans="1:8" x14ac:dyDescent="0.25">
      <c r="A191" t="s">
        <v>124</v>
      </c>
      <c r="B191">
        <v>12</v>
      </c>
      <c r="C191">
        <v>28</v>
      </c>
      <c r="D191" s="1">
        <v>41308</v>
      </c>
      <c r="E191" s="1">
        <v>41335</v>
      </c>
      <c r="F191" t="s">
        <v>121</v>
      </c>
      <c r="G191">
        <v>2.4</v>
      </c>
      <c r="H191">
        <v>8.5714285714285715E-2</v>
      </c>
    </row>
    <row r="192" spans="1:8" x14ac:dyDescent="0.25">
      <c r="A192" t="s">
        <v>124</v>
      </c>
      <c r="B192">
        <v>12</v>
      </c>
      <c r="C192">
        <v>28</v>
      </c>
      <c r="D192" s="1">
        <v>41308</v>
      </c>
      <c r="E192" s="1">
        <v>41335</v>
      </c>
      <c r="F192" t="s">
        <v>122</v>
      </c>
      <c r="G192">
        <v>10.7</v>
      </c>
      <c r="H192">
        <v>0.38214285714285712</v>
      </c>
    </row>
    <row r="193" spans="1:8" x14ac:dyDescent="0.25">
      <c r="A193" t="s">
        <v>124</v>
      </c>
      <c r="B193">
        <v>12</v>
      </c>
      <c r="C193">
        <v>28</v>
      </c>
      <c r="D193" s="1">
        <v>41308</v>
      </c>
      <c r="E193" s="1">
        <v>41335</v>
      </c>
      <c r="F193" t="s">
        <v>125</v>
      </c>
      <c r="G193">
        <v>0.12</v>
      </c>
      <c r="H193">
        <v>4.2857142857142859E-3</v>
      </c>
    </row>
    <row r="194" spans="1:8" x14ac:dyDescent="0.25">
      <c r="A194" t="s">
        <v>124</v>
      </c>
      <c r="B194">
        <v>13</v>
      </c>
      <c r="C194">
        <v>29</v>
      </c>
      <c r="D194" s="1">
        <v>41336</v>
      </c>
      <c r="E194" s="1">
        <v>41364</v>
      </c>
      <c r="F194" t="s">
        <v>118</v>
      </c>
      <c r="G194">
        <v>186.5</v>
      </c>
      <c r="H194">
        <v>6.431034482758621</v>
      </c>
    </row>
    <row r="195" spans="1:8" x14ac:dyDescent="0.25">
      <c r="A195" t="s">
        <v>124</v>
      </c>
      <c r="B195">
        <v>13</v>
      </c>
      <c r="C195">
        <v>29</v>
      </c>
      <c r="D195" s="1">
        <v>41336</v>
      </c>
      <c r="E195" s="1">
        <v>41364</v>
      </c>
      <c r="F195" t="s">
        <v>119</v>
      </c>
      <c r="G195">
        <v>96.6</v>
      </c>
      <c r="H195">
        <v>3.3310344827586205</v>
      </c>
    </row>
    <row r="196" spans="1:8" x14ac:dyDescent="0.25">
      <c r="A196" t="s">
        <v>124</v>
      </c>
      <c r="B196">
        <v>13</v>
      </c>
      <c r="C196">
        <v>29</v>
      </c>
      <c r="D196" s="1">
        <v>41336</v>
      </c>
      <c r="E196" s="1">
        <v>41364</v>
      </c>
      <c r="F196" t="s">
        <v>120</v>
      </c>
      <c r="G196">
        <v>7.6</v>
      </c>
      <c r="H196">
        <v>0.26206896551724135</v>
      </c>
    </row>
    <row r="197" spans="1:8" x14ac:dyDescent="0.25">
      <c r="A197" t="s">
        <v>124</v>
      </c>
      <c r="B197">
        <v>13</v>
      </c>
      <c r="C197">
        <v>29</v>
      </c>
      <c r="D197" s="1">
        <v>41336</v>
      </c>
      <c r="E197" s="1">
        <v>41364</v>
      </c>
      <c r="F197" t="s">
        <v>121</v>
      </c>
      <c r="G197">
        <v>2.4</v>
      </c>
      <c r="H197">
        <v>8.2758620689655171E-2</v>
      </c>
    </row>
    <row r="198" spans="1:8" x14ac:dyDescent="0.25">
      <c r="A198" t="s">
        <v>124</v>
      </c>
      <c r="B198">
        <v>13</v>
      </c>
      <c r="C198">
        <v>29</v>
      </c>
      <c r="D198" s="1">
        <v>41336</v>
      </c>
      <c r="E198" s="1">
        <v>41364</v>
      </c>
      <c r="F198" t="s">
        <v>122</v>
      </c>
      <c r="G198">
        <v>10.8</v>
      </c>
      <c r="H198">
        <v>0.3724137931034483</v>
      </c>
    </row>
    <row r="199" spans="1:8" x14ac:dyDescent="0.25">
      <c r="A199" t="s">
        <v>124</v>
      </c>
      <c r="B199">
        <v>13</v>
      </c>
      <c r="C199">
        <v>29</v>
      </c>
      <c r="D199" s="1">
        <v>41336</v>
      </c>
      <c r="E199" s="1">
        <v>41364</v>
      </c>
      <c r="F199" t="s">
        <v>125</v>
      </c>
      <c r="G199">
        <v>7.0000000000000007E-2</v>
      </c>
      <c r="H199">
        <v>2.413793103448276E-3</v>
      </c>
    </row>
    <row r="200" spans="1:8" x14ac:dyDescent="0.25">
      <c r="A200" t="s">
        <v>126</v>
      </c>
      <c r="B200">
        <v>1</v>
      </c>
      <c r="C200">
        <v>27</v>
      </c>
      <c r="D200" s="1">
        <v>41365</v>
      </c>
      <c r="E200" s="1">
        <v>41391</v>
      </c>
      <c r="F200" t="s">
        <v>118</v>
      </c>
      <c r="G200">
        <v>171.6</v>
      </c>
      <c r="H200">
        <v>6.3555555555555552</v>
      </c>
    </row>
    <row r="201" spans="1:8" x14ac:dyDescent="0.25">
      <c r="A201" t="s">
        <v>126</v>
      </c>
      <c r="B201">
        <v>1</v>
      </c>
      <c r="C201">
        <v>27</v>
      </c>
      <c r="D201" s="1">
        <v>41365</v>
      </c>
      <c r="E201" s="1">
        <v>41391</v>
      </c>
      <c r="F201" t="s">
        <v>119</v>
      </c>
      <c r="G201">
        <v>92.1</v>
      </c>
      <c r="H201">
        <v>3.411111111111111</v>
      </c>
    </row>
    <row r="202" spans="1:8" x14ac:dyDescent="0.25">
      <c r="A202" t="s">
        <v>126</v>
      </c>
      <c r="B202">
        <v>1</v>
      </c>
      <c r="C202">
        <v>27</v>
      </c>
      <c r="D202" s="1">
        <v>41365</v>
      </c>
      <c r="E202" s="1">
        <v>41391</v>
      </c>
      <c r="F202" t="s">
        <v>120</v>
      </c>
      <c r="G202">
        <v>7.6</v>
      </c>
      <c r="H202">
        <v>0.28148148148148144</v>
      </c>
    </row>
    <row r="203" spans="1:8" x14ac:dyDescent="0.25">
      <c r="A203" t="s">
        <v>126</v>
      </c>
      <c r="B203">
        <v>1</v>
      </c>
      <c r="C203">
        <v>27</v>
      </c>
      <c r="D203" s="1">
        <v>41365</v>
      </c>
      <c r="E203" s="1">
        <v>41391</v>
      </c>
      <c r="F203" t="s">
        <v>121</v>
      </c>
      <c r="G203">
        <v>2.2999999999999998</v>
      </c>
      <c r="H203">
        <v>8.5185185185185183E-2</v>
      </c>
    </row>
    <row r="204" spans="1:8" x14ac:dyDescent="0.25">
      <c r="A204" t="s">
        <v>126</v>
      </c>
      <c r="B204">
        <v>1</v>
      </c>
      <c r="C204">
        <v>27</v>
      </c>
      <c r="D204" s="1">
        <v>41365</v>
      </c>
      <c r="E204" s="1">
        <v>41391</v>
      </c>
      <c r="F204" t="s">
        <v>122</v>
      </c>
      <c r="G204">
        <v>10.3</v>
      </c>
      <c r="H204">
        <v>0.38148148148148153</v>
      </c>
    </row>
    <row r="205" spans="1:8" x14ac:dyDescent="0.25">
      <c r="A205" t="s">
        <v>126</v>
      </c>
      <c r="B205">
        <v>1</v>
      </c>
      <c r="C205">
        <v>27</v>
      </c>
      <c r="D205" s="1">
        <v>41365</v>
      </c>
      <c r="E205" s="1">
        <v>41391</v>
      </c>
      <c r="F205" t="s">
        <v>125</v>
      </c>
      <c r="G205">
        <v>0.14000000000000001</v>
      </c>
      <c r="H205">
        <v>5.1851851851851859E-3</v>
      </c>
    </row>
    <row r="206" spans="1:8" x14ac:dyDescent="0.25">
      <c r="A206" t="s">
        <v>126</v>
      </c>
      <c r="B206">
        <v>2</v>
      </c>
      <c r="C206">
        <v>28</v>
      </c>
      <c r="D206" s="1">
        <v>41392</v>
      </c>
      <c r="E206" s="1">
        <v>41419</v>
      </c>
      <c r="F206" t="s">
        <v>118</v>
      </c>
      <c r="G206">
        <v>188.8</v>
      </c>
      <c r="H206">
        <v>6.7428571428571429</v>
      </c>
    </row>
    <row r="207" spans="1:8" x14ac:dyDescent="0.25">
      <c r="A207" t="s">
        <v>126</v>
      </c>
      <c r="B207">
        <v>2</v>
      </c>
      <c r="C207">
        <v>28</v>
      </c>
      <c r="D207" s="1">
        <v>41392</v>
      </c>
      <c r="E207" s="1">
        <v>41419</v>
      </c>
      <c r="F207" t="s">
        <v>119</v>
      </c>
      <c r="G207">
        <v>97.2</v>
      </c>
      <c r="H207">
        <v>3.4714285714285715</v>
      </c>
    </row>
    <row r="208" spans="1:8" x14ac:dyDescent="0.25">
      <c r="A208" t="s">
        <v>126</v>
      </c>
      <c r="B208">
        <v>2</v>
      </c>
      <c r="C208">
        <v>28</v>
      </c>
      <c r="D208" s="1">
        <v>41392</v>
      </c>
      <c r="E208" s="1">
        <v>41419</v>
      </c>
      <c r="F208" t="s">
        <v>120</v>
      </c>
      <c r="G208">
        <v>7.9</v>
      </c>
      <c r="H208">
        <v>0.28214285714285714</v>
      </c>
    </row>
    <row r="209" spans="1:8" x14ac:dyDescent="0.25">
      <c r="A209" t="s">
        <v>126</v>
      </c>
      <c r="B209">
        <v>2</v>
      </c>
      <c r="C209">
        <v>28</v>
      </c>
      <c r="D209" s="1">
        <v>41392</v>
      </c>
      <c r="E209" s="1">
        <v>41419</v>
      </c>
      <c r="F209" t="s">
        <v>121</v>
      </c>
      <c r="G209">
        <v>2.5</v>
      </c>
      <c r="H209">
        <v>8.9285714285714288E-2</v>
      </c>
    </row>
    <row r="210" spans="1:8" x14ac:dyDescent="0.25">
      <c r="A210" t="s">
        <v>126</v>
      </c>
      <c r="B210">
        <v>2</v>
      </c>
      <c r="C210">
        <v>28</v>
      </c>
      <c r="D210" s="1">
        <v>41392</v>
      </c>
      <c r="E210" s="1">
        <v>41419</v>
      </c>
      <c r="F210" t="s">
        <v>122</v>
      </c>
      <c r="G210">
        <v>10.3</v>
      </c>
      <c r="H210">
        <v>0.36785714285714288</v>
      </c>
    </row>
    <row r="211" spans="1:8" x14ac:dyDescent="0.25">
      <c r="A211" t="s">
        <v>126</v>
      </c>
      <c r="B211">
        <v>2</v>
      </c>
      <c r="C211">
        <v>28</v>
      </c>
      <c r="D211" s="1">
        <v>41392</v>
      </c>
      <c r="E211" s="1">
        <v>41419</v>
      </c>
      <c r="F211" t="s">
        <v>125</v>
      </c>
      <c r="G211">
        <v>0.13</v>
      </c>
      <c r="H211">
        <v>4.642857142857143E-3</v>
      </c>
    </row>
    <row r="212" spans="1:8" x14ac:dyDescent="0.25">
      <c r="A212" t="s">
        <v>126</v>
      </c>
      <c r="B212">
        <v>3</v>
      </c>
      <c r="C212">
        <v>28</v>
      </c>
      <c r="D212" s="1">
        <v>41420</v>
      </c>
      <c r="E212" s="1">
        <v>41447</v>
      </c>
      <c r="F212" t="s">
        <v>118</v>
      </c>
      <c r="G212">
        <v>183.5</v>
      </c>
      <c r="H212">
        <v>6.5535714285714288</v>
      </c>
    </row>
    <row r="213" spans="1:8" x14ac:dyDescent="0.25">
      <c r="A213" t="s">
        <v>126</v>
      </c>
      <c r="B213">
        <v>3</v>
      </c>
      <c r="C213">
        <v>28</v>
      </c>
      <c r="D213" s="1">
        <v>41420</v>
      </c>
      <c r="E213" s="1">
        <v>41447</v>
      </c>
      <c r="F213" t="s">
        <v>119</v>
      </c>
      <c r="G213">
        <v>95.9</v>
      </c>
      <c r="H213">
        <v>3.4250000000000003</v>
      </c>
    </row>
    <row r="214" spans="1:8" x14ac:dyDescent="0.25">
      <c r="A214" t="s">
        <v>126</v>
      </c>
      <c r="B214">
        <v>3</v>
      </c>
      <c r="C214">
        <v>28</v>
      </c>
      <c r="D214" s="1">
        <v>41420</v>
      </c>
      <c r="E214" s="1">
        <v>41447</v>
      </c>
      <c r="F214" t="s">
        <v>120</v>
      </c>
      <c r="G214">
        <v>7.7</v>
      </c>
      <c r="H214">
        <v>0.27500000000000002</v>
      </c>
    </row>
    <row r="215" spans="1:8" x14ac:dyDescent="0.25">
      <c r="A215" t="s">
        <v>126</v>
      </c>
      <c r="B215">
        <v>3</v>
      </c>
      <c r="C215">
        <v>28</v>
      </c>
      <c r="D215" s="1">
        <v>41420</v>
      </c>
      <c r="E215" s="1">
        <v>41447</v>
      </c>
      <c r="F215" t="s">
        <v>121</v>
      </c>
      <c r="G215">
        <v>2.4</v>
      </c>
      <c r="H215">
        <v>8.5714285714285715E-2</v>
      </c>
    </row>
    <row r="216" spans="1:8" x14ac:dyDescent="0.25">
      <c r="A216" t="s">
        <v>126</v>
      </c>
      <c r="B216">
        <v>3</v>
      </c>
      <c r="C216">
        <v>28</v>
      </c>
      <c r="D216" s="1">
        <v>41420</v>
      </c>
      <c r="E216" s="1">
        <v>41447</v>
      </c>
      <c r="F216" t="s">
        <v>122</v>
      </c>
      <c r="G216">
        <v>10.9</v>
      </c>
      <c r="H216">
        <v>0.38928571428571429</v>
      </c>
    </row>
    <row r="217" spans="1:8" x14ac:dyDescent="0.25">
      <c r="A217" t="s">
        <v>126</v>
      </c>
      <c r="B217">
        <v>3</v>
      </c>
      <c r="C217">
        <v>28</v>
      </c>
      <c r="D217" s="1">
        <v>41420</v>
      </c>
      <c r="E217" s="1">
        <v>41447</v>
      </c>
      <c r="F217" t="s">
        <v>125</v>
      </c>
      <c r="G217">
        <v>0.14000000000000001</v>
      </c>
      <c r="H217">
        <v>5.0000000000000001E-3</v>
      </c>
    </row>
    <row r="218" spans="1:8" x14ac:dyDescent="0.25">
      <c r="A218" t="s">
        <v>126</v>
      </c>
      <c r="B218">
        <v>4</v>
      </c>
      <c r="C218">
        <v>28</v>
      </c>
      <c r="D218" s="1">
        <v>41448</v>
      </c>
      <c r="E218" s="1">
        <v>41475</v>
      </c>
      <c r="F218" t="s">
        <v>118</v>
      </c>
      <c r="G218">
        <v>190.2</v>
      </c>
      <c r="H218">
        <v>6.7928571428571427</v>
      </c>
    </row>
    <row r="219" spans="1:8" x14ac:dyDescent="0.25">
      <c r="A219" t="s">
        <v>126</v>
      </c>
      <c r="B219">
        <v>4</v>
      </c>
      <c r="C219">
        <v>28</v>
      </c>
      <c r="D219" s="1">
        <v>41448</v>
      </c>
      <c r="E219" s="1">
        <v>41475</v>
      </c>
      <c r="F219" t="s">
        <v>119</v>
      </c>
      <c r="G219">
        <v>100.8</v>
      </c>
      <c r="H219">
        <v>3.6</v>
      </c>
    </row>
    <row r="220" spans="1:8" x14ac:dyDescent="0.25">
      <c r="A220" t="s">
        <v>126</v>
      </c>
      <c r="B220">
        <v>4</v>
      </c>
      <c r="C220">
        <v>28</v>
      </c>
      <c r="D220" s="1">
        <v>41448</v>
      </c>
      <c r="E220" s="1">
        <v>41475</v>
      </c>
      <c r="F220" t="s">
        <v>120</v>
      </c>
      <c r="G220">
        <v>8</v>
      </c>
      <c r="H220">
        <v>0.2857142857142857</v>
      </c>
    </row>
    <row r="221" spans="1:8" x14ac:dyDescent="0.25">
      <c r="A221" t="s">
        <v>126</v>
      </c>
      <c r="B221">
        <v>4</v>
      </c>
      <c r="C221">
        <v>28</v>
      </c>
      <c r="D221" s="1">
        <v>41448</v>
      </c>
      <c r="E221" s="1">
        <v>41475</v>
      </c>
      <c r="F221" t="s">
        <v>121</v>
      </c>
      <c r="G221">
        <v>2.5</v>
      </c>
      <c r="H221">
        <v>8.9285714285714288E-2</v>
      </c>
    </row>
    <row r="222" spans="1:8" x14ac:dyDescent="0.25">
      <c r="A222" t="s">
        <v>126</v>
      </c>
      <c r="B222">
        <v>4</v>
      </c>
      <c r="C222">
        <v>28</v>
      </c>
      <c r="D222" s="1">
        <v>41448</v>
      </c>
      <c r="E222" s="1">
        <v>41475</v>
      </c>
      <c r="F222" t="s">
        <v>122</v>
      </c>
      <c r="G222">
        <v>11.3</v>
      </c>
      <c r="H222">
        <v>0.40357142857142858</v>
      </c>
    </row>
    <row r="223" spans="1:8" x14ac:dyDescent="0.25">
      <c r="A223" t="s">
        <v>126</v>
      </c>
      <c r="B223">
        <v>4</v>
      </c>
      <c r="C223">
        <v>28</v>
      </c>
      <c r="D223" s="1">
        <v>41448</v>
      </c>
      <c r="E223" s="1">
        <v>41475</v>
      </c>
      <c r="F223" t="s">
        <v>125</v>
      </c>
      <c r="G223">
        <v>0.15</v>
      </c>
      <c r="H223">
        <v>5.3571428571428572E-3</v>
      </c>
    </row>
    <row r="224" spans="1:8" x14ac:dyDescent="0.25">
      <c r="A224" t="s">
        <v>126</v>
      </c>
      <c r="B224">
        <v>5</v>
      </c>
      <c r="C224">
        <v>28</v>
      </c>
      <c r="D224" s="1">
        <v>41476</v>
      </c>
      <c r="E224" s="1">
        <v>41503</v>
      </c>
      <c r="F224" t="s">
        <v>118</v>
      </c>
      <c r="G224">
        <v>166.3</v>
      </c>
      <c r="H224">
        <v>5.9392857142857149</v>
      </c>
    </row>
    <row r="225" spans="1:8" x14ac:dyDescent="0.25">
      <c r="A225" t="s">
        <v>126</v>
      </c>
      <c r="B225">
        <v>5</v>
      </c>
      <c r="C225">
        <v>28</v>
      </c>
      <c r="D225" s="1">
        <v>41476</v>
      </c>
      <c r="E225" s="1">
        <v>41503</v>
      </c>
      <c r="F225" t="s">
        <v>119</v>
      </c>
      <c r="G225">
        <v>94.1</v>
      </c>
      <c r="H225">
        <v>3.3607142857142853</v>
      </c>
    </row>
    <row r="226" spans="1:8" x14ac:dyDescent="0.25">
      <c r="A226" t="s">
        <v>126</v>
      </c>
      <c r="B226">
        <v>5</v>
      </c>
      <c r="C226">
        <v>28</v>
      </c>
      <c r="D226" s="1">
        <v>41476</v>
      </c>
      <c r="E226" s="1">
        <v>41503</v>
      </c>
      <c r="F226" t="s">
        <v>120</v>
      </c>
      <c r="G226">
        <v>7.5</v>
      </c>
      <c r="H226">
        <v>0.26785714285714285</v>
      </c>
    </row>
    <row r="227" spans="1:8" x14ac:dyDescent="0.25">
      <c r="A227" t="s">
        <v>126</v>
      </c>
      <c r="B227">
        <v>5</v>
      </c>
      <c r="C227">
        <v>28</v>
      </c>
      <c r="D227" s="1">
        <v>41476</v>
      </c>
      <c r="E227" s="1">
        <v>41503</v>
      </c>
      <c r="F227" t="s">
        <v>121</v>
      </c>
      <c r="G227">
        <v>2.2000000000000002</v>
      </c>
      <c r="H227">
        <v>7.8571428571428584E-2</v>
      </c>
    </row>
    <row r="228" spans="1:8" x14ac:dyDescent="0.25">
      <c r="A228" t="s">
        <v>126</v>
      </c>
      <c r="B228">
        <v>5</v>
      </c>
      <c r="C228">
        <v>28</v>
      </c>
      <c r="D228" s="1">
        <v>41476</v>
      </c>
      <c r="E228" s="1">
        <v>41503</v>
      </c>
      <c r="F228" t="s">
        <v>122</v>
      </c>
      <c r="G228">
        <v>10.6</v>
      </c>
      <c r="H228">
        <v>0.37857142857142856</v>
      </c>
    </row>
    <row r="229" spans="1:8" x14ac:dyDescent="0.25">
      <c r="A229" t="s">
        <v>126</v>
      </c>
      <c r="B229">
        <v>5</v>
      </c>
      <c r="C229">
        <v>28</v>
      </c>
      <c r="D229" s="1">
        <v>41476</v>
      </c>
      <c r="E229" s="1">
        <v>41503</v>
      </c>
      <c r="F229" t="s">
        <v>125</v>
      </c>
      <c r="G229">
        <v>0.19</v>
      </c>
      <c r="H229">
        <v>6.7857142857142855E-3</v>
      </c>
    </row>
    <row r="230" spans="1:8" x14ac:dyDescent="0.25">
      <c r="A230" t="s">
        <v>126</v>
      </c>
      <c r="B230">
        <v>6</v>
      </c>
      <c r="C230">
        <v>28</v>
      </c>
      <c r="D230" s="1">
        <v>41504</v>
      </c>
      <c r="E230" s="1">
        <v>41531</v>
      </c>
      <c r="F230" t="s">
        <v>118</v>
      </c>
      <c r="G230">
        <v>173.7</v>
      </c>
      <c r="H230">
        <v>6.2035714285714283</v>
      </c>
    </row>
    <row r="231" spans="1:8" x14ac:dyDescent="0.25">
      <c r="A231" t="s">
        <v>126</v>
      </c>
      <c r="B231">
        <v>6</v>
      </c>
      <c r="C231">
        <v>28</v>
      </c>
      <c r="D231" s="1">
        <v>41504</v>
      </c>
      <c r="E231" s="1">
        <v>41531</v>
      </c>
      <c r="F231" t="s">
        <v>119</v>
      </c>
      <c r="G231">
        <v>91</v>
      </c>
      <c r="H231">
        <v>3.25</v>
      </c>
    </row>
    <row r="232" spans="1:8" x14ac:dyDescent="0.25">
      <c r="A232" t="s">
        <v>126</v>
      </c>
      <c r="B232">
        <v>6</v>
      </c>
      <c r="C232">
        <v>28</v>
      </c>
      <c r="D232" s="1">
        <v>41504</v>
      </c>
      <c r="E232" s="1">
        <v>41531</v>
      </c>
      <c r="F232" t="s">
        <v>120</v>
      </c>
      <c r="G232">
        <v>7.2</v>
      </c>
      <c r="H232">
        <v>0.25714285714285717</v>
      </c>
    </row>
    <row r="233" spans="1:8" x14ac:dyDescent="0.25">
      <c r="A233" t="s">
        <v>126</v>
      </c>
      <c r="B233">
        <v>6</v>
      </c>
      <c r="C233">
        <v>28</v>
      </c>
      <c r="D233" s="1">
        <v>41504</v>
      </c>
      <c r="E233" s="1">
        <v>41531</v>
      </c>
      <c r="F233" t="s">
        <v>121</v>
      </c>
      <c r="G233">
        <v>2</v>
      </c>
      <c r="H233">
        <v>7.1428571428571425E-2</v>
      </c>
    </row>
    <row r="234" spans="1:8" x14ac:dyDescent="0.25">
      <c r="A234" t="s">
        <v>126</v>
      </c>
      <c r="B234">
        <v>6</v>
      </c>
      <c r="C234">
        <v>28</v>
      </c>
      <c r="D234" s="1">
        <v>41504</v>
      </c>
      <c r="E234" s="1">
        <v>41531</v>
      </c>
      <c r="F234" t="s">
        <v>122</v>
      </c>
      <c r="G234">
        <v>10.4</v>
      </c>
      <c r="H234">
        <v>0.37142857142857144</v>
      </c>
    </row>
    <row r="235" spans="1:8" x14ac:dyDescent="0.25">
      <c r="A235" t="s">
        <v>126</v>
      </c>
      <c r="B235">
        <v>6</v>
      </c>
      <c r="C235">
        <v>28</v>
      </c>
      <c r="D235" s="1">
        <v>41504</v>
      </c>
      <c r="E235" s="1">
        <v>41531</v>
      </c>
      <c r="F235" t="s">
        <v>125</v>
      </c>
      <c r="G235">
        <v>0.17</v>
      </c>
      <c r="H235">
        <v>6.0714285714285722E-3</v>
      </c>
    </row>
    <row r="236" spans="1:8" x14ac:dyDescent="0.25">
      <c r="A236" t="s">
        <v>126</v>
      </c>
      <c r="B236">
        <v>7</v>
      </c>
      <c r="C236">
        <v>28</v>
      </c>
      <c r="D236" s="1">
        <v>41532</v>
      </c>
      <c r="E236" s="1">
        <v>41559</v>
      </c>
      <c r="F236" t="s">
        <v>118</v>
      </c>
      <c r="G236">
        <v>194.5</v>
      </c>
      <c r="H236">
        <v>6.9464285714285712</v>
      </c>
    </row>
    <row r="237" spans="1:8" x14ac:dyDescent="0.25">
      <c r="A237" t="s">
        <v>126</v>
      </c>
      <c r="B237">
        <v>7</v>
      </c>
      <c r="C237">
        <v>28</v>
      </c>
      <c r="D237" s="1">
        <v>41532</v>
      </c>
      <c r="E237" s="1">
        <v>41559</v>
      </c>
      <c r="F237" t="s">
        <v>119</v>
      </c>
      <c r="G237">
        <v>101.4</v>
      </c>
      <c r="H237">
        <v>3.6214285714285714</v>
      </c>
    </row>
    <row r="238" spans="1:8" x14ac:dyDescent="0.25">
      <c r="A238" t="s">
        <v>126</v>
      </c>
      <c r="B238">
        <v>7</v>
      </c>
      <c r="C238">
        <v>28</v>
      </c>
      <c r="D238" s="1">
        <v>41532</v>
      </c>
      <c r="E238" s="1">
        <v>41559</v>
      </c>
      <c r="F238" t="s">
        <v>120</v>
      </c>
      <c r="G238">
        <v>7.9</v>
      </c>
      <c r="H238">
        <v>0.28214285714285714</v>
      </c>
    </row>
    <row r="239" spans="1:8" x14ac:dyDescent="0.25">
      <c r="A239" t="s">
        <v>126</v>
      </c>
      <c r="B239">
        <v>7</v>
      </c>
      <c r="C239">
        <v>28</v>
      </c>
      <c r="D239" s="1">
        <v>41532</v>
      </c>
      <c r="E239" s="1">
        <v>41559</v>
      </c>
      <c r="F239" t="s">
        <v>121</v>
      </c>
      <c r="G239">
        <v>2.6</v>
      </c>
      <c r="H239">
        <v>9.285714285714286E-2</v>
      </c>
    </row>
    <row r="240" spans="1:8" x14ac:dyDescent="0.25">
      <c r="A240" t="s">
        <v>126</v>
      </c>
      <c r="B240">
        <v>7</v>
      </c>
      <c r="C240">
        <v>28</v>
      </c>
      <c r="D240" s="1">
        <v>41532</v>
      </c>
      <c r="E240" s="1">
        <v>41559</v>
      </c>
      <c r="F240" t="s">
        <v>122</v>
      </c>
      <c r="G240">
        <v>11.2</v>
      </c>
      <c r="H240">
        <v>0.39999999999999997</v>
      </c>
    </row>
    <row r="241" spans="1:8" x14ac:dyDescent="0.25">
      <c r="A241" t="s">
        <v>126</v>
      </c>
      <c r="B241">
        <v>7</v>
      </c>
      <c r="C241">
        <v>28</v>
      </c>
      <c r="D241" s="1">
        <v>41532</v>
      </c>
      <c r="E241" s="1">
        <v>41559</v>
      </c>
      <c r="F241" t="s">
        <v>125</v>
      </c>
      <c r="G241">
        <v>0.1</v>
      </c>
      <c r="H241">
        <v>3.5714285714285718E-3</v>
      </c>
    </row>
    <row r="242" spans="1:8" x14ac:dyDescent="0.25">
      <c r="A242" t="s">
        <v>126</v>
      </c>
      <c r="B242">
        <v>8</v>
      </c>
      <c r="C242">
        <v>28</v>
      </c>
      <c r="D242" s="1">
        <v>41560</v>
      </c>
      <c r="E242" s="1">
        <v>41587</v>
      </c>
      <c r="F242" t="s">
        <v>118</v>
      </c>
      <c r="G242">
        <v>186.3</v>
      </c>
      <c r="H242">
        <v>6.6535714285714294</v>
      </c>
    </row>
    <row r="243" spans="1:8" x14ac:dyDescent="0.25">
      <c r="A243" t="s">
        <v>126</v>
      </c>
      <c r="B243">
        <v>8</v>
      </c>
      <c r="C243">
        <v>28</v>
      </c>
      <c r="D243" s="1">
        <v>41560</v>
      </c>
      <c r="E243" s="1">
        <v>41587</v>
      </c>
      <c r="F243" t="s">
        <v>119</v>
      </c>
      <c r="G243">
        <v>103.7</v>
      </c>
      <c r="H243">
        <v>3.7035714285714287</v>
      </c>
    </row>
    <row r="244" spans="1:8" x14ac:dyDescent="0.25">
      <c r="A244" t="s">
        <v>126</v>
      </c>
      <c r="B244">
        <v>8</v>
      </c>
      <c r="C244">
        <v>28</v>
      </c>
      <c r="D244" s="1">
        <v>41560</v>
      </c>
      <c r="E244" s="1">
        <v>41587</v>
      </c>
      <c r="F244" t="s">
        <v>120</v>
      </c>
      <c r="G244">
        <v>8.1999999999999993</v>
      </c>
      <c r="H244">
        <v>0.29285714285714282</v>
      </c>
    </row>
    <row r="245" spans="1:8" x14ac:dyDescent="0.25">
      <c r="A245" t="s">
        <v>126</v>
      </c>
      <c r="B245">
        <v>8</v>
      </c>
      <c r="C245">
        <v>28</v>
      </c>
      <c r="D245" s="1">
        <v>41560</v>
      </c>
      <c r="E245" s="1">
        <v>41587</v>
      </c>
      <c r="F245" t="s">
        <v>121</v>
      </c>
      <c r="G245">
        <v>2.4</v>
      </c>
      <c r="H245">
        <v>8.5714285714285715E-2</v>
      </c>
    </row>
    <row r="246" spans="1:8" x14ac:dyDescent="0.25">
      <c r="A246" t="s">
        <v>126</v>
      </c>
      <c r="B246">
        <v>8</v>
      </c>
      <c r="C246">
        <v>28</v>
      </c>
      <c r="D246" s="1">
        <v>41560</v>
      </c>
      <c r="E246" s="1">
        <v>41587</v>
      </c>
      <c r="F246" t="s">
        <v>122</v>
      </c>
      <c r="G246">
        <v>9.6</v>
      </c>
      <c r="H246">
        <v>0.34285714285714286</v>
      </c>
    </row>
    <row r="247" spans="1:8" x14ac:dyDescent="0.25">
      <c r="A247" t="s">
        <v>126</v>
      </c>
      <c r="B247">
        <v>8</v>
      </c>
      <c r="C247">
        <v>28</v>
      </c>
      <c r="D247" s="1">
        <v>41560</v>
      </c>
      <c r="E247" s="1">
        <v>41587</v>
      </c>
      <c r="F247" t="s">
        <v>125</v>
      </c>
      <c r="G247">
        <v>0.1</v>
      </c>
      <c r="H247">
        <v>3.5714285714285718E-3</v>
      </c>
    </row>
    <row r="248" spans="1:8" x14ac:dyDescent="0.25">
      <c r="A248" t="s">
        <v>126</v>
      </c>
      <c r="B248">
        <v>9</v>
      </c>
      <c r="C248">
        <v>28</v>
      </c>
      <c r="D248" s="1">
        <v>41588</v>
      </c>
      <c r="E248" s="1">
        <v>41615</v>
      </c>
      <c r="F248" t="s">
        <v>118</v>
      </c>
      <c r="G248">
        <v>193.2</v>
      </c>
      <c r="H248">
        <v>6.8999999999999995</v>
      </c>
    </row>
    <row r="249" spans="1:8" x14ac:dyDescent="0.25">
      <c r="A249" t="s">
        <v>126</v>
      </c>
      <c r="B249">
        <v>9</v>
      </c>
      <c r="C249">
        <v>28</v>
      </c>
      <c r="D249" s="1">
        <v>41588</v>
      </c>
      <c r="E249" s="1">
        <v>41615</v>
      </c>
      <c r="F249" t="s">
        <v>119</v>
      </c>
      <c r="G249">
        <v>106.3</v>
      </c>
      <c r="H249">
        <v>3.7964285714285713</v>
      </c>
    </row>
    <row r="250" spans="1:8" x14ac:dyDescent="0.25">
      <c r="A250" t="s">
        <v>126</v>
      </c>
      <c r="B250">
        <v>9</v>
      </c>
      <c r="C250">
        <v>28</v>
      </c>
      <c r="D250" s="1">
        <v>41588</v>
      </c>
      <c r="E250" s="1">
        <v>41615</v>
      </c>
      <c r="F250" t="s">
        <v>120</v>
      </c>
      <c r="G250">
        <v>8.1999999999999993</v>
      </c>
      <c r="H250">
        <v>0.29285714285714282</v>
      </c>
    </row>
    <row r="251" spans="1:8" x14ac:dyDescent="0.25">
      <c r="A251" t="s">
        <v>126</v>
      </c>
      <c r="B251">
        <v>9</v>
      </c>
      <c r="C251">
        <v>28</v>
      </c>
      <c r="D251" s="1">
        <v>41588</v>
      </c>
      <c r="E251" s="1">
        <v>41615</v>
      </c>
      <c r="F251" t="s">
        <v>121</v>
      </c>
      <c r="G251">
        <v>2.6</v>
      </c>
      <c r="H251">
        <v>9.285714285714286E-2</v>
      </c>
    </row>
    <row r="252" spans="1:8" x14ac:dyDescent="0.25">
      <c r="A252" t="s">
        <v>126</v>
      </c>
      <c r="B252">
        <v>9</v>
      </c>
      <c r="C252">
        <v>28</v>
      </c>
      <c r="D252" s="1">
        <v>41588</v>
      </c>
      <c r="E252" s="1">
        <v>41615</v>
      </c>
      <c r="F252" t="s">
        <v>122</v>
      </c>
      <c r="G252">
        <v>10.6</v>
      </c>
      <c r="H252">
        <v>0.37857142857142856</v>
      </c>
    </row>
    <row r="253" spans="1:8" x14ac:dyDescent="0.25">
      <c r="A253" t="s">
        <v>126</v>
      </c>
      <c r="B253">
        <v>9</v>
      </c>
      <c r="C253">
        <v>28</v>
      </c>
      <c r="D253" s="1">
        <v>41588</v>
      </c>
      <c r="E253" s="1">
        <v>41615</v>
      </c>
      <c r="F253" t="s">
        <v>125</v>
      </c>
      <c r="G253">
        <v>0.08</v>
      </c>
      <c r="H253">
        <v>2.8571428571428571E-3</v>
      </c>
    </row>
    <row r="254" spans="1:8" x14ac:dyDescent="0.25">
      <c r="A254" t="s">
        <v>126</v>
      </c>
      <c r="B254">
        <v>10</v>
      </c>
      <c r="C254">
        <v>28</v>
      </c>
      <c r="D254" s="1">
        <v>41616</v>
      </c>
      <c r="E254" s="1">
        <v>41643</v>
      </c>
      <c r="F254" t="s">
        <v>118</v>
      </c>
      <c r="G254">
        <v>155.1</v>
      </c>
      <c r="H254">
        <v>5.5392857142857137</v>
      </c>
    </row>
    <row r="255" spans="1:8" x14ac:dyDescent="0.25">
      <c r="A255" t="s">
        <v>126</v>
      </c>
      <c r="B255">
        <v>10</v>
      </c>
      <c r="C255">
        <v>28</v>
      </c>
      <c r="D255" s="1">
        <v>41616</v>
      </c>
      <c r="E255" s="1">
        <v>41643</v>
      </c>
      <c r="F255" t="s">
        <v>119</v>
      </c>
      <c r="G255">
        <v>83.9</v>
      </c>
      <c r="H255">
        <v>2.9964285714285714</v>
      </c>
    </row>
    <row r="256" spans="1:8" x14ac:dyDescent="0.25">
      <c r="A256" t="s">
        <v>126</v>
      </c>
      <c r="B256">
        <v>10</v>
      </c>
      <c r="C256">
        <v>28</v>
      </c>
      <c r="D256" s="1">
        <v>41616</v>
      </c>
      <c r="E256" s="1">
        <v>41643</v>
      </c>
      <c r="F256" t="s">
        <v>120</v>
      </c>
      <c r="G256">
        <v>6.5</v>
      </c>
      <c r="H256">
        <v>0.23214285714285715</v>
      </c>
    </row>
    <row r="257" spans="1:8" x14ac:dyDescent="0.25">
      <c r="A257" t="s">
        <v>126</v>
      </c>
      <c r="B257">
        <v>10</v>
      </c>
      <c r="C257">
        <v>28</v>
      </c>
      <c r="D257" s="1">
        <v>41616</v>
      </c>
      <c r="E257" s="1">
        <v>41643</v>
      </c>
      <c r="F257" t="s">
        <v>121</v>
      </c>
      <c r="G257">
        <v>2</v>
      </c>
      <c r="H257">
        <v>7.1428571428571425E-2</v>
      </c>
    </row>
    <row r="258" spans="1:8" x14ac:dyDescent="0.25">
      <c r="A258" t="s">
        <v>126</v>
      </c>
      <c r="B258">
        <v>10</v>
      </c>
      <c r="C258">
        <v>28</v>
      </c>
      <c r="D258" s="1">
        <v>41616</v>
      </c>
      <c r="E258" s="1">
        <v>41643</v>
      </c>
      <c r="F258" t="s">
        <v>122</v>
      </c>
      <c r="G258">
        <v>8.1</v>
      </c>
      <c r="H258">
        <v>0.28928571428571426</v>
      </c>
    </row>
    <row r="259" spans="1:8" x14ac:dyDescent="0.25">
      <c r="A259" t="s">
        <v>126</v>
      </c>
      <c r="B259">
        <v>10</v>
      </c>
      <c r="C259">
        <v>28</v>
      </c>
      <c r="D259" s="1">
        <v>41616</v>
      </c>
      <c r="E259" s="1">
        <v>41643</v>
      </c>
      <c r="F259" t="s">
        <v>125</v>
      </c>
      <c r="G259">
        <v>7.0000000000000007E-2</v>
      </c>
      <c r="H259">
        <v>2.5000000000000001E-3</v>
      </c>
    </row>
    <row r="260" spans="1:8" x14ac:dyDescent="0.25">
      <c r="A260" t="s">
        <v>126</v>
      </c>
      <c r="B260">
        <v>11</v>
      </c>
      <c r="C260">
        <v>28</v>
      </c>
      <c r="D260" s="1">
        <v>41644</v>
      </c>
      <c r="E260" s="1">
        <v>41671</v>
      </c>
      <c r="F260" t="s">
        <v>118</v>
      </c>
      <c r="G260">
        <v>186.6</v>
      </c>
      <c r="H260">
        <v>6.6642857142857137</v>
      </c>
    </row>
    <row r="261" spans="1:8" x14ac:dyDescent="0.25">
      <c r="A261" t="s">
        <v>126</v>
      </c>
      <c r="B261">
        <v>11</v>
      </c>
      <c r="C261">
        <v>28</v>
      </c>
      <c r="D261" s="1">
        <v>41644</v>
      </c>
      <c r="E261" s="1">
        <v>41671</v>
      </c>
      <c r="F261" t="s">
        <v>119</v>
      </c>
      <c r="G261">
        <v>96.8</v>
      </c>
      <c r="H261">
        <v>3.4571428571428569</v>
      </c>
    </row>
    <row r="262" spans="1:8" x14ac:dyDescent="0.25">
      <c r="A262" t="s">
        <v>126</v>
      </c>
      <c r="B262">
        <v>11</v>
      </c>
      <c r="C262">
        <v>28</v>
      </c>
      <c r="D262" s="1">
        <v>41644</v>
      </c>
      <c r="E262" s="1">
        <v>41671</v>
      </c>
      <c r="F262" t="s">
        <v>120</v>
      </c>
      <c r="G262">
        <v>7.8</v>
      </c>
      <c r="H262">
        <v>0.27857142857142858</v>
      </c>
    </row>
    <row r="263" spans="1:8" x14ac:dyDescent="0.25">
      <c r="A263" t="s">
        <v>126</v>
      </c>
      <c r="B263">
        <v>11</v>
      </c>
      <c r="C263">
        <v>28</v>
      </c>
      <c r="D263" s="1">
        <v>41644</v>
      </c>
      <c r="E263" s="1">
        <v>41671</v>
      </c>
      <c r="F263" t="s">
        <v>121</v>
      </c>
      <c r="G263">
        <v>2.4</v>
      </c>
      <c r="H263">
        <v>8.5714285714285715E-2</v>
      </c>
    </row>
    <row r="264" spans="1:8" x14ac:dyDescent="0.25">
      <c r="A264" t="s">
        <v>126</v>
      </c>
      <c r="B264">
        <v>11</v>
      </c>
      <c r="C264">
        <v>28</v>
      </c>
      <c r="D264" s="1">
        <v>41644</v>
      </c>
      <c r="E264" s="1">
        <v>41671</v>
      </c>
      <c r="F264" t="s">
        <v>122</v>
      </c>
      <c r="G264">
        <v>10.3</v>
      </c>
      <c r="H264">
        <v>0.36785714285714288</v>
      </c>
    </row>
    <row r="265" spans="1:8" x14ac:dyDescent="0.25">
      <c r="A265" t="s">
        <v>126</v>
      </c>
      <c r="B265">
        <v>11</v>
      </c>
      <c r="C265">
        <v>28</v>
      </c>
      <c r="D265" s="1">
        <v>41644</v>
      </c>
      <c r="E265" s="1">
        <v>41671</v>
      </c>
      <c r="F265" t="s">
        <v>125</v>
      </c>
      <c r="G265">
        <v>7.0000000000000007E-2</v>
      </c>
      <c r="H265">
        <v>2.5000000000000001E-3</v>
      </c>
    </row>
    <row r="266" spans="1:8" x14ac:dyDescent="0.25">
      <c r="A266" t="s">
        <v>126</v>
      </c>
      <c r="B266">
        <v>12</v>
      </c>
      <c r="C266">
        <v>28</v>
      </c>
      <c r="D266" s="1">
        <v>41672</v>
      </c>
      <c r="E266" s="1">
        <v>41699</v>
      </c>
      <c r="F266" t="s">
        <v>118</v>
      </c>
      <c r="G266">
        <v>185.6</v>
      </c>
      <c r="H266">
        <v>6.6285714285714281</v>
      </c>
    </row>
    <row r="267" spans="1:8" x14ac:dyDescent="0.25">
      <c r="A267" t="s">
        <v>126</v>
      </c>
      <c r="B267">
        <v>12</v>
      </c>
      <c r="C267">
        <v>28</v>
      </c>
      <c r="D267" s="1">
        <v>41672</v>
      </c>
      <c r="E267" s="1">
        <v>41699</v>
      </c>
      <c r="F267" t="s">
        <v>119</v>
      </c>
      <c r="G267">
        <v>94.3</v>
      </c>
      <c r="H267">
        <v>3.3678571428571429</v>
      </c>
    </row>
    <row r="268" spans="1:8" x14ac:dyDescent="0.25">
      <c r="A268" t="s">
        <v>126</v>
      </c>
      <c r="B268">
        <v>12</v>
      </c>
      <c r="C268">
        <v>28</v>
      </c>
      <c r="D268" s="1">
        <v>41672</v>
      </c>
      <c r="E268" s="1">
        <v>41699</v>
      </c>
      <c r="F268" t="s">
        <v>120</v>
      </c>
      <c r="G268">
        <v>8.3000000000000007</v>
      </c>
      <c r="H268">
        <v>0.29642857142857143</v>
      </c>
    </row>
    <row r="269" spans="1:8" x14ac:dyDescent="0.25">
      <c r="A269" t="s">
        <v>126</v>
      </c>
      <c r="B269">
        <v>12</v>
      </c>
      <c r="C269">
        <v>28</v>
      </c>
      <c r="D269" s="1">
        <v>41672</v>
      </c>
      <c r="E269" s="1">
        <v>41699</v>
      </c>
      <c r="F269" t="s">
        <v>121</v>
      </c>
      <c r="G269">
        <v>2.4</v>
      </c>
      <c r="H269">
        <v>8.5714285714285715E-2</v>
      </c>
    </row>
    <row r="270" spans="1:8" x14ac:dyDescent="0.25">
      <c r="A270" t="s">
        <v>126</v>
      </c>
      <c r="B270">
        <v>12</v>
      </c>
      <c r="C270">
        <v>28</v>
      </c>
      <c r="D270" s="1">
        <v>41672</v>
      </c>
      <c r="E270" s="1">
        <v>41699</v>
      </c>
      <c r="F270" t="s">
        <v>122</v>
      </c>
      <c r="G270">
        <v>10.8</v>
      </c>
      <c r="H270">
        <v>0.38571428571428573</v>
      </c>
    </row>
    <row r="271" spans="1:8" x14ac:dyDescent="0.25">
      <c r="A271" t="s">
        <v>126</v>
      </c>
      <c r="B271">
        <v>12</v>
      </c>
      <c r="C271">
        <v>28</v>
      </c>
      <c r="D271" s="1">
        <v>41672</v>
      </c>
      <c r="E271" s="1">
        <v>41699</v>
      </c>
      <c r="F271" t="s">
        <v>125</v>
      </c>
      <c r="G271">
        <v>0.08</v>
      </c>
      <c r="H271">
        <v>2.8571428571428571E-3</v>
      </c>
    </row>
    <row r="272" spans="1:8" x14ac:dyDescent="0.25">
      <c r="A272" t="s">
        <v>126</v>
      </c>
      <c r="B272">
        <v>13</v>
      </c>
      <c r="C272">
        <v>30</v>
      </c>
      <c r="D272" s="1">
        <v>41700</v>
      </c>
      <c r="E272" s="1">
        <v>41729</v>
      </c>
      <c r="F272" t="s">
        <v>118</v>
      </c>
      <c r="G272">
        <v>206.9</v>
      </c>
      <c r="H272">
        <v>6.8966666666666665</v>
      </c>
    </row>
    <row r="273" spans="1:8" x14ac:dyDescent="0.25">
      <c r="A273" t="s">
        <v>126</v>
      </c>
      <c r="B273">
        <v>13</v>
      </c>
      <c r="C273">
        <v>30</v>
      </c>
      <c r="D273" s="1">
        <v>41700</v>
      </c>
      <c r="E273" s="1">
        <v>41729</v>
      </c>
      <c r="F273" t="s">
        <v>119</v>
      </c>
      <c r="G273">
        <v>107</v>
      </c>
      <c r="H273">
        <v>3.5666666666666669</v>
      </c>
    </row>
    <row r="274" spans="1:8" x14ac:dyDescent="0.25">
      <c r="A274" t="s">
        <v>126</v>
      </c>
      <c r="B274">
        <v>13</v>
      </c>
      <c r="C274">
        <v>30</v>
      </c>
      <c r="D274" s="1">
        <v>41700</v>
      </c>
      <c r="E274" s="1">
        <v>41729</v>
      </c>
      <c r="F274" t="s">
        <v>120</v>
      </c>
      <c r="G274">
        <v>8.3000000000000007</v>
      </c>
      <c r="H274">
        <v>0.27666666666666667</v>
      </c>
    </row>
    <row r="275" spans="1:8" x14ac:dyDescent="0.25">
      <c r="A275" t="s">
        <v>126</v>
      </c>
      <c r="B275">
        <v>13</v>
      </c>
      <c r="C275">
        <v>30</v>
      </c>
      <c r="D275" s="1">
        <v>41700</v>
      </c>
      <c r="E275" s="1">
        <v>41729</v>
      </c>
      <c r="F275" t="s">
        <v>121</v>
      </c>
      <c r="G275">
        <v>2.8</v>
      </c>
      <c r="H275">
        <v>9.3333333333333324E-2</v>
      </c>
    </row>
    <row r="276" spans="1:8" x14ac:dyDescent="0.25">
      <c r="A276" t="s">
        <v>126</v>
      </c>
      <c r="B276">
        <v>13</v>
      </c>
      <c r="C276">
        <v>30</v>
      </c>
      <c r="D276" s="1">
        <v>41700</v>
      </c>
      <c r="E276" s="1">
        <v>41729</v>
      </c>
      <c r="F276" t="s">
        <v>122</v>
      </c>
      <c r="G276">
        <v>11.3</v>
      </c>
      <c r="H276">
        <v>0.37666666666666671</v>
      </c>
    </row>
    <row r="277" spans="1:8" x14ac:dyDescent="0.25">
      <c r="A277" t="s">
        <v>126</v>
      </c>
      <c r="B277">
        <v>13</v>
      </c>
      <c r="C277">
        <v>30</v>
      </c>
      <c r="D277" s="1">
        <v>41700</v>
      </c>
      <c r="E277" s="1">
        <v>41729</v>
      </c>
      <c r="F277" t="s">
        <v>125</v>
      </c>
      <c r="G277">
        <v>0.09</v>
      </c>
      <c r="H277">
        <v>3.0000000000000001E-3</v>
      </c>
    </row>
    <row r="278" spans="1:8" x14ac:dyDescent="0.25">
      <c r="A278" t="s">
        <v>127</v>
      </c>
      <c r="B278">
        <v>1</v>
      </c>
      <c r="C278">
        <v>26</v>
      </c>
      <c r="D278" s="1">
        <v>41730</v>
      </c>
      <c r="E278" s="1">
        <v>41755</v>
      </c>
      <c r="F278" t="s">
        <v>118</v>
      </c>
      <c r="G278">
        <v>164.1</v>
      </c>
      <c r="H278">
        <v>6.3115384615384613</v>
      </c>
    </row>
    <row r="279" spans="1:8" x14ac:dyDescent="0.25">
      <c r="A279" t="s">
        <v>127</v>
      </c>
      <c r="B279">
        <v>1</v>
      </c>
      <c r="C279">
        <v>26</v>
      </c>
      <c r="D279" s="1">
        <v>41730</v>
      </c>
      <c r="E279" s="1">
        <v>41755</v>
      </c>
      <c r="F279" t="s">
        <v>119</v>
      </c>
      <c r="G279">
        <v>88.8</v>
      </c>
      <c r="H279">
        <v>3.4153846153846152</v>
      </c>
    </row>
    <row r="280" spans="1:8" x14ac:dyDescent="0.25">
      <c r="A280" t="s">
        <v>127</v>
      </c>
      <c r="B280">
        <v>1</v>
      </c>
      <c r="C280">
        <v>26</v>
      </c>
      <c r="D280" s="1">
        <v>41730</v>
      </c>
      <c r="E280" s="1">
        <v>41755</v>
      </c>
      <c r="F280" t="s">
        <v>120</v>
      </c>
      <c r="G280">
        <v>7.6</v>
      </c>
      <c r="H280">
        <v>0.29230769230769227</v>
      </c>
    </row>
    <row r="281" spans="1:8" x14ac:dyDescent="0.25">
      <c r="A281" t="s">
        <v>127</v>
      </c>
      <c r="B281">
        <v>1</v>
      </c>
      <c r="C281">
        <v>26</v>
      </c>
      <c r="D281" s="1">
        <v>41730</v>
      </c>
      <c r="E281" s="1">
        <v>41755</v>
      </c>
      <c r="F281" t="s">
        <v>121</v>
      </c>
      <c r="G281">
        <v>2.2000000000000002</v>
      </c>
      <c r="H281">
        <v>8.461538461538462E-2</v>
      </c>
    </row>
    <row r="282" spans="1:8" x14ac:dyDescent="0.25">
      <c r="A282" t="s">
        <v>127</v>
      </c>
      <c r="B282">
        <v>1</v>
      </c>
      <c r="C282">
        <v>26</v>
      </c>
      <c r="D282" s="1">
        <v>41730</v>
      </c>
      <c r="E282" s="1">
        <v>41755</v>
      </c>
      <c r="F282" t="s">
        <v>122</v>
      </c>
      <c r="G282">
        <v>9.6999999999999993</v>
      </c>
      <c r="H282">
        <v>0.37307692307692303</v>
      </c>
    </row>
    <row r="283" spans="1:8" x14ac:dyDescent="0.25">
      <c r="A283" t="s">
        <v>127</v>
      </c>
      <c r="B283">
        <v>1</v>
      </c>
      <c r="C283">
        <v>26</v>
      </c>
      <c r="D283" s="1">
        <v>41730</v>
      </c>
      <c r="E283" s="1">
        <v>41755</v>
      </c>
      <c r="F283" t="s">
        <v>125</v>
      </c>
      <c r="G283">
        <v>0.14000000000000001</v>
      </c>
      <c r="H283">
        <v>5.3846153846153853E-3</v>
      </c>
    </row>
    <row r="284" spans="1:8" x14ac:dyDescent="0.25">
      <c r="A284" t="s">
        <v>127</v>
      </c>
      <c r="B284">
        <v>1</v>
      </c>
      <c r="C284">
        <v>26</v>
      </c>
      <c r="D284" s="1">
        <v>41730</v>
      </c>
      <c r="E284" s="1">
        <v>41755</v>
      </c>
      <c r="F284" t="s">
        <v>128</v>
      </c>
      <c r="G284">
        <v>2.9</v>
      </c>
      <c r="H284">
        <v>0.11153846153846153</v>
      </c>
    </row>
    <row r="285" spans="1:8" x14ac:dyDescent="0.25">
      <c r="A285" t="s">
        <v>127</v>
      </c>
      <c r="B285">
        <v>2</v>
      </c>
      <c r="C285">
        <v>28</v>
      </c>
      <c r="D285" s="1">
        <v>41756</v>
      </c>
      <c r="E285" s="1">
        <v>41783</v>
      </c>
      <c r="F285" t="s">
        <v>118</v>
      </c>
      <c r="G285">
        <v>192.8</v>
      </c>
      <c r="H285">
        <v>6.8857142857142861</v>
      </c>
    </row>
    <row r="286" spans="1:8" x14ac:dyDescent="0.25">
      <c r="A286" t="s">
        <v>127</v>
      </c>
      <c r="B286">
        <v>2</v>
      </c>
      <c r="C286">
        <v>28</v>
      </c>
      <c r="D286" s="1">
        <v>41756</v>
      </c>
      <c r="E286" s="1">
        <v>41783</v>
      </c>
      <c r="F286" t="s">
        <v>119</v>
      </c>
      <c r="G286">
        <v>92.2</v>
      </c>
      <c r="H286">
        <v>3.2928571428571431</v>
      </c>
    </row>
    <row r="287" spans="1:8" x14ac:dyDescent="0.25">
      <c r="A287" t="s">
        <v>127</v>
      </c>
      <c r="B287">
        <v>2</v>
      </c>
      <c r="C287">
        <v>28</v>
      </c>
      <c r="D287" s="1">
        <v>41756</v>
      </c>
      <c r="E287" s="1">
        <v>41783</v>
      </c>
      <c r="F287" t="s">
        <v>120</v>
      </c>
      <c r="G287">
        <v>8.3000000000000007</v>
      </c>
      <c r="H287">
        <v>0.29642857142857143</v>
      </c>
    </row>
    <row r="288" spans="1:8" x14ac:dyDescent="0.25">
      <c r="A288" t="s">
        <v>127</v>
      </c>
      <c r="B288">
        <v>2</v>
      </c>
      <c r="C288">
        <v>28</v>
      </c>
      <c r="D288" s="1">
        <v>41756</v>
      </c>
      <c r="E288" s="1">
        <v>41783</v>
      </c>
      <c r="F288" t="s">
        <v>121</v>
      </c>
      <c r="G288">
        <v>2.4</v>
      </c>
      <c r="H288">
        <v>8.5714285714285715E-2</v>
      </c>
    </row>
    <row r="289" spans="1:8" x14ac:dyDescent="0.25">
      <c r="A289" t="s">
        <v>127</v>
      </c>
      <c r="B289">
        <v>2</v>
      </c>
      <c r="C289">
        <v>28</v>
      </c>
      <c r="D289" s="1">
        <v>41756</v>
      </c>
      <c r="E289" s="1">
        <v>41783</v>
      </c>
      <c r="F289" t="s">
        <v>122</v>
      </c>
      <c r="G289">
        <v>10.5</v>
      </c>
      <c r="H289">
        <v>0.375</v>
      </c>
    </row>
    <row r="290" spans="1:8" x14ac:dyDescent="0.25">
      <c r="A290" t="s">
        <v>127</v>
      </c>
      <c r="B290">
        <v>2</v>
      </c>
      <c r="C290">
        <v>28</v>
      </c>
      <c r="D290" s="1">
        <v>41756</v>
      </c>
      <c r="E290" s="1">
        <v>41783</v>
      </c>
      <c r="F290" t="s">
        <v>125</v>
      </c>
      <c r="G290">
        <v>0.11</v>
      </c>
      <c r="H290">
        <v>3.9285714285714288E-3</v>
      </c>
    </row>
    <row r="291" spans="1:8" x14ac:dyDescent="0.25">
      <c r="A291" t="s">
        <v>127</v>
      </c>
      <c r="B291">
        <v>3</v>
      </c>
      <c r="C291">
        <v>28</v>
      </c>
      <c r="D291" s="1">
        <v>41784</v>
      </c>
      <c r="E291" s="1">
        <v>41811</v>
      </c>
      <c r="F291" t="s">
        <v>118</v>
      </c>
      <c r="G291">
        <v>188.1</v>
      </c>
      <c r="H291">
        <v>6.7178571428571425</v>
      </c>
    </row>
    <row r="292" spans="1:8" x14ac:dyDescent="0.25">
      <c r="A292" t="s">
        <v>127</v>
      </c>
      <c r="B292">
        <v>3</v>
      </c>
      <c r="C292">
        <v>28</v>
      </c>
      <c r="D292" s="1">
        <v>41784</v>
      </c>
      <c r="E292" s="1">
        <v>41811</v>
      </c>
      <c r="F292" t="s">
        <v>119</v>
      </c>
      <c r="G292">
        <v>98.2</v>
      </c>
      <c r="H292">
        <v>3.5071428571428571</v>
      </c>
    </row>
    <row r="293" spans="1:8" x14ac:dyDescent="0.25">
      <c r="A293" t="s">
        <v>127</v>
      </c>
      <c r="B293">
        <v>3</v>
      </c>
      <c r="C293">
        <v>28</v>
      </c>
      <c r="D293" s="1">
        <v>41784</v>
      </c>
      <c r="E293" s="1">
        <v>41811</v>
      </c>
      <c r="F293" t="s">
        <v>120</v>
      </c>
      <c r="G293">
        <v>8.3000000000000007</v>
      </c>
      <c r="H293">
        <v>0.29642857142857143</v>
      </c>
    </row>
    <row r="294" spans="1:8" x14ac:dyDescent="0.25">
      <c r="A294" t="s">
        <v>127</v>
      </c>
      <c r="B294">
        <v>3</v>
      </c>
      <c r="C294">
        <v>28</v>
      </c>
      <c r="D294" s="1">
        <v>41784</v>
      </c>
      <c r="E294" s="1">
        <v>41811</v>
      </c>
      <c r="F294" t="s">
        <v>121</v>
      </c>
      <c r="G294">
        <v>2.2999999999999998</v>
      </c>
      <c r="H294">
        <v>8.2142857142857142E-2</v>
      </c>
    </row>
    <row r="295" spans="1:8" x14ac:dyDescent="0.25">
      <c r="A295" t="s">
        <v>127</v>
      </c>
      <c r="B295">
        <v>3</v>
      </c>
      <c r="C295">
        <v>28</v>
      </c>
      <c r="D295" s="1">
        <v>41784</v>
      </c>
      <c r="E295" s="1">
        <v>41811</v>
      </c>
      <c r="F295" t="s">
        <v>122</v>
      </c>
      <c r="G295">
        <v>10.5</v>
      </c>
      <c r="H295">
        <v>0.375</v>
      </c>
    </row>
    <row r="296" spans="1:8" x14ac:dyDescent="0.25">
      <c r="A296" t="s">
        <v>127</v>
      </c>
      <c r="B296">
        <v>3</v>
      </c>
      <c r="C296">
        <v>28</v>
      </c>
      <c r="D296" s="1">
        <v>41784</v>
      </c>
      <c r="E296" s="1">
        <v>41811</v>
      </c>
      <c r="F296" t="s">
        <v>125</v>
      </c>
      <c r="G296">
        <v>0.13</v>
      </c>
      <c r="H296">
        <v>4.642857142857143E-3</v>
      </c>
    </row>
    <row r="297" spans="1:8" x14ac:dyDescent="0.25">
      <c r="A297" t="s">
        <v>127</v>
      </c>
      <c r="B297">
        <v>4</v>
      </c>
      <c r="C297">
        <v>28</v>
      </c>
      <c r="D297" s="1">
        <v>41812</v>
      </c>
      <c r="E297" s="1">
        <v>41839</v>
      </c>
      <c r="F297" t="s">
        <v>118</v>
      </c>
      <c r="G297">
        <v>191.1</v>
      </c>
      <c r="H297">
        <v>6.8250000000000002</v>
      </c>
    </row>
    <row r="298" spans="1:8" x14ac:dyDescent="0.25">
      <c r="A298" t="s">
        <v>127</v>
      </c>
      <c r="B298">
        <v>4</v>
      </c>
      <c r="C298">
        <v>28</v>
      </c>
      <c r="D298" s="1">
        <v>41812</v>
      </c>
      <c r="E298" s="1">
        <v>41839</v>
      </c>
      <c r="F298" t="s">
        <v>119</v>
      </c>
      <c r="G298">
        <v>102.6</v>
      </c>
      <c r="H298">
        <v>3.6642857142857141</v>
      </c>
    </row>
    <row r="299" spans="1:8" x14ac:dyDescent="0.25">
      <c r="A299" t="s">
        <v>127</v>
      </c>
      <c r="B299">
        <v>4</v>
      </c>
      <c r="C299">
        <v>28</v>
      </c>
      <c r="D299" s="1">
        <v>41812</v>
      </c>
      <c r="E299" s="1">
        <v>41839</v>
      </c>
      <c r="F299" t="s">
        <v>120</v>
      </c>
      <c r="G299">
        <v>8.3000000000000007</v>
      </c>
      <c r="H299">
        <v>0.29642857142857143</v>
      </c>
    </row>
    <row r="300" spans="1:8" x14ac:dyDescent="0.25">
      <c r="A300" t="s">
        <v>127</v>
      </c>
      <c r="B300">
        <v>4</v>
      </c>
      <c r="C300">
        <v>28</v>
      </c>
      <c r="D300" s="1">
        <v>41812</v>
      </c>
      <c r="E300" s="1">
        <v>41839</v>
      </c>
      <c r="F300" t="s">
        <v>121</v>
      </c>
      <c r="G300">
        <v>2.5</v>
      </c>
      <c r="H300">
        <v>8.9285714285714288E-2</v>
      </c>
    </row>
    <row r="301" spans="1:8" x14ac:dyDescent="0.25">
      <c r="A301" t="s">
        <v>127</v>
      </c>
      <c r="B301">
        <v>4</v>
      </c>
      <c r="C301">
        <v>28</v>
      </c>
      <c r="D301" s="1">
        <v>41812</v>
      </c>
      <c r="E301" s="1">
        <v>41839</v>
      </c>
      <c r="F301" t="s">
        <v>122</v>
      </c>
      <c r="G301">
        <v>10.8</v>
      </c>
      <c r="H301">
        <v>0.38571428571428573</v>
      </c>
    </row>
    <row r="302" spans="1:8" x14ac:dyDescent="0.25">
      <c r="A302" t="s">
        <v>127</v>
      </c>
      <c r="B302">
        <v>4</v>
      </c>
      <c r="C302">
        <v>28</v>
      </c>
      <c r="D302" s="1">
        <v>41812</v>
      </c>
      <c r="E302" s="1">
        <v>41839</v>
      </c>
      <c r="F302" t="s">
        <v>125</v>
      </c>
      <c r="G302">
        <v>0.12</v>
      </c>
      <c r="H302">
        <v>4.2857142857142859E-3</v>
      </c>
    </row>
    <row r="303" spans="1:8" x14ac:dyDescent="0.25">
      <c r="A303" t="s">
        <v>127</v>
      </c>
      <c r="B303">
        <v>5</v>
      </c>
      <c r="C303">
        <v>28</v>
      </c>
      <c r="D303" s="1">
        <v>41840</v>
      </c>
      <c r="E303" s="1">
        <v>41867</v>
      </c>
      <c r="F303" t="s">
        <v>118</v>
      </c>
      <c r="G303">
        <v>169.2</v>
      </c>
      <c r="H303">
        <v>6.0428571428571427</v>
      </c>
    </row>
    <row r="304" spans="1:8" x14ac:dyDescent="0.25">
      <c r="A304" t="s">
        <v>127</v>
      </c>
      <c r="B304">
        <v>5</v>
      </c>
      <c r="C304">
        <v>28</v>
      </c>
      <c r="D304" s="1">
        <v>41840</v>
      </c>
      <c r="E304" s="1">
        <v>41867</v>
      </c>
      <c r="F304" t="s">
        <v>119</v>
      </c>
      <c r="G304">
        <v>97.3</v>
      </c>
      <c r="H304">
        <v>3.4750000000000001</v>
      </c>
    </row>
    <row r="305" spans="1:8" x14ac:dyDescent="0.25">
      <c r="A305" t="s">
        <v>127</v>
      </c>
      <c r="B305">
        <v>5</v>
      </c>
      <c r="C305">
        <v>28</v>
      </c>
      <c r="D305" s="1">
        <v>41840</v>
      </c>
      <c r="E305" s="1">
        <v>41867</v>
      </c>
      <c r="F305" t="s">
        <v>120</v>
      </c>
      <c r="G305">
        <v>8.1999999999999993</v>
      </c>
      <c r="H305">
        <v>0.29285714285714282</v>
      </c>
    </row>
    <row r="306" spans="1:8" x14ac:dyDescent="0.25">
      <c r="A306" t="s">
        <v>127</v>
      </c>
      <c r="B306">
        <v>5</v>
      </c>
      <c r="C306">
        <v>28</v>
      </c>
      <c r="D306" s="1">
        <v>41840</v>
      </c>
      <c r="E306" s="1">
        <v>41867</v>
      </c>
      <c r="F306" t="s">
        <v>121</v>
      </c>
      <c r="G306">
        <v>2</v>
      </c>
      <c r="H306">
        <v>7.1428571428571425E-2</v>
      </c>
    </row>
    <row r="307" spans="1:8" x14ac:dyDescent="0.25">
      <c r="A307" t="s">
        <v>127</v>
      </c>
      <c r="B307">
        <v>5</v>
      </c>
      <c r="C307">
        <v>28</v>
      </c>
      <c r="D307" s="1">
        <v>41840</v>
      </c>
      <c r="E307" s="1">
        <v>41867</v>
      </c>
      <c r="F307" t="s">
        <v>122</v>
      </c>
      <c r="G307">
        <v>10.6</v>
      </c>
      <c r="H307">
        <v>0.37857142857142856</v>
      </c>
    </row>
    <row r="308" spans="1:8" x14ac:dyDescent="0.25">
      <c r="A308" t="s">
        <v>127</v>
      </c>
      <c r="B308">
        <v>5</v>
      </c>
      <c r="C308">
        <v>28</v>
      </c>
      <c r="D308" s="1">
        <v>41840</v>
      </c>
      <c r="E308" s="1">
        <v>41867</v>
      </c>
      <c r="F308" t="s">
        <v>125</v>
      </c>
      <c r="G308">
        <v>0.18</v>
      </c>
      <c r="H308">
        <v>6.4285714285714285E-3</v>
      </c>
    </row>
    <row r="309" spans="1:8" x14ac:dyDescent="0.25">
      <c r="A309" t="s">
        <v>127</v>
      </c>
      <c r="B309">
        <v>6</v>
      </c>
      <c r="C309">
        <v>28</v>
      </c>
      <c r="D309" s="1">
        <v>41868</v>
      </c>
      <c r="E309" s="1">
        <v>41895</v>
      </c>
      <c r="F309" t="s">
        <v>118</v>
      </c>
      <c r="G309">
        <v>176.5</v>
      </c>
      <c r="H309">
        <v>6.3035714285714288</v>
      </c>
    </row>
    <row r="310" spans="1:8" x14ac:dyDescent="0.25">
      <c r="A310" t="s">
        <v>127</v>
      </c>
      <c r="B310">
        <v>6</v>
      </c>
      <c r="C310">
        <v>28</v>
      </c>
      <c r="D310" s="1">
        <v>41868</v>
      </c>
      <c r="E310" s="1">
        <v>41895</v>
      </c>
      <c r="F310" t="s">
        <v>119</v>
      </c>
      <c r="G310">
        <v>93.2</v>
      </c>
      <c r="H310">
        <v>3.3285714285714287</v>
      </c>
    </row>
    <row r="311" spans="1:8" x14ac:dyDescent="0.25">
      <c r="A311" t="s">
        <v>127</v>
      </c>
      <c r="B311">
        <v>6</v>
      </c>
      <c r="C311">
        <v>28</v>
      </c>
      <c r="D311" s="1">
        <v>41868</v>
      </c>
      <c r="E311" s="1">
        <v>41895</v>
      </c>
      <c r="F311" t="s">
        <v>120</v>
      </c>
      <c r="G311">
        <v>8.1999999999999993</v>
      </c>
      <c r="H311">
        <v>0.29285714285714282</v>
      </c>
    </row>
    <row r="312" spans="1:8" x14ac:dyDescent="0.25">
      <c r="A312" t="s">
        <v>127</v>
      </c>
      <c r="B312">
        <v>6</v>
      </c>
      <c r="C312">
        <v>28</v>
      </c>
      <c r="D312" s="1">
        <v>41868</v>
      </c>
      <c r="E312" s="1">
        <v>41895</v>
      </c>
      <c r="F312" t="s">
        <v>121</v>
      </c>
      <c r="G312">
        <v>2.2999999999999998</v>
      </c>
      <c r="H312">
        <v>8.2142857142857142E-2</v>
      </c>
    </row>
    <row r="313" spans="1:8" x14ac:dyDescent="0.25">
      <c r="A313" t="s">
        <v>127</v>
      </c>
      <c r="B313">
        <v>6</v>
      </c>
      <c r="C313">
        <v>28</v>
      </c>
      <c r="D313" s="1">
        <v>41868</v>
      </c>
      <c r="E313" s="1">
        <v>41895</v>
      </c>
      <c r="F313" t="s">
        <v>122</v>
      </c>
      <c r="G313">
        <v>10.8</v>
      </c>
      <c r="H313">
        <v>0.38571428571428573</v>
      </c>
    </row>
    <row r="314" spans="1:8" x14ac:dyDescent="0.25">
      <c r="A314" t="s">
        <v>127</v>
      </c>
      <c r="B314">
        <v>6</v>
      </c>
      <c r="C314">
        <v>28</v>
      </c>
      <c r="D314" s="1">
        <v>41868</v>
      </c>
      <c r="E314" s="1">
        <v>41895</v>
      </c>
      <c r="F314" t="s">
        <v>125</v>
      </c>
      <c r="G314">
        <v>0.17</v>
      </c>
      <c r="H314">
        <v>6.0714285714285722E-3</v>
      </c>
    </row>
    <row r="315" spans="1:8" x14ac:dyDescent="0.25">
      <c r="A315" t="s">
        <v>127</v>
      </c>
      <c r="B315">
        <v>7</v>
      </c>
      <c r="C315">
        <v>28</v>
      </c>
      <c r="D315" s="1">
        <v>41896</v>
      </c>
      <c r="E315" s="1">
        <v>41923</v>
      </c>
      <c r="F315" t="s">
        <v>118</v>
      </c>
      <c r="G315">
        <v>198.8</v>
      </c>
      <c r="H315">
        <v>7.1000000000000005</v>
      </c>
    </row>
    <row r="316" spans="1:8" x14ac:dyDescent="0.25">
      <c r="A316" t="s">
        <v>127</v>
      </c>
      <c r="B316">
        <v>7</v>
      </c>
      <c r="C316">
        <v>28</v>
      </c>
      <c r="D316" s="1">
        <v>41896</v>
      </c>
      <c r="E316" s="1">
        <v>41923</v>
      </c>
      <c r="F316" t="s">
        <v>119</v>
      </c>
      <c r="G316">
        <v>104.1</v>
      </c>
      <c r="H316">
        <v>3.7178571428571425</v>
      </c>
    </row>
    <row r="317" spans="1:8" x14ac:dyDescent="0.25">
      <c r="A317" t="s">
        <v>127</v>
      </c>
      <c r="B317">
        <v>7</v>
      </c>
      <c r="C317">
        <v>28</v>
      </c>
      <c r="D317" s="1">
        <v>41896</v>
      </c>
      <c r="E317" s="1">
        <v>41923</v>
      </c>
      <c r="F317" t="s">
        <v>120</v>
      </c>
      <c r="G317">
        <v>8.6999999999999993</v>
      </c>
      <c r="H317">
        <v>0.31071428571428567</v>
      </c>
    </row>
    <row r="318" spans="1:8" x14ac:dyDescent="0.25">
      <c r="A318" t="s">
        <v>127</v>
      </c>
      <c r="B318">
        <v>7</v>
      </c>
      <c r="C318">
        <v>28</v>
      </c>
      <c r="D318" s="1">
        <v>41896</v>
      </c>
      <c r="E318" s="1">
        <v>41923</v>
      </c>
      <c r="F318" t="s">
        <v>121</v>
      </c>
      <c r="G318">
        <v>2.6</v>
      </c>
      <c r="H318">
        <v>9.285714285714286E-2</v>
      </c>
    </row>
    <row r="319" spans="1:8" x14ac:dyDescent="0.25">
      <c r="A319" t="s">
        <v>127</v>
      </c>
      <c r="B319">
        <v>7</v>
      </c>
      <c r="C319">
        <v>28</v>
      </c>
      <c r="D319" s="1">
        <v>41896</v>
      </c>
      <c r="E319" s="1">
        <v>41923</v>
      </c>
      <c r="F319" t="s">
        <v>122</v>
      </c>
      <c r="G319">
        <v>10.8</v>
      </c>
      <c r="H319">
        <v>0.38571428571428573</v>
      </c>
    </row>
    <row r="320" spans="1:8" x14ac:dyDescent="0.25">
      <c r="A320" t="s">
        <v>127</v>
      </c>
      <c r="B320">
        <v>7</v>
      </c>
      <c r="C320">
        <v>28</v>
      </c>
      <c r="D320" s="1">
        <v>41896</v>
      </c>
      <c r="E320" s="1">
        <v>41923</v>
      </c>
      <c r="F320" t="s">
        <v>125</v>
      </c>
      <c r="G320">
        <v>0.11</v>
      </c>
      <c r="H320">
        <v>3.9285714285714288E-3</v>
      </c>
    </row>
    <row r="321" spans="1:8" x14ac:dyDescent="0.25">
      <c r="A321" t="s">
        <v>127</v>
      </c>
      <c r="B321">
        <v>8</v>
      </c>
      <c r="C321">
        <v>28</v>
      </c>
      <c r="D321" s="1">
        <v>41924</v>
      </c>
      <c r="E321" s="1">
        <v>41951</v>
      </c>
      <c r="F321" t="s">
        <v>118</v>
      </c>
      <c r="G321">
        <v>190.2</v>
      </c>
      <c r="H321">
        <v>6.7928571428571427</v>
      </c>
    </row>
    <row r="322" spans="1:8" x14ac:dyDescent="0.25">
      <c r="A322" t="s">
        <v>127</v>
      </c>
      <c r="B322">
        <v>8</v>
      </c>
      <c r="C322">
        <v>28</v>
      </c>
      <c r="D322" s="1">
        <v>41924</v>
      </c>
      <c r="E322" s="1">
        <v>41951</v>
      </c>
      <c r="F322" t="s">
        <v>119</v>
      </c>
      <c r="G322">
        <v>108.6</v>
      </c>
      <c r="H322">
        <v>3.8785714285714286</v>
      </c>
    </row>
    <row r="323" spans="1:8" x14ac:dyDescent="0.25">
      <c r="A323" t="s">
        <v>127</v>
      </c>
      <c r="B323">
        <v>8</v>
      </c>
      <c r="C323">
        <v>28</v>
      </c>
      <c r="D323" s="1">
        <v>41924</v>
      </c>
      <c r="E323" s="1">
        <v>41951</v>
      </c>
      <c r="F323" t="s">
        <v>120</v>
      </c>
      <c r="G323">
        <v>9.1999999999999993</v>
      </c>
      <c r="H323">
        <v>0.32857142857142857</v>
      </c>
    </row>
    <row r="324" spans="1:8" x14ac:dyDescent="0.25">
      <c r="A324" t="s">
        <v>127</v>
      </c>
      <c r="B324">
        <v>8</v>
      </c>
      <c r="C324">
        <v>28</v>
      </c>
      <c r="D324" s="1">
        <v>41924</v>
      </c>
      <c r="E324" s="1">
        <v>41951</v>
      </c>
      <c r="F324" t="s">
        <v>121</v>
      </c>
      <c r="G324">
        <v>2.4</v>
      </c>
      <c r="H324">
        <v>8.5714285714285715E-2</v>
      </c>
    </row>
    <row r="325" spans="1:8" x14ac:dyDescent="0.25">
      <c r="A325" t="s">
        <v>127</v>
      </c>
      <c r="B325">
        <v>8</v>
      </c>
      <c r="C325">
        <v>28</v>
      </c>
      <c r="D325" s="1">
        <v>41924</v>
      </c>
      <c r="E325" s="1">
        <v>41951</v>
      </c>
      <c r="F325" t="s">
        <v>122</v>
      </c>
      <c r="G325">
        <v>11</v>
      </c>
      <c r="H325">
        <v>0.39285714285714285</v>
      </c>
    </row>
    <row r="326" spans="1:8" x14ac:dyDescent="0.25">
      <c r="A326" t="s">
        <v>127</v>
      </c>
      <c r="B326">
        <v>8</v>
      </c>
      <c r="C326">
        <v>28</v>
      </c>
      <c r="D326" s="1">
        <v>41924</v>
      </c>
      <c r="E326" s="1">
        <v>41951</v>
      </c>
      <c r="F326" t="s">
        <v>125</v>
      </c>
      <c r="G326">
        <v>0.13</v>
      </c>
      <c r="H326">
        <v>4.642857142857143E-3</v>
      </c>
    </row>
    <row r="327" spans="1:8" x14ac:dyDescent="0.25">
      <c r="A327" t="s">
        <v>127</v>
      </c>
      <c r="B327">
        <v>9</v>
      </c>
      <c r="C327">
        <v>28</v>
      </c>
      <c r="D327" s="1">
        <v>41952</v>
      </c>
      <c r="E327" s="1">
        <v>41979</v>
      </c>
      <c r="F327" t="s">
        <v>118</v>
      </c>
      <c r="G327">
        <v>195.6</v>
      </c>
      <c r="H327">
        <v>6.9857142857142858</v>
      </c>
    </row>
    <row r="328" spans="1:8" x14ac:dyDescent="0.25">
      <c r="A328" t="s">
        <v>127</v>
      </c>
      <c r="B328">
        <v>9</v>
      </c>
      <c r="C328">
        <v>28</v>
      </c>
      <c r="D328" s="1">
        <v>41952</v>
      </c>
      <c r="E328" s="1">
        <v>41979</v>
      </c>
      <c r="F328" t="s">
        <v>119</v>
      </c>
      <c r="G328">
        <v>111.2</v>
      </c>
      <c r="H328">
        <v>3.9714285714285715</v>
      </c>
    </row>
    <row r="329" spans="1:8" x14ac:dyDescent="0.25">
      <c r="A329" t="s">
        <v>127</v>
      </c>
      <c r="B329">
        <v>9</v>
      </c>
      <c r="C329">
        <v>28</v>
      </c>
      <c r="D329" s="1">
        <v>41952</v>
      </c>
      <c r="E329" s="1">
        <v>41979</v>
      </c>
      <c r="F329" t="s">
        <v>120</v>
      </c>
      <c r="G329">
        <v>9.1999999999999993</v>
      </c>
      <c r="H329">
        <v>0.32857142857142857</v>
      </c>
    </row>
    <row r="330" spans="1:8" x14ac:dyDescent="0.25">
      <c r="A330" t="s">
        <v>127</v>
      </c>
      <c r="B330">
        <v>9</v>
      </c>
      <c r="C330">
        <v>28</v>
      </c>
      <c r="D330" s="1">
        <v>41952</v>
      </c>
      <c r="E330" s="1">
        <v>41979</v>
      </c>
      <c r="F330" t="s">
        <v>121</v>
      </c>
      <c r="G330">
        <v>2.6</v>
      </c>
      <c r="H330">
        <v>9.285714285714286E-2</v>
      </c>
    </row>
    <row r="331" spans="1:8" x14ac:dyDescent="0.25">
      <c r="A331" t="s">
        <v>127</v>
      </c>
      <c r="B331">
        <v>9</v>
      </c>
      <c r="C331">
        <v>28</v>
      </c>
      <c r="D331" s="1">
        <v>41952</v>
      </c>
      <c r="E331" s="1">
        <v>41979</v>
      </c>
      <c r="F331" t="s">
        <v>122</v>
      </c>
      <c r="G331">
        <v>11.2</v>
      </c>
      <c r="H331">
        <v>0.39999999999999997</v>
      </c>
    </row>
    <row r="332" spans="1:8" x14ac:dyDescent="0.25">
      <c r="A332" t="s">
        <v>127</v>
      </c>
      <c r="B332">
        <v>9</v>
      </c>
      <c r="C332">
        <v>28</v>
      </c>
      <c r="D332" s="1">
        <v>41952</v>
      </c>
      <c r="E332" s="1">
        <v>41979</v>
      </c>
      <c r="F332" t="s">
        <v>125</v>
      </c>
      <c r="G332">
        <v>0.09</v>
      </c>
      <c r="H332">
        <v>3.2142857142857142E-3</v>
      </c>
    </row>
    <row r="333" spans="1:8" x14ac:dyDescent="0.25">
      <c r="A333" t="s">
        <v>127</v>
      </c>
      <c r="B333">
        <v>10</v>
      </c>
      <c r="C333">
        <v>28</v>
      </c>
      <c r="D333" s="1">
        <v>41980</v>
      </c>
      <c r="E333" s="1">
        <v>42007</v>
      </c>
      <c r="F333" t="s">
        <v>118</v>
      </c>
      <c r="G333">
        <v>156.80000000000001</v>
      </c>
      <c r="H333">
        <v>5.6000000000000005</v>
      </c>
    </row>
    <row r="334" spans="1:8" x14ac:dyDescent="0.25">
      <c r="A334" t="s">
        <v>127</v>
      </c>
      <c r="B334">
        <v>10</v>
      </c>
      <c r="C334">
        <v>28</v>
      </c>
      <c r="D334" s="1">
        <v>41980</v>
      </c>
      <c r="E334" s="1">
        <v>42007</v>
      </c>
      <c r="F334" t="s">
        <v>119</v>
      </c>
      <c r="G334">
        <v>87</v>
      </c>
      <c r="H334">
        <v>3.1071428571428572</v>
      </c>
    </row>
    <row r="335" spans="1:8" x14ac:dyDescent="0.25">
      <c r="A335" t="s">
        <v>127</v>
      </c>
      <c r="B335">
        <v>10</v>
      </c>
      <c r="C335">
        <v>28</v>
      </c>
      <c r="D335" s="1">
        <v>41980</v>
      </c>
      <c r="E335" s="1">
        <v>42007</v>
      </c>
      <c r="F335" t="s">
        <v>120</v>
      </c>
      <c r="G335">
        <v>6.9</v>
      </c>
      <c r="H335">
        <v>0.24642857142857144</v>
      </c>
    </row>
    <row r="336" spans="1:8" x14ac:dyDescent="0.25">
      <c r="A336" t="s">
        <v>127</v>
      </c>
      <c r="B336">
        <v>10</v>
      </c>
      <c r="C336">
        <v>28</v>
      </c>
      <c r="D336" s="1">
        <v>41980</v>
      </c>
      <c r="E336" s="1">
        <v>42007</v>
      </c>
      <c r="F336" t="s">
        <v>121</v>
      </c>
      <c r="G336">
        <v>2.1</v>
      </c>
      <c r="H336">
        <v>7.4999999999999997E-2</v>
      </c>
    </row>
    <row r="337" spans="1:8" x14ac:dyDescent="0.25">
      <c r="A337" t="s">
        <v>127</v>
      </c>
      <c r="B337">
        <v>10</v>
      </c>
      <c r="C337">
        <v>28</v>
      </c>
      <c r="D337" s="1">
        <v>41980</v>
      </c>
      <c r="E337" s="1">
        <v>42007</v>
      </c>
      <c r="F337" t="s">
        <v>122</v>
      </c>
      <c r="G337">
        <v>8.6999999999999993</v>
      </c>
      <c r="H337">
        <v>0.31071428571428567</v>
      </c>
    </row>
    <row r="338" spans="1:8" x14ac:dyDescent="0.25">
      <c r="A338" t="s">
        <v>127</v>
      </c>
      <c r="B338">
        <v>10</v>
      </c>
      <c r="C338">
        <v>28</v>
      </c>
      <c r="D338" s="1">
        <v>41980</v>
      </c>
      <c r="E338" s="1">
        <v>42007</v>
      </c>
      <c r="F338" t="s">
        <v>125</v>
      </c>
      <c r="G338">
        <v>0.09</v>
      </c>
      <c r="H338">
        <v>3.2142857142857142E-3</v>
      </c>
    </row>
    <row r="339" spans="1:8" x14ac:dyDescent="0.25">
      <c r="A339" t="s">
        <v>127</v>
      </c>
      <c r="B339">
        <v>11</v>
      </c>
      <c r="C339">
        <v>28</v>
      </c>
      <c r="D339" s="1">
        <v>42008</v>
      </c>
      <c r="E339" s="1">
        <v>42035</v>
      </c>
      <c r="F339" t="s">
        <v>118</v>
      </c>
      <c r="G339">
        <v>178.2</v>
      </c>
      <c r="H339">
        <v>6.3642857142857139</v>
      </c>
    </row>
    <row r="340" spans="1:8" x14ac:dyDescent="0.25">
      <c r="A340" t="s">
        <v>127</v>
      </c>
      <c r="B340">
        <v>11</v>
      </c>
      <c r="C340">
        <v>28</v>
      </c>
      <c r="D340" s="1">
        <v>42008</v>
      </c>
      <c r="E340" s="1">
        <v>42035</v>
      </c>
      <c r="F340" t="s">
        <v>119</v>
      </c>
      <c r="G340">
        <v>100.2</v>
      </c>
      <c r="H340">
        <v>3.5785714285714287</v>
      </c>
    </row>
    <row r="341" spans="1:8" x14ac:dyDescent="0.25">
      <c r="A341" t="s">
        <v>127</v>
      </c>
      <c r="B341">
        <v>11</v>
      </c>
      <c r="C341">
        <v>28</v>
      </c>
      <c r="D341" s="1">
        <v>42008</v>
      </c>
      <c r="E341" s="1">
        <v>42035</v>
      </c>
      <c r="F341" t="s">
        <v>120</v>
      </c>
      <c r="G341">
        <v>8.6</v>
      </c>
      <c r="H341">
        <v>0.30714285714285711</v>
      </c>
    </row>
    <row r="342" spans="1:8" x14ac:dyDescent="0.25">
      <c r="A342" t="s">
        <v>127</v>
      </c>
      <c r="B342">
        <v>11</v>
      </c>
      <c r="C342">
        <v>28</v>
      </c>
      <c r="D342" s="1">
        <v>42008</v>
      </c>
      <c r="E342" s="1">
        <v>42035</v>
      </c>
      <c r="F342" t="s">
        <v>121</v>
      </c>
      <c r="G342">
        <v>2.4</v>
      </c>
      <c r="H342">
        <v>8.5714285714285715E-2</v>
      </c>
    </row>
    <row r="343" spans="1:8" x14ac:dyDescent="0.25">
      <c r="A343" t="s">
        <v>127</v>
      </c>
      <c r="B343">
        <v>11</v>
      </c>
      <c r="C343">
        <v>28</v>
      </c>
      <c r="D343" s="1">
        <v>42008</v>
      </c>
      <c r="E343" s="1">
        <v>42035</v>
      </c>
      <c r="F343" t="s">
        <v>122</v>
      </c>
      <c r="G343">
        <v>11.4</v>
      </c>
      <c r="H343">
        <v>0.40714285714285714</v>
      </c>
    </row>
    <row r="344" spans="1:8" x14ac:dyDescent="0.25">
      <c r="A344" t="s">
        <v>127</v>
      </c>
      <c r="B344">
        <v>11</v>
      </c>
      <c r="C344">
        <v>28</v>
      </c>
      <c r="D344" s="1">
        <v>42008</v>
      </c>
      <c r="E344" s="1">
        <v>42035</v>
      </c>
      <c r="F344" t="s">
        <v>125</v>
      </c>
      <c r="G344">
        <v>7.0000000000000007E-2</v>
      </c>
      <c r="H344">
        <v>2.5000000000000001E-3</v>
      </c>
    </row>
    <row r="345" spans="1:8" x14ac:dyDescent="0.25">
      <c r="A345" t="s">
        <v>127</v>
      </c>
      <c r="B345">
        <v>12</v>
      </c>
      <c r="C345">
        <v>28</v>
      </c>
      <c r="D345" s="1">
        <v>42036</v>
      </c>
      <c r="E345" s="1">
        <v>42063</v>
      </c>
      <c r="F345" t="s">
        <v>118</v>
      </c>
      <c r="G345">
        <v>176.3</v>
      </c>
      <c r="H345">
        <v>6.2964285714285717</v>
      </c>
    </row>
    <row r="346" spans="1:8" x14ac:dyDescent="0.25">
      <c r="A346" t="s">
        <v>127</v>
      </c>
      <c r="B346">
        <v>12</v>
      </c>
      <c r="C346">
        <v>28</v>
      </c>
      <c r="D346" s="1">
        <v>42036</v>
      </c>
      <c r="E346" s="1">
        <v>42063</v>
      </c>
      <c r="F346" t="s">
        <v>119</v>
      </c>
      <c r="G346">
        <v>105.7</v>
      </c>
      <c r="H346">
        <v>3.7749999999999999</v>
      </c>
    </row>
    <row r="347" spans="1:8" x14ac:dyDescent="0.25">
      <c r="A347" t="s">
        <v>127</v>
      </c>
      <c r="B347">
        <v>12</v>
      </c>
      <c r="C347">
        <v>28</v>
      </c>
      <c r="D347" s="1">
        <v>42036</v>
      </c>
      <c r="E347" s="1">
        <v>42063</v>
      </c>
      <c r="F347" t="s">
        <v>120</v>
      </c>
      <c r="G347">
        <v>9</v>
      </c>
      <c r="H347">
        <v>0.32142857142857145</v>
      </c>
    </row>
    <row r="348" spans="1:8" x14ac:dyDescent="0.25">
      <c r="A348" t="s">
        <v>127</v>
      </c>
      <c r="B348">
        <v>12</v>
      </c>
      <c r="C348">
        <v>28</v>
      </c>
      <c r="D348" s="1">
        <v>42036</v>
      </c>
      <c r="E348" s="1">
        <v>42063</v>
      </c>
      <c r="F348" t="s">
        <v>121</v>
      </c>
      <c r="G348">
        <v>2.4</v>
      </c>
      <c r="H348">
        <v>8.5714285714285715E-2</v>
      </c>
    </row>
    <row r="349" spans="1:8" x14ac:dyDescent="0.25">
      <c r="A349" t="s">
        <v>127</v>
      </c>
      <c r="B349">
        <v>12</v>
      </c>
      <c r="C349">
        <v>28</v>
      </c>
      <c r="D349" s="1">
        <v>42036</v>
      </c>
      <c r="E349" s="1">
        <v>42063</v>
      </c>
      <c r="F349" t="s">
        <v>122</v>
      </c>
      <c r="G349">
        <v>11.1</v>
      </c>
      <c r="H349">
        <v>0.39642857142857141</v>
      </c>
    </row>
    <row r="350" spans="1:8" x14ac:dyDescent="0.25">
      <c r="A350" t="s">
        <v>127</v>
      </c>
      <c r="B350">
        <v>12</v>
      </c>
      <c r="C350">
        <v>28</v>
      </c>
      <c r="D350" s="1">
        <v>42036</v>
      </c>
      <c r="E350" s="1">
        <v>42063</v>
      </c>
      <c r="F350" t="s">
        <v>125</v>
      </c>
      <c r="G350">
        <v>0.12</v>
      </c>
      <c r="H350">
        <v>4.2857142857142859E-3</v>
      </c>
    </row>
    <row r="351" spans="1:8" x14ac:dyDescent="0.25">
      <c r="A351" t="s">
        <v>127</v>
      </c>
      <c r="B351">
        <v>13</v>
      </c>
      <c r="C351">
        <v>31</v>
      </c>
      <c r="D351" s="1">
        <v>42064</v>
      </c>
      <c r="E351" s="1">
        <v>42094</v>
      </c>
      <c r="F351" t="s">
        <v>118</v>
      </c>
      <c r="G351">
        <v>207.5</v>
      </c>
      <c r="H351">
        <v>6.693548387096774</v>
      </c>
    </row>
    <row r="352" spans="1:8" x14ac:dyDescent="0.25">
      <c r="A352" t="s">
        <v>127</v>
      </c>
      <c r="B352">
        <v>13</v>
      </c>
      <c r="C352">
        <v>31</v>
      </c>
      <c r="D352" s="1">
        <v>42064</v>
      </c>
      <c r="E352" s="1">
        <v>42094</v>
      </c>
      <c r="F352" t="s">
        <v>119</v>
      </c>
      <c r="G352">
        <v>116.3</v>
      </c>
      <c r="H352">
        <v>3.7516129032258063</v>
      </c>
    </row>
    <row r="353" spans="1:8" x14ac:dyDescent="0.25">
      <c r="A353" t="s">
        <v>127</v>
      </c>
      <c r="B353">
        <v>13</v>
      </c>
      <c r="C353">
        <v>31</v>
      </c>
      <c r="D353" s="1">
        <v>42064</v>
      </c>
      <c r="E353" s="1">
        <v>42094</v>
      </c>
      <c r="F353" t="s">
        <v>120</v>
      </c>
      <c r="G353">
        <v>10</v>
      </c>
      <c r="H353">
        <v>0.32258064516129031</v>
      </c>
    </row>
    <row r="354" spans="1:8" x14ac:dyDescent="0.25">
      <c r="A354" t="s">
        <v>127</v>
      </c>
      <c r="B354">
        <v>13</v>
      </c>
      <c r="C354">
        <v>31</v>
      </c>
      <c r="D354" s="1">
        <v>42064</v>
      </c>
      <c r="E354" s="1">
        <v>42094</v>
      </c>
      <c r="F354" t="s">
        <v>121</v>
      </c>
      <c r="G354">
        <v>2.5</v>
      </c>
      <c r="H354">
        <v>8.0645161290322578E-2</v>
      </c>
    </row>
    <row r="355" spans="1:8" x14ac:dyDescent="0.25">
      <c r="A355" t="s">
        <v>127</v>
      </c>
      <c r="B355">
        <v>13</v>
      </c>
      <c r="C355">
        <v>31</v>
      </c>
      <c r="D355" s="1">
        <v>42064</v>
      </c>
      <c r="E355" s="1">
        <v>42094</v>
      </c>
      <c r="F355" t="s">
        <v>122</v>
      </c>
      <c r="G355">
        <v>12.6</v>
      </c>
      <c r="H355">
        <v>0.40645161290322579</v>
      </c>
    </row>
    <row r="356" spans="1:8" x14ac:dyDescent="0.25">
      <c r="A356" t="s">
        <v>127</v>
      </c>
      <c r="B356">
        <v>13</v>
      </c>
      <c r="C356">
        <v>31</v>
      </c>
      <c r="D356" s="1">
        <v>42064</v>
      </c>
      <c r="E356" s="1">
        <v>42094</v>
      </c>
      <c r="F356" t="s">
        <v>125</v>
      </c>
      <c r="G356">
        <v>7.0000000000000007E-2</v>
      </c>
      <c r="H356">
        <v>2.2580645161290325E-3</v>
      </c>
    </row>
    <row r="357" spans="1:8" x14ac:dyDescent="0.25">
      <c r="A357" t="s">
        <v>129</v>
      </c>
      <c r="B357">
        <v>1</v>
      </c>
      <c r="C357">
        <v>26</v>
      </c>
      <c r="D357" s="1">
        <v>42095</v>
      </c>
      <c r="E357" s="1">
        <v>42126</v>
      </c>
      <c r="F357" t="s">
        <v>118</v>
      </c>
      <c r="G357">
        <v>203.4</v>
      </c>
      <c r="H357">
        <v>7.8230769230769237</v>
      </c>
    </row>
    <row r="358" spans="1:8" x14ac:dyDescent="0.25">
      <c r="A358" t="s">
        <v>129</v>
      </c>
      <c r="B358">
        <v>1</v>
      </c>
      <c r="C358">
        <v>26</v>
      </c>
      <c r="D358" s="1">
        <v>42095</v>
      </c>
      <c r="E358" s="1">
        <v>42126</v>
      </c>
      <c r="F358" t="s">
        <v>119</v>
      </c>
      <c r="G358">
        <v>113.6</v>
      </c>
      <c r="H358">
        <v>4.3692307692307688</v>
      </c>
    </row>
    <row r="359" spans="1:8" x14ac:dyDescent="0.25">
      <c r="A359" t="s">
        <v>129</v>
      </c>
      <c r="B359">
        <v>1</v>
      </c>
      <c r="C359">
        <v>26</v>
      </c>
      <c r="D359" s="1">
        <v>42095</v>
      </c>
      <c r="E359" s="1">
        <v>42126</v>
      </c>
      <c r="F359" t="s">
        <v>120</v>
      </c>
      <c r="G359">
        <v>10.199999999999999</v>
      </c>
      <c r="H359">
        <v>0.3923076923076923</v>
      </c>
    </row>
    <row r="360" spans="1:8" x14ac:dyDescent="0.25">
      <c r="A360" t="s">
        <v>129</v>
      </c>
      <c r="B360">
        <v>1</v>
      </c>
      <c r="C360">
        <v>26</v>
      </c>
      <c r="D360" s="1">
        <v>42095</v>
      </c>
      <c r="E360" s="1">
        <v>42126</v>
      </c>
      <c r="F360" t="s">
        <v>121</v>
      </c>
      <c r="G360">
        <v>2.1</v>
      </c>
      <c r="H360">
        <v>8.0769230769230774E-2</v>
      </c>
    </row>
    <row r="361" spans="1:8" x14ac:dyDescent="0.25">
      <c r="A361" t="s">
        <v>129</v>
      </c>
      <c r="B361">
        <v>1</v>
      </c>
      <c r="C361">
        <v>26</v>
      </c>
      <c r="D361" s="1">
        <v>42095</v>
      </c>
      <c r="E361" s="1">
        <v>42126</v>
      </c>
      <c r="F361" t="s">
        <v>122</v>
      </c>
      <c r="G361">
        <v>13.3</v>
      </c>
      <c r="H361">
        <v>0.51153846153846161</v>
      </c>
    </row>
    <row r="362" spans="1:8" x14ac:dyDescent="0.25">
      <c r="A362" t="s">
        <v>129</v>
      </c>
      <c r="B362">
        <v>1</v>
      </c>
      <c r="C362">
        <v>26</v>
      </c>
      <c r="D362" s="1">
        <v>42095</v>
      </c>
      <c r="E362" s="1">
        <v>42126</v>
      </c>
      <c r="F362" t="s">
        <v>125</v>
      </c>
      <c r="G362">
        <v>0.16</v>
      </c>
      <c r="H362">
        <v>6.1538461538461538E-3</v>
      </c>
    </row>
    <row r="363" spans="1:8" x14ac:dyDescent="0.25">
      <c r="A363" t="s">
        <v>129</v>
      </c>
      <c r="B363">
        <v>2</v>
      </c>
      <c r="C363">
        <v>28</v>
      </c>
      <c r="D363" s="1">
        <v>42127</v>
      </c>
      <c r="E363" s="1">
        <v>42154</v>
      </c>
      <c r="F363" t="s">
        <v>118</v>
      </c>
      <c r="G363">
        <v>180.5</v>
      </c>
      <c r="H363">
        <v>6.4464285714285712</v>
      </c>
    </row>
    <row r="364" spans="1:8" x14ac:dyDescent="0.25">
      <c r="A364" t="s">
        <v>129</v>
      </c>
      <c r="B364">
        <v>2</v>
      </c>
      <c r="C364">
        <v>28</v>
      </c>
      <c r="D364" s="1">
        <v>42127</v>
      </c>
      <c r="E364" s="1">
        <v>42154</v>
      </c>
      <c r="F364" t="s">
        <v>119</v>
      </c>
      <c r="G364">
        <v>102</v>
      </c>
      <c r="H364">
        <v>3.6428571428571428</v>
      </c>
    </row>
    <row r="365" spans="1:8" x14ac:dyDescent="0.25">
      <c r="A365" t="s">
        <v>129</v>
      </c>
      <c r="B365">
        <v>2</v>
      </c>
      <c r="C365">
        <v>28</v>
      </c>
      <c r="D365" s="1">
        <v>42127</v>
      </c>
      <c r="E365" s="1">
        <v>42154</v>
      </c>
      <c r="F365" t="s">
        <v>120</v>
      </c>
      <c r="G365">
        <v>8.9</v>
      </c>
      <c r="H365">
        <v>0.31785714285714289</v>
      </c>
    </row>
    <row r="366" spans="1:8" x14ac:dyDescent="0.25">
      <c r="A366" t="s">
        <v>129</v>
      </c>
      <c r="B366">
        <v>2</v>
      </c>
      <c r="C366">
        <v>28</v>
      </c>
      <c r="D366" s="1">
        <v>42127</v>
      </c>
      <c r="E366" s="1">
        <v>42154</v>
      </c>
      <c r="F366" t="s">
        <v>121</v>
      </c>
      <c r="G366">
        <v>2</v>
      </c>
      <c r="H366">
        <v>7.1428571428571425E-2</v>
      </c>
    </row>
    <row r="367" spans="1:8" x14ac:dyDescent="0.25">
      <c r="A367" t="s">
        <v>129</v>
      </c>
      <c r="B367">
        <v>2</v>
      </c>
      <c r="C367">
        <v>28</v>
      </c>
      <c r="D367" s="1">
        <v>42127</v>
      </c>
      <c r="E367" s="1">
        <v>42154</v>
      </c>
      <c r="F367" t="s">
        <v>122</v>
      </c>
      <c r="G367">
        <v>11.8</v>
      </c>
      <c r="H367">
        <v>0.42142857142857143</v>
      </c>
    </row>
    <row r="368" spans="1:8" x14ac:dyDescent="0.25">
      <c r="A368" t="s">
        <v>129</v>
      </c>
      <c r="B368">
        <v>2</v>
      </c>
      <c r="C368">
        <v>28</v>
      </c>
      <c r="D368" s="1">
        <v>42127</v>
      </c>
      <c r="E368" s="1">
        <v>42154</v>
      </c>
      <c r="F368" t="s">
        <v>125</v>
      </c>
      <c r="G368">
        <v>0.15</v>
      </c>
      <c r="H368">
        <v>5.3571428571428572E-3</v>
      </c>
    </row>
    <row r="369" spans="1:8" x14ac:dyDescent="0.25">
      <c r="A369" t="s">
        <v>129</v>
      </c>
      <c r="B369">
        <v>3</v>
      </c>
      <c r="C369">
        <v>28</v>
      </c>
      <c r="D369" s="1">
        <v>42155</v>
      </c>
      <c r="E369" s="1">
        <v>42182</v>
      </c>
      <c r="F369" t="s">
        <v>118</v>
      </c>
      <c r="G369">
        <v>189.9</v>
      </c>
      <c r="H369">
        <v>6.7821428571428575</v>
      </c>
    </row>
    <row r="370" spans="1:8" x14ac:dyDescent="0.25">
      <c r="A370" t="s">
        <v>129</v>
      </c>
      <c r="B370">
        <v>3</v>
      </c>
      <c r="C370">
        <v>28</v>
      </c>
      <c r="D370" s="1">
        <v>42155</v>
      </c>
      <c r="E370" s="1">
        <v>42182</v>
      </c>
      <c r="F370" t="s">
        <v>119</v>
      </c>
      <c r="G370">
        <v>105.9</v>
      </c>
      <c r="H370">
        <v>3.7821428571428575</v>
      </c>
    </row>
    <row r="371" spans="1:8" x14ac:dyDescent="0.25">
      <c r="A371" t="s">
        <v>129</v>
      </c>
      <c r="B371">
        <v>3</v>
      </c>
      <c r="C371">
        <v>28</v>
      </c>
      <c r="D371" s="1">
        <v>42155</v>
      </c>
      <c r="E371" s="1">
        <v>42182</v>
      </c>
      <c r="F371" t="s">
        <v>120</v>
      </c>
      <c r="G371">
        <v>9.1</v>
      </c>
      <c r="H371">
        <v>0.32500000000000001</v>
      </c>
    </row>
    <row r="372" spans="1:8" x14ac:dyDescent="0.25">
      <c r="A372" t="s">
        <v>129</v>
      </c>
      <c r="B372">
        <v>3</v>
      </c>
      <c r="C372">
        <v>28</v>
      </c>
      <c r="D372" s="1">
        <v>42155</v>
      </c>
      <c r="E372" s="1">
        <v>42182</v>
      </c>
      <c r="F372" t="s">
        <v>121</v>
      </c>
      <c r="G372">
        <v>2.1</v>
      </c>
      <c r="H372">
        <v>7.4999999999999997E-2</v>
      </c>
    </row>
    <row r="373" spans="1:8" x14ac:dyDescent="0.25">
      <c r="A373" t="s">
        <v>129</v>
      </c>
      <c r="B373">
        <v>3</v>
      </c>
      <c r="C373">
        <v>28</v>
      </c>
      <c r="D373" s="1">
        <v>42155</v>
      </c>
      <c r="E373" s="1">
        <v>42182</v>
      </c>
      <c r="F373" t="s">
        <v>122</v>
      </c>
      <c r="G373">
        <v>14.7</v>
      </c>
      <c r="H373">
        <v>0.52500000000000002</v>
      </c>
    </row>
    <row r="374" spans="1:8" x14ac:dyDescent="0.25">
      <c r="A374" t="s">
        <v>129</v>
      </c>
      <c r="B374">
        <v>3</v>
      </c>
      <c r="C374">
        <v>28</v>
      </c>
      <c r="D374" s="1">
        <v>42155</v>
      </c>
      <c r="E374" s="1">
        <v>42182</v>
      </c>
      <c r="F374" t="s">
        <v>125</v>
      </c>
      <c r="G374">
        <v>0.12</v>
      </c>
      <c r="H374">
        <v>4.2857142857142859E-3</v>
      </c>
    </row>
    <row r="375" spans="1:8" x14ac:dyDescent="0.25">
      <c r="A375" t="s">
        <v>129</v>
      </c>
      <c r="B375">
        <v>3</v>
      </c>
      <c r="C375">
        <v>28</v>
      </c>
      <c r="D375" s="1">
        <v>42155</v>
      </c>
      <c r="E375" s="1">
        <v>42182</v>
      </c>
      <c r="F375" t="s">
        <v>128</v>
      </c>
      <c r="G375">
        <v>3.6</v>
      </c>
      <c r="H375">
        <v>0.12857142857142859</v>
      </c>
    </row>
    <row r="376" spans="1:8" x14ac:dyDescent="0.25">
      <c r="A376" t="s">
        <v>129</v>
      </c>
      <c r="B376">
        <v>4</v>
      </c>
      <c r="C376">
        <v>28</v>
      </c>
      <c r="D376" s="1">
        <v>42183</v>
      </c>
      <c r="E376" s="1">
        <v>42210</v>
      </c>
      <c r="F376" t="s">
        <v>118</v>
      </c>
      <c r="G376">
        <v>182.5</v>
      </c>
      <c r="H376">
        <v>6.5178571428571432</v>
      </c>
    </row>
    <row r="377" spans="1:8" x14ac:dyDescent="0.25">
      <c r="A377" t="s">
        <v>129</v>
      </c>
      <c r="B377">
        <v>4</v>
      </c>
      <c r="C377">
        <v>28</v>
      </c>
      <c r="D377" s="1">
        <v>42183</v>
      </c>
      <c r="E377" s="1">
        <v>42210</v>
      </c>
      <c r="F377" t="s">
        <v>119</v>
      </c>
      <c r="G377">
        <v>101.3</v>
      </c>
      <c r="H377">
        <v>3.6178571428571429</v>
      </c>
    </row>
    <row r="378" spans="1:8" x14ac:dyDescent="0.25">
      <c r="A378" t="s">
        <v>129</v>
      </c>
      <c r="B378">
        <v>4</v>
      </c>
      <c r="C378">
        <v>28</v>
      </c>
      <c r="D378" s="1">
        <v>42183</v>
      </c>
      <c r="E378" s="1">
        <v>42210</v>
      </c>
      <c r="F378" t="s">
        <v>120</v>
      </c>
      <c r="G378">
        <v>9</v>
      </c>
      <c r="H378">
        <v>0.32142857142857145</v>
      </c>
    </row>
    <row r="379" spans="1:8" x14ac:dyDescent="0.25">
      <c r="A379" t="s">
        <v>129</v>
      </c>
      <c r="B379">
        <v>4</v>
      </c>
      <c r="C379">
        <v>28</v>
      </c>
      <c r="D379" s="1">
        <v>42183</v>
      </c>
      <c r="E379" s="1">
        <v>42210</v>
      </c>
      <c r="F379" t="s">
        <v>121</v>
      </c>
      <c r="G379">
        <v>2.2000000000000002</v>
      </c>
      <c r="H379">
        <v>7.8571428571428584E-2</v>
      </c>
    </row>
    <row r="380" spans="1:8" x14ac:dyDescent="0.25">
      <c r="A380" t="s">
        <v>129</v>
      </c>
      <c r="B380">
        <v>4</v>
      </c>
      <c r="C380">
        <v>28</v>
      </c>
      <c r="D380" s="1">
        <v>42183</v>
      </c>
      <c r="E380" s="1">
        <v>42210</v>
      </c>
      <c r="F380" t="s">
        <v>122</v>
      </c>
      <c r="G380">
        <v>14.9</v>
      </c>
      <c r="H380">
        <v>0.53214285714285714</v>
      </c>
    </row>
    <row r="381" spans="1:8" x14ac:dyDescent="0.25">
      <c r="A381" t="s">
        <v>129</v>
      </c>
      <c r="B381">
        <v>4</v>
      </c>
      <c r="C381">
        <v>28</v>
      </c>
      <c r="D381" s="1">
        <v>42183</v>
      </c>
      <c r="E381" s="1">
        <v>42210</v>
      </c>
      <c r="F381" t="s">
        <v>125</v>
      </c>
      <c r="G381">
        <v>0.15</v>
      </c>
      <c r="H381">
        <v>5.3571428571428572E-3</v>
      </c>
    </row>
    <row r="382" spans="1:8" x14ac:dyDescent="0.25">
      <c r="A382" t="s">
        <v>129</v>
      </c>
      <c r="B382">
        <v>4</v>
      </c>
      <c r="C382">
        <v>28</v>
      </c>
      <c r="D382" s="1">
        <v>42183</v>
      </c>
      <c r="E382" s="1">
        <v>42210</v>
      </c>
      <c r="F382" t="s">
        <v>128</v>
      </c>
      <c r="G382">
        <v>3.8</v>
      </c>
      <c r="H382">
        <v>0.1357142857142857</v>
      </c>
    </row>
    <row r="383" spans="1:8" x14ac:dyDescent="0.25">
      <c r="A383" t="s">
        <v>129</v>
      </c>
      <c r="B383">
        <v>5</v>
      </c>
      <c r="C383">
        <v>28</v>
      </c>
      <c r="D383" s="1">
        <v>42211</v>
      </c>
      <c r="E383" s="1">
        <v>42238</v>
      </c>
      <c r="F383" t="s">
        <v>118</v>
      </c>
      <c r="G383">
        <v>162.30000000000001</v>
      </c>
      <c r="H383">
        <v>5.7964285714285717</v>
      </c>
    </row>
    <row r="384" spans="1:8" x14ac:dyDescent="0.25">
      <c r="A384" t="s">
        <v>129</v>
      </c>
      <c r="B384">
        <v>5</v>
      </c>
      <c r="C384">
        <v>28</v>
      </c>
      <c r="D384" s="1">
        <v>42211</v>
      </c>
      <c r="E384" s="1">
        <v>42238</v>
      </c>
      <c r="F384" t="s">
        <v>119</v>
      </c>
      <c r="G384">
        <v>94.6</v>
      </c>
      <c r="H384">
        <v>3.3785714285714286</v>
      </c>
    </row>
    <row r="385" spans="1:8" x14ac:dyDescent="0.25">
      <c r="A385" t="s">
        <v>129</v>
      </c>
      <c r="B385">
        <v>5</v>
      </c>
      <c r="C385">
        <v>28</v>
      </c>
      <c r="D385" s="1">
        <v>42211</v>
      </c>
      <c r="E385" s="1">
        <v>42238</v>
      </c>
      <c r="F385" t="s">
        <v>120</v>
      </c>
      <c r="G385">
        <v>8.9</v>
      </c>
      <c r="H385">
        <v>0.31785714285714289</v>
      </c>
    </row>
    <row r="386" spans="1:8" x14ac:dyDescent="0.25">
      <c r="A386" t="s">
        <v>129</v>
      </c>
      <c r="B386">
        <v>5</v>
      </c>
      <c r="C386">
        <v>28</v>
      </c>
      <c r="D386" s="1">
        <v>42211</v>
      </c>
      <c r="E386" s="1">
        <v>42238</v>
      </c>
      <c r="F386" t="s">
        <v>121</v>
      </c>
      <c r="G386">
        <v>1.8</v>
      </c>
      <c r="H386">
        <v>6.4285714285714293E-2</v>
      </c>
    </row>
    <row r="387" spans="1:8" x14ac:dyDescent="0.25">
      <c r="A387" t="s">
        <v>129</v>
      </c>
      <c r="B387">
        <v>5</v>
      </c>
      <c r="C387">
        <v>28</v>
      </c>
      <c r="D387" s="1">
        <v>42211</v>
      </c>
      <c r="E387" s="1">
        <v>42238</v>
      </c>
      <c r="F387" t="s">
        <v>122</v>
      </c>
      <c r="G387">
        <v>13.8</v>
      </c>
      <c r="H387">
        <v>0.49285714285714288</v>
      </c>
    </row>
    <row r="388" spans="1:8" x14ac:dyDescent="0.25">
      <c r="A388" t="s">
        <v>129</v>
      </c>
      <c r="B388">
        <v>5</v>
      </c>
      <c r="C388">
        <v>28</v>
      </c>
      <c r="D388" s="1">
        <v>42211</v>
      </c>
      <c r="E388" s="1">
        <v>42238</v>
      </c>
      <c r="F388" t="s">
        <v>125</v>
      </c>
      <c r="G388">
        <v>0.19</v>
      </c>
      <c r="H388">
        <v>6.7857142857142855E-3</v>
      </c>
    </row>
    <row r="389" spans="1:8" x14ac:dyDescent="0.25">
      <c r="A389" t="s">
        <v>129</v>
      </c>
      <c r="B389">
        <v>5</v>
      </c>
      <c r="C389">
        <v>28</v>
      </c>
      <c r="D389" s="1">
        <v>42211</v>
      </c>
      <c r="E389" s="1">
        <v>42238</v>
      </c>
      <c r="F389" t="s">
        <v>128</v>
      </c>
      <c r="G389">
        <v>3.7</v>
      </c>
      <c r="H389">
        <v>0.13214285714285715</v>
      </c>
    </row>
    <row r="390" spans="1:8" x14ac:dyDescent="0.25">
      <c r="A390" t="s">
        <v>129</v>
      </c>
      <c r="B390">
        <v>6</v>
      </c>
      <c r="C390">
        <v>28</v>
      </c>
      <c r="D390" s="1">
        <v>42239</v>
      </c>
      <c r="E390" s="1">
        <v>42266</v>
      </c>
      <c r="F390" t="s">
        <v>118</v>
      </c>
      <c r="G390">
        <v>175</v>
      </c>
      <c r="H390">
        <v>6.25</v>
      </c>
    </row>
    <row r="391" spans="1:8" x14ac:dyDescent="0.25">
      <c r="A391" t="s">
        <v>129</v>
      </c>
      <c r="B391">
        <v>6</v>
      </c>
      <c r="C391">
        <v>28</v>
      </c>
      <c r="D391" s="1">
        <v>42239</v>
      </c>
      <c r="E391" s="1">
        <v>42266</v>
      </c>
      <c r="F391" t="s">
        <v>119</v>
      </c>
      <c r="G391">
        <v>97.6</v>
      </c>
      <c r="H391">
        <v>3.4857142857142853</v>
      </c>
    </row>
    <row r="392" spans="1:8" x14ac:dyDescent="0.25">
      <c r="A392" t="s">
        <v>129</v>
      </c>
      <c r="B392">
        <v>6</v>
      </c>
      <c r="C392">
        <v>28</v>
      </c>
      <c r="D392" s="1">
        <v>42239</v>
      </c>
      <c r="E392" s="1">
        <v>42266</v>
      </c>
      <c r="F392" t="s">
        <v>120</v>
      </c>
      <c r="G392">
        <v>8.6999999999999993</v>
      </c>
      <c r="H392">
        <v>0.31071428571428567</v>
      </c>
    </row>
    <row r="393" spans="1:8" x14ac:dyDescent="0.25">
      <c r="A393" t="s">
        <v>129</v>
      </c>
      <c r="B393">
        <v>6</v>
      </c>
      <c r="C393">
        <v>28</v>
      </c>
      <c r="D393" s="1">
        <v>42239</v>
      </c>
      <c r="E393" s="1">
        <v>42266</v>
      </c>
      <c r="F393" t="s">
        <v>121</v>
      </c>
      <c r="G393">
        <v>2</v>
      </c>
      <c r="H393">
        <v>7.1428571428571425E-2</v>
      </c>
    </row>
    <row r="394" spans="1:8" x14ac:dyDescent="0.25">
      <c r="A394" t="s">
        <v>129</v>
      </c>
      <c r="B394">
        <v>6</v>
      </c>
      <c r="C394">
        <v>28</v>
      </c>
      <c r="D394" s="1">
        <v>42239</v>
      </c>
      <c r="E394" s="1">
        <v>42266</v>
      </c>
      <c r="F394" t="s">
        <v>122</v>
      </c>
      <c r="G394">
        <v>13.9</v>
      </c>
      <c r="H394">
        <v>0.49642857142857144</v>
      </c>
    </row>
    <row r="395" spans="1:8" x14ac:dyDescent="0.25">
      <c r="A395" t="s">
        <v>129</v>
      </c>
      <c r="B395">
        <v>6</v>
      </c>
      <c r="C395">
        <v>28</v>
      </c>
      <c r="D395" s="1">
        <v>42239</v>
      </c>
      <c r="E395" s="1">
        <v>42266</v>
      </c>
      <c r="F395" t="s">
        <v>125</v>
      </c>
      <c r="G395">
        <v>0.12</v>
      </c>
      <c r="H395">
        <v>4.2857142857142859E-3</v>
      </c>
    </row>
    <row r="396" spans="1:8" x14ac:dyDescent="0.25">
      <c r="A396" t="s">
        <v>129</v>
      </c>
      <c r="B396">
        <v>6</v>
      </c>
      <c r="C396">
        <v>28</v>
      </c>
      <c r="D396" s="1">
        <v>42239</v>
      </c>
      <c r="E396" s="1">
        <v>42266</v>
      </c>
      <c r="F396" t="s">
        <v>128</v>
      </c>
      <c r="G396">
        <v>3.7</v>
      </c>
      <c r="H396">
        <v>0.13214285714285715</v>
      </c>
    </row>
    <row r="397" spans="1:8" x14ac:dyDescent="0.25">
      <c r="A397" t="s">
        <v>129</v>
      </c>
      <c r="B397">
        <v>7</v>
      </c>
      <c r="C397">
        <v>28</v>
      </c>
      <c r="D397" s="1">
        <v>42267</v>
      </c>
      <c r="E397" s="1">
        <v>42294</v>
      </c>
      <c r="F397" t="s">
        <v>118</v>
      </c>
      <c r="G397">
        <v>190.8</v>
      </c>
      <c r="H397">
        <v>6.8142857142857149</v>
      </c>
    </row>
    <row r="398" spans="1:8" x14ac:dyDescent="0.25">
      <c r="A398" t="s">
        <v>129</v>
      </c>
      <c r="B398">
        <v>7</v>
      </c>
      <c r="C398">
        <v>28</v>
      </c>
      <c r="D398" s="1">
        <v>42267</v>
      </c>
      <c r="E398" s="1">
        <v>42294</v>
      </c>
      <c r="F398" t="s">
        <v>119</v>
      </c>
      <c r="G398">
        <v>111.7</v>
      </c>
      <c r="H398">
        <v>3.9892857142857143</v>
      </c>
    </row>
    <row r="399" spans="1:8" x14ac:dyDescent="0.25">
      <c r="A399" t="s">
        <v>129</v>
      </c>
      <c r="B399">
        <v>7</v>
      </c>
      <c r="C399">
        <v>28</v>
      </c>
      <c r="D399" s="1">
        <v>42267</v>
      </c>
      <c r="E399" s="1">
        <v>42294</v>
      </c>
      <c r="F399" t="s">
        <v>120</v>
      </c>
      <c r="G399">
        <v>9.6</v>
      </c>
      <c r="H399">
        <v>0.34285714285714286</v>
      </c>
    </row>
    <row r="400" spans="1:8" x14ac:dyDescent="0.25">
      <c r="A400" t="s">
        <v>129</v>
      </c>
      <c r="B400">
        <v>7</v>
      </c>
      <c r="C400">
        <v>28</v>
      </c>
      <c r="D400" s="1">
        <v>42267</v>
      </c>
      <c r="E400" s="1">
        <v>42294</v>
      </c>
      <c r="F400" t="s">
        <v>121</v>
      </c>
      <c r="G400">
        <v>2.2000000000000002</v>
      </c>
      <c r="H400">
        <v>7.8571428571428584E-2</v>
      </c>
    </row>
    <row r="401" spans="1:8" x14ac:dyDescent="0.25">
      <c r="A401" t="s">
        <v>129</v>
      </c>
      <c r="B401">
        <v>7</v>
      </c>
      <c r="C401">
        <v>28</v>
      </c>
      <c r="D401" s="1">
        <v>42267</v>
      </c>
      <c r="E401" s="1">
        <v>42294</v>
      </c>
      <c r="F401" t="s">
        <v>122</v>
      </c>
      <c r="G401">
        <v>15.7</v>
      </c>
      <c r="H401">
        <v>0.56071428571428572</v>
      </c>
    </row>
    <row r="402" spans="1:8" x14ac:dyDescent="0.25">
      <c r="A402" t="s">
        <v>129</v>
      </c>
      <c r="B402">
        <v>7</v>
      </c>
      <c r="C402">
        <v>28</v>
      </c>
      <c r="D402" s="1">
        <v>42267</v>
      </c>
      <c r="E402" s="1">
        <v>42294</v>
      </c>
      <c r="F402" t="s">
        <v>125</v>
      </c>
      <c r="G402">
        <v>0.12</v>
      </c>
      <c r="H402">
        <v>4.2857142857142859E-3</v>
      </c>
    </row>
    <row r="403" spans="1:8" x14ac:dyDescent="0.25">
      <c r="A403" t="s">
        <v>129</v>
      </c>
      <c r="B403">
        <v>7</v>
      </c>
      <c r="C403">
        <v>28</v>
      </c>
      <c r="D403" s="1">
        <v>42267</v>
      </c>
      <c r="E403" s="1">
        <v>42294</v>
      </c>
      <c r="F403" t="s">
        <v>128</v>
      </c>
      <c r="G403">
        <v>4.0999999999999996</v>
      </c>
      <c r="H403">
        <v>0.14642857142857141</v>
      </c>
    </row>
    <row r="404" spans="1:8" x14ac:dyDescent="0.25">
      <c r="A404" t="s">
        <v>129</v>
      </c>
      <c r="B404">
        <v>8</v>
      </c>
      <c r="C404">
        <v>28</v>
      </c>
      <c r="D404" s="1">
        <v>42295</v>
      </c>
      <c r="E404" s="1">
        <v>42322</v>
      </c>
      <c r="F404" t="s">
        <v>118</v>
      </c>
      <c r="G404">
        <v>181.2</v>
      </c>
      <c r="H404">
        <v>6.4714285714285706</v>
      </c>
    </row>
    <row r="405" spans="1:8" x14ac:dyDescent="0.25">
      <c r="A405" t="s">
        <v>129</v>
      </c>
      <c r="B405">
        <v>8</v>
      </c>
      <c r="C405">
        <v>28</v>
      </c>
      <c r="D405" s="1">
        <v>42295</v>
      </c>
      <c r="E405" s="1">
        <v>42322</v>
      </c>
      <c r="F405" t="s">
        <v>119</v>
      </c>
      <c r="G405">
        <v>112.7</v>
      </c>
      <c r="H405">
        <v>4.0250000000000004</v>
      </c>
    </row>
    <row r="406" spans="1:8" x14ac:dyDescent="0.25">
      <c r="A406" t="s">
        <v>129</v>
      </c>
      <c r="B406">
        <v>8</v>
      </c>
      <c r="C406">
        <v>28</v>
      </c>
      <c r="D406" s="1">
        <v>42295</v>
      </c>
      <c r="E406" s="1">
        <v>42322</v>
      </c>
      <c r="F406" t="s">
        <v>120</v>
      </c>
      <c r="G406">
        <v>8.9</v>
      </c>
      <c r="H406">
        <v>0.31785714285714289</v>
      </c>
    </row>
    <row r="407" spans="1:8" x14ac:dyDescent="0.25">
      <c r="A407" t="s">
        <v>129</v>
      </c>
      <c r="B407">
        <v>8</v>
      </c>
      <c r="C407">
        <v>28</v>
      </c>
      <c r="D407" s="1">
        <v>42295</v>
      </c>
      <c r="E407" s="1">
        <v>42322</v>
      </c>
      <c r="F407" t="s">
        <v>121</v>
      </c>
      <c r="G407">
        <v>2.2000000000000002</v>
      </c>
      <c r="H407">
        <v>7.8571428571428584E-2</v>
      </c>
    </row>
    <row r="408" spans="1:8" x14ac:dyDescent="0.25">
      <c r="A408" t="s">
        <v>129</v>
      </c>
      <c r="B408">
        <v>8</v>
      </c>
      <c r="C408">
        <v>28</v>
      </c>
      <c r="D408" s="1">
        <v>42295</v>
      </c>
      <c r="E408" s="1">
        <v>42322</v>
      </c>
      <c r="F408" t="s">
        <v>122</v>
      </c>
      <c r="G408">
        <v>15.5</v>
      </c>
      <c r="H408">
        <v>0.5535714285714286</v>
      </c>
    </row>
    <row r="409" spans="1:8" x14ac:dyDescent="0.25">
      <c r="A409" t="s">
        <v>129</v>
      </c>
      <c r="B409">
        <v>8</v>
      </c>
      <c r="C409">
        <v>28</v>
      </c>
      <c r="D409" s="1">
        <v>42295</v>
      </c>
      <c r="E409" s="1">
        <v>42322</v>
      </c>
      <c r="F409" t="s">
        <v>125</v>
      </c>
      <c r="G409">
        <v>0.14000000000000001</v>
      </c>
      <c r="H409">
        <v>5.0000000000000001E-3</v>
      </c>
    </row>
    <row r="410" spans="1:8" x14ac:dyDescent="0.25">
      <c r="A410" t="s">
        <v>129</v>
      </c>
      <c r="B410">
        <v>8</v>
      </c>
      <c r="C410">
        <v>28</v>
      </c>
      <c r="D410" s="1">
        <v>42295</v>
      </c>
      <c r="E410" s="1">
        <v>42322</v>
      </c>
      <c r="F410" t="s">
        <v>128</v>
      </c>
      <c r="G410">
        <v>4.2</v>
      </c>
      <c r="H410">
        <v>0.15</v>
      </c>
    </row>
    <row r="411" spans="1:8" x14ac:dyDescent="0.25">
      <c r="A411" t="s">
        <v>129</v>
      </c>
      <c r="B411">
        <v>9</v>
      </c>
      <c r="C411">
        <v>28</v>
      </c>
      <c r="D411" s="1">
        <v>42323</v>
      </c>
      <c r="E411" s="1">
        <v>42350</v>
      </c>
      <c r="F411" t="s">
        <v>118</v>
      </c>
      <c r="G411">
        <v>186.6</v>
      </c>
      <c r="H411">
        <v>6.6642857142857137</v>
      </c>
    </row>
    <row r="412" spans="1:8" x14ac:dyDescent="0.25">
      <c r="A412" t="s">
        <v>129</v>
      </c>
      <c r="B412">
        <v>9</v>
      </c>
      <c r="C412">
        <v>28</v>
      </c>
      <c r="D412" s="1">
        <v>42323</v>
      </c>
      <c r="E412" s="1">
        <v>42350</v>
      </c>
      <c r="F412" t="s">
        <v>119</v>
      </c>
      <c r="G412">
        <v>114</v>
      </c>
      <c r="H412">
        <v>4.0714285714285712</v>
      </c>
    </row>
    <row r="413" spans="1:8" x14ac:dyDescent="0.25">
      <c r="A413" t="s">
        <v>129</v>
      </c>
      <c r="B413">
        <v>9</v>
      </c>
      <c r="C413">
        <v>28</v>
      </c>
      <c r="D413" s="1">
        <v>42323</v>
      </c>
      <c r="E413" s="1">
        <v>42350</v>
      </c>
      <c r="F413" t="s">
        <v>120</v>
      </c>
      <c r="G413">
        <v>9.4</v>
      </c>
      <c r="H413">
        <v>0.33571428571428574</v>
      </c>
    </row>
    <row r="414" spans="1:8" x14ac:dyDescent="0.25">
      <c r="A414" t="s">
        <v>129</v>
      </c>
      <c r="B414">
        <v>9</v>
      </c>
      <c r="C414">
        <v>28</v>
      </c>
      <c r="D414" s="1">
        <v>42323</v>
      </c>
      <c r="E414" s="1">
        <v>42350</v>
      </c>
      <c r="F414" t="s">
        <v>121</v>
      </c>
      <c r="G414">
        <v>2.2999999999999998</v>
      </c>
      <c r="H414">
        <v>8.2142857142857142E-2</v>
      </c>
    </row>
    <row r="415" spans="1:8" x14ac:dyDescent="0.25">
      <c r="A415" t="s">
        <v>129</v>
      </c>
      <c r="B415">
        <v>9</v>
      </c>
      <c r="C415">
        <v>28</v>
      </c>
      <c r="D415" s="1">
        <v>42323</v>
      </c>
      <c r="E415" s="1">
        <v>42350</v>
      </c>
      <c r="F415" t="s">
        <v>122</v>
      </c>
      <c r="G415">
        <v>15.8</v>
      </c>
      <c r="H415">
        <v>0.56428571428571428</v>
      </c>
    </row>
    <row r="416" spans="1:8" x14ac:dyDescent="0.25">
      <c r="A416" t="s">
        <v>129</v>
      </c>
      <c r="B416">
        <v>9</v>
      </c>
      <c r="C416">
        <v>28</v>
      </c>
      <c r="D416" s="1">
        <v>42323</v>
      </c>
      <c r="E416" s="1">
        <v>42350</v>
      </c>
      <c r="F416" t="s">
        <v>125</v>
      </c>
      <c r="G416">
        <v>0.05</v>
      </c>
      <c r="H416">
        <v>1.7857142857142859E-3</v>
      </c>
    </row>
    <row r="417" spans="1:8" x14ac:dyDescent="0.25">
      <c r="A417" t="s">
        <v>129</v>
      </c>
      <c r="B417">
        <v>9</v>
      </c>
      <c r="C417">
        <v>28</v>
      </c>
      <c r="D417" s="1">
        <v>42323</v>
      </c>
      <c r="E417" s="1">
        <v>42350</v>
      </c>
      <c r="F417" t="s">
        <v>128</v>
      </c>
      <c r="G417">
        <v>4.2</v>
      </c>
      <c r="H417">
        <v>0.15</v>
      </c>
    </row>
    <row r="418" spans="1:8" x14ac:dyDescent="0.25">
      <c r="A418" t="s">
        <v>129</v>
      </c>
      <c r="B418">
        <v>10</v>
      </c>
      <c r="C418">
        <v>28</v>
      </c>
      <c r="D418" s="1">
        <v>42351</v>
      </c>
      <c r="E418" s="1">
        <v>42378</v>
      </c>
      <c r="F418" t="s">
        <v>118</v>
      </c>
      <c r="G418">
        <v>147.1</v>
      </c>
      <c r="H418">
        <v>5.2535714285714281</v>
      </c>
    </row>
    <row r="419" spans="1:8" x14ac:dyDescent="0.25">
      <c r="A419" t="s">
        <v>129</v>
      </c>
      <c r="B419">
        <v>10</v>
      </c>
      <c r="C419">
        <v>28</v>
      </c>
      <c r="D419" s="1">
        <v>42351</v>
      </c>
      <c r="E419" s="1">
        <v>42378</v>
      </c>
      <c r="F419" t="s">
        <v>119</v>
      </c>
      <c r="G419">
        <v>85.4</v>
      </c>
      <c r="H419">
        <v>3.0500000000000003</v>
      </c>
    </row>
    <row r="420" spans="1:8" x14ac:dyDescent="0.25">
      <c r="A420" t="s">
        <v>129</v>
      </c>
      <c r="B420">
        <v>10</v>
      </c>
      <c r="C420">
        <v>28</v>
      </c>
      <c r="D420" s="1">
        <v>42351</v>
      </c>
      <c r="E420" s="1">
        <v>42378</v>
      </c>
      <c r="F420" t="s">
        <v>120</v>
      </c>
      <c r="G420">
        <v>7.1</v>
      </c>
      <c r="H420">
        <v>0.25357142857142856</v>
      </c>
    </row>
    <row r="421" spans="1:8" x14ac:dyDescent="0.25">
      <c r="A421" t="s">
        <v>129</v>
      </c>
      <c r="B421">
        <v>10</v>
      </c>
      <c r="C421">
        <v>28</v>
      </c>
      <c r="D421" s="1">
        <v>42351</v>
      </c>
      <c r="E421" s="1">
        <v>42378</v>
      </c>
      <c r="F421" t="s">
        <v>121</v>
      </c>
      <c r="G421">
        <v>1.8</v>
      </c>
      <c r="H421">
        <v>6.4285714285714293E-2</v>
      </c>
    </row>
    <row r="422" spans="1:8" x14ac:dyDescent="0.25">
      <c r="A422" t="s">
        <v>129</v>
      </c>
      <c r="B422">
        <v>10</v>
      </c>
      <c r="C422">
        <v>28</v>
      </c>
      <c r="D422" s="1">
        <v>42351</v>
      </c>
      <c r="E422" s="1">
        <v>42378</v>
      </c>
      <c r="F422" t="s">
        <v>122</v>
      </c>
      <c r="G422">
        <v>11.3</v>
      </c>
      <c r="H422">
        <v>0.40357142857142858</v>
      </c>
    </row>
    <row r="423" spans="1:8" x14ac:dyDescent="0.25">
      <c r="A423" t="s">
        <v>129</v>
      </c>
      <c r="B423">
        <v>10</v>
      </c>
      <c r="C423">
        <v>28</v>
      </c>
      <c r="D423" s="1">
        <v>42351</v>
      </c>
      <c r="E423" s="1">
        <v>42378</v>
      </c>
      <c r="F423" t="s">
        <v>125</v>
      </c>
      <c r="G423">
        <v>0.08</v>
      </c>
      <c r="H423">
        <v>2.8571428571428571E-3</v>
      </c>
    </row>
    <row r="424" spans="1:8" x14ac:dyDescent="0.25">
      <c r="A424" t="s">
        <v>129</v>
      </c>
      <c r="B424">
        <v>10</v>
      </c>
      <c r="C424">
        <v>28</v>
      </c>
      <c r="D424" s="1">
        <v>42351</v>
      </c>
      <c r="E424" s="1">
        <v>42378</v>
      </c>
      <c r="F424" t="s">
        <v>128</v>
      </c>
      <c r="G424">
        <v>3</v>
      </c>
      <c r="H424">
        <v>0.10714285714285714</v>
      </c>
    </row>
    <row r="425" spans="1:8" x14ac:dyDescent="0.25">
      <c r="A425" t="s">
        <v>129</v>
      </c>
      <c r="B425">
        <v>11</v>
      </c>
      <c r="C425">
        <v>28</v>
      </c>
      <c r="D425" s="1">
        <v>42379</v>
      </c>
      <c r="E425" s="1">
        <v>42406</v>
      </c>
      <c r="F425" t="s">
        <v>118</v>
      </c>
      <c r="G425">
        <v>179.5</v>
      </c>
      <c r="H425">
        <v>6.4107142857142856</v>
      </c>
    </row>
    <row r="426" spans="1:8" x14ac:dyDescent="0.25">
      <c r="A426" t="s">
        <v>129</v>
      </c>
      <c r="B426">
        <v>11</v>
      </c>
      <c r="C426">
        <v>28</v>
      </c>
      <c r="D426" s="1">
        <v>42379</v>
      </c>
      <c r="E426" s="1">
        <v>42406</v>
      </c>
      <c r="F426" t="s">
        <v>119</v>
      </c>
      <c r="G426">
        <v>106.8</v>
      </c>
      <c r="H426">
        <v>3.8142857142857141</v>
      </c>
    </row>
    <row r="427" spans="1:8" x14ac:dyDescent="0.25">
      <c r="A427" t="s">
        <v>129</v>
      </c>
      <c r="B427">
        <v>11</v>
      </c>
      <c r="C427">
        <v>28</v>
      </c>
      <c r="D427" s="1">
        <v>42379</v>
      </c>
      <c r="E427" s="1">
        <v>42406</v>
      </c>
      <c r="F427" t="s">
        <v>120</v>
      </c>
      <c r="G427">
        <v>9.3000000000000007</v>
      </c>
      <c r="H427">
        <v>0.33214285714285718</v>
      </c>
    </row>
    <row r="428" spans="1:8" x14ac:dyDescent="0.25">
      <c r="A428" t="s">
        <v>129</v>
      </c>
      <c r="B428">
        <v>11</v>
      </c>
      <c r="C428">
        <v>28</v>
      </c>
      <c r="D428" s="1">
        <v>42379</v>
      </c>
      <c r="E428" s="1">
        <v>42406</v>
      </c>
      <c r="F428" t="s">
        <v>121</v>
      </c>
      <c r="G428">
        <v>2.1</v>
      </c>
      <c r="H428">
        <v>7.4999999999999997E-2</v>
      </c>
    </row>
    <row r="429" spans="1:8" x14ac:dyDescent="0.25">
      <c r="A429" t="s">
        <v>129</v>
      </c>
      <c r="B429">
        <v>11</v>
      </c>
      <c r="C429">
        <v>28</v>
      </c>
      <c r="D429" s="1">
        <v>42379</v>
      </c>
      <c r="E429" s="1">
        <v>42406</v>
      </c>
      <c r="F429" t="s">
        <v>122</v>
      </c>
      <c r="G429">
        <v>15.4</v>
      </c>
      <c r="H429">
        <v>0.55000000000000004</v>
      </c>
    </row>
    <row r="430" spans="1:8" x14ac:dyDescent="0.25">
      <c r="A430" t="s">
        <v>129</v>
      </c>
      <c r="B430">
        <v>11</v>
      </c>
      <c r="C430">
        <v>28</v>
      </c>
      <c r="D430" s="1">
        <v>42379</v>
      </c>
      <c r="E430" s="1">
        <v>42406</v>
      </c>
      <c r="F430" t="s">
        <v>125</v>
      </c>
      <c r="G430">
        <v>7.0000000000000007E-2</v>
      </c>
      <c r="H430">
        <v>2.5000000000000001E-3</v>
      </c>
    </row>
    <row r="431" spans="1:8" x14ac:dyDescent="0.25">
      <c r="A431" t="s">
        <v>129</v>
      </c>
      <c r="B431">
        <v>11</v>
      </c>
      <c r="C431">
        <v>28</v>
      </c>
      <c r="D431" s="1">
        <v>42379</v>
      </c>
      <c r="E431" s="1">
        <v>42406</v>
      </c>
      <c r="F431" t="s">
        <v>128</v>
      </c>
      <c r="G431">
        <v>3.8</v>
      </c>
      <c r="H431">
        <v>0.1357142857142857</v>
      </c>
    </row>
    <row r="432" spans="1:8" x14ac:dyDescent="0.25">
      <c r="A432" t="s">
        <v>129</v>
      </c>
      <c r="B432">
        <v>12</v>
      </c>
      <c r="C432">
        <v>28</v>
      </c>
      <c r="D432" s="1">
        <v>42407</v>
      </c>
      <c r="E432" s="1">
        <v>42434</v>
      </c>
      <c r="F432" t="s">
        <v>118</v>
      </c>
      <c r="G432">
        <v>176</v>
      </c>
      <c r="H432">
        <v>6.2857142857142856</v>
      </c>
    </row>
    <row r="433" spans="1:8" x14ac:dyDescent="0.25">
      <c r="A433" t="s">
        <v>129</v>
      </c>
      <c r="B433">
        <v>12</v>
      </c>
      <c r="C433">
        <v>28</v>
      </c>
      <c r="D433" s="1">
        <v>42407</v>
      </c>
      <c r="E433" s="1">
        <v>42434</v>
      </c>
      <c r="F433" t="s">
        <v>119</v>
      </c>
      <c r="G433">
        <v>109.3</v>
      </c>
      <c r="H433">
        <v>3.9035714285714285</v>
      </c>
    </row>
    <row r="434" spans="1:8" x14ac:dyDescent="0.25">
      <c r="A434" t="s">
        <v>129</v>
      </c>
      <c r="B434">
        <v>12</v>
      </c>
      <c r="C434">
        <v>28</v>
      </c>
      <c r="D434" s="1">
        <v>42407</v>
      </c>
      <c r="E434" s="1">
        <v>42434</v>
      </c>
      <c r="F434" t="s">
        <v>120</v>
      </c>
      <c r="G434">
        <v>9.5</v>
      </c>
      <c r="H434">
        <v>0.3392857142857143</v>
      </c>
    </row>
    <row r="435" spans="1:8" x14ac:dyDescent="0.25">
      <c r="A435" t="s">
        <v>129</v>
      </c>
      <c r="B435">
        <v>12</v>
      </c>
      <c r="C435">
        <v>28</v>
      </c>
      <c r="D435" s="1">
        <v>42407</v>
      </c>
      <c r="E435" s="1">
        <v>42434</v>
      </c>
      <c r="F435" t="s">
        <v>121</v>
      </c>
      <c r="G435">
        <v>2.2000000000000002</v>
      </c>
      <c r="H435">
        <v>7.8571428571428584E-2</v>
      </c>
    </row>
    <row r="436" spans="1:8" x14ac:dyDescent="0.25">
      <c r="A436" t="s">
        <v>129</v>
      </c>
      <c r="B436">
        <v>12</v>
      </c>
      <c r="C436">
        <v>28</v>
      </c>
      <c r="D436" s="1">
        <v>42407</v>
      </c>
      <c r="E436" s="1">
        <v>42434</v>
      </c>
      <c r="F436" t="s">
        <v>122</v>
      </c>
      <c r="G436">
        <v>14.5</v>
      </c>
      <c r="H436">
        <v>0.5178571428571429</v>
      </c>
    </row>
    <row r="437" spans="1:8" x14ac:dyDescent="0.25">
      <c r="A437" t="s">
        <v>129</v>
      </c>
      <c r="B437">
        <v>12</v>
      </c>
      <c r="C437">
        <v>28</v>
      </c>
      <c r="D437" s="1">
        <v>42407</v>
      </c>
      <c r="E437" s="1">
        <v>42434</v>
      </c>
      <c r="F437" t="s">
        <v>125</v>
      </c>
      <c r="G437">
        <v>0.11</v>
      </c>
      <c r="H437">
        <v>3.9285714285714288E-3</v>
      </c>
    </row>
    <row r="438" spans="1:8" x14ac:dyDescent="0.25">
      <c r="A438" t="s">
        <v>129</v>
      </c>
      <c r="B438">
        <v>12</v>
      </c>
      <c r="C438">
        <v>28</v>
      </c>
      <c r="D438" s="1">
        <v>42407</v>
      </c>
      <c r="E438" s="1">
        <v>42434</v>
      </c>
      <c r="F438" t="s">
        <v>128</v>
      </c>
      <c r="G438">
        <v>3.2</v>
      </c>
      <c r="H438">
        <v>0.1142857142857143</v>
      </c>
    </row>
    <row r="439" spans="1:8" x14ac:dyDescent="0.25">
      <c r="A439" t="s">
        <v>129</v>
      </c>
      <c r="B439">
        <v>13</v>
      </c>
      <c r="C439">
        <v>31</v>
      </c>
      <c r="D439" s="1">
        <v>42435</v>
      </c>
      <c r="E439" s="1">
        <v>42460</v>
      </c>
      <c r="F439" t="s">
        <v>118</v>
      </c>
      <c r="G439">
        <v>159.4</v>
      </c>
      <c r="H439">
        <v>5.1419354838709683</v>
      </c>
    </row>
    <row r="440" spans="1:8" x14ac:dyDescent="0.25">
      <c r="A440" t="s">
        <v>129</v>
      </c>
      <c r="B440">
        <v>13</v>
      </c>
      <c r="C440">
        <v>31</v>
      </c>
      <c r="D440" s="1">
        <v>42435</v>
      </c>
      <c r="E440" s="1">
        <v>42460</v>
      </c>
      <c r="F440" t="s">
        <v>119</v>
      </c>
      <c r="G440">
        <v>94.5</v>
      </c>
      <c r="H440">
        <v>3.0483870967741935</v>
      </c>
    </row>
    <row r="441" spans="1:8" x14ac:dyDescent="0.25">
      <c r="A441" t="s">
        <v>129</v>
      </c>
      <c r="B441">
        <v>13</v>
      </c>
      <c r="C441">
        <v>31</v>
      </c>
      <c r="D441" s="1">
        <v>42435</v>
      </c>
      <c r="E441" s="1">
        <v>42460</v>
      </c>
      <c r="F441" t="s">
        <v>120</v>
      </c>
      <c r="G441">
        <v>8.4</v>
      </c>
      <c r="H441">
        <v>0.2709677419354839</v>
      </c>
    </row>
    <row r="442" spans="1:8" x14ac:dyDescent="0.25">
      <c r="A442" t="s">
        <v>129</v>
      </c>
      <c r="B442">
        <v>13</v>
      </c>
      <c r="C442">
        <v>31</v>
      </c>
      <c r="D442" s="1">
        <v>42435</v>
      </c>
      <c r="E442" s="1">
        <v>42460</v>
      </c>
      <c r="F442" t="s">
        <v>121</v>
      </c>
      <c r="G442">
        <v>1.9</v>
      </c>
      <c r="H442">
        <v>6.1290322580645158E-2</v>
      </c>
    </row>
    <row r="443" spans="1:8" x14ac:dyDescent="0.25">
      <c r="A443" t="s">
        <v>129</v>
      </c>
      <c r="B443">
        <v>13</v>
      </c>
      <c r="C443">
        <v>31</v>
      </c>
      <c r="D443" s="1">
        <v>42435</v>
      </c>
      <c r="E443" s="1">
        <v>42460</v>
      </c>
      <c r="F443" t="s">
        <v>122</v>
      </c>
      <c r="G443">
        <v>12.6</v>
      </c>
      <c r="H443">
        <v>0.40645161290322579</v>
      </c>
    </row>
    <row r="444" spans="1:8" x14ac:dyDescent="0.25">
      <c r="A444" t="s">
        <v>129</v>
      </c>
      <c r="B444">
        <v>13</v>
      </c>
      <c r="C444">
        <v>31</v>
      </c>
      <c r="D444" s="1">
        <v>42435</v>
      </c>
      <c r="E444" s="1">
        <v>42460</v>
      </c>
      <c r="F444" t="s">
        <v>125</v>
      </c>
      <c r="G444">
        <v>0.08</v>
      </c>
      <c r="H444">
        <v>2.5806451612903226E-3</v>
      </c>
    </row>
    <row r="445" spans="1:8" x14ac:dyDescent="0.25">
      <c r="A445" t="s">
        <v>129</v>
      </c>
      <c r="B445">
        <v>13</v>
      </c>
      <c r="C445">
        <v>31</v>
      </c>
      <c r="D445" s="1">
        <v>42435</v>
      </c>
      <c r="E445" s="1">
        <v>42460</v>
      </c>
      <c r="F445" t="s">
        <v>128</v>
      </c>
      <c r="G445">
        <v>2.8</v>
      </c>
      <c r="H445">
        <v>9.0322580645161285E-2</v>
      </c>
    </row>
    <row r="446" spans="1:8" x14ac:dyDescent="0.25">
      <c r="A446" t="s">
        <v>130</v>
      </c>
      <c r="B446">
        <v>1</v>
      </c>
      <c r="C446">
        <v>30</v>
      </c>
      <c r="D446" s="1">
        <v>42461</v>
      </c>
      <c r="E446" s="1">
        <v>42490</v>
      </c>
      <c r="F446" t="s">
        <v>118</v>
      </c>
      <c r="G446">
        <v>189.3</v>
      </c>
      <c r="H446">
        <v>6.3100000000000005</v>
      </c>
    </row>
    <row r="447" spans="1:8" x14ac:dyDescent="0.25">
      <c r="A447" t="s">
        <v>130</v>
      </c>
      <c r="B447">
        <v>1</v>
      </c>
      <c r="C447">
        <v>30</v>
      </c>
      <c r="D447" s="1">
        <v>42461</v>
      </c>
      <c r="E447" s="1">
        <v>42490</v>
      </c>
      <c r="F447" t="s">
        <v>119</v>
      </c>
      <c r="G447">
        <v>114.2</v>
      </c>
      <c r="H447">
        <v>3.8066666666666666</v>
      </c>
    </row>
    <row r="448" spans="1:8" x14ac:dyDescent="0.25">
      <c r="A448" t="s">
        <v>130</v>
      </c>
      <c r="B448">
        <v>1</v>
      </c>
      <c r="C448">
        <v>30</v>
      </c>
      <c r="D448" s="1">
        <v>42461</v>
      </c>
      <c r="E448" s="1">
        <v>42490</v>
      </c>
      <c r="F448" t="s">
        <v>120</v>
      </c>
      <c r="G448">
        <v>10.4</v>
      </c>
      <c r="H448">
        <v>0.34666666666666668</v>
      </c>
    </row>
    <row r="449" spans="1:8" x14ac:dyDescent="0.25">
      <c r="A449" t="s">
        <v>130</v>
      </c>
      <c r="B449">
        <v>1</v>
      </c>
      <c r="C449">
        <v>30</v>
      </c>
      <c r="D449" s="1">
        <v>42461</v>
      </c>
      <c r="E449" s="1">
        <v>42490</v>
      </c>
      <c r="F449" t="s">
        <v>121</v>
      </c>
      <c r="G449">
        <v>2.4</v>
      </c>
      <c r="H449">
        <v>0.08</v>
      </c>
    </row>
    <row r="450" spans="1:8" x14ac:dyDescent="0.25">
      <c r="A450" t="s">
        <v>130</v>
      </c>
      <c r="B450">
        <v>1</v>
      </c>
      <c r="C450">
        <v>30</v>
      </c>
      <c r="D450" s="1">
        <v>42461</v>
      </c>
      <c r="E450" s="1">
        <v>42490</v>
      </c>
      <c r="F450" t="s">
        <v>122</v>
      </c>
      <c r="G450">
        <v>15.6</v>
      </c>
      <c r="H450">
        <v>0.52</v>
      </c>
    </row>
    <row r="451" spans="1:8" x14ac:dyDescent="0.25">
      <c r="A451" t="s">
        <v>130</v>
      </c>
      <c r="B451">
        <v>1</v>
      </c>
      <c r="C451">
        <v>30</v>
      </c>
      <c r="D451" s="1">
        <v>42461</v>
      </c>
      <c r="E451" s="1">
        <v>42490</v>
      </c>
      <c r="F451" t="s">
        <v>125</v>
      </c>
      <c r="G451">
        <v>0.14000000000000001</v>
      </c>
      <c r="H451">
        <v>4.6666666666666671E-3</v>
      </c>
    </row>
    <row r="452" spans="1:8" x14ac:dyDescent="0.25">
      <c r="A452" t="s">
        <v>130</v>
      </c>
      <c r="B452">
        <v>1</v>
      </c>
      <c r="C452">
        <v>30</v>
      </c>
      <c r="D452" s="1">
        <v>42461</v>
      </c>
      <c r="E452" s="1">
        <v>42490</v>
      </c>
      <c r="F452" t="s">
        <v>128</v>
      </c>
      <c r="G452">
        <v>4</v>
      </c>
      <c r="H452">
        <v>0.13333333333333333</v>
      </c>
    </row>
    <row r="453" spans="1:8" x14ac:dyDescent="0.25">
      <c r="A453" t="s">
        <v>130</v>
      </c>
      <c r="B453">
        <v>2</v>
      </c>
      <c r="C453">
        <v>28</v>
      </c>
      <c r="D453" s="1">
        <v>42491</v>
      </c>
      <c r="E453" s="1">
        <v>42518</v>
      </c>
      <c r="F453" t="s">
        <v>118</v>
      </c>
      <c r="G453">
        <v>181.9</v>
      </c>
      <c r="H453">
        <v>6.4964285714285719</v>
      </c>
    </row>
    <row r="454" spans="1:8" x14ac:dyDescent="0.25">
      <c r="A454" t="s">
        <v>130</v>
      </c>
      <c r="B454">
        <v>2</v>
      </c>
      <c r="C454">
        <v>28</v>
      </c>
      <c r="D454" s="1">
        <v>42491</v>
      </c>
      <c r="E454" s="1">
        <v>42518</v>
      </c>
      <c r="F454" t="s">
        <v>119</v>
      </c>
      <c r="G454">
        <v>105.7</v>
      </c>
      <c r="H454">
        <v>3.7749999999999999</v>
      </c>
    </row>
    <row r="455" spans="1:8" x14ac:dyDescent="0.25">
      <c r="A455" t="s">
        <v>130</v>
      </c>
      <c r="B455">
        <v>2</v>
      </c>
      <c r="C455">
        <v>28</v>
      </c>
      <c r="D455" s="1">
        <v>42491</v>
      </c>
      <c r="E455" s="1">
        <v>42518</v>
      </c>
      <c r="F455" t="s">
        <v>120</v>
      </c>
      <c r="G455">
        <v>9.5</v>
      </c>
      <c r="H455">
        <v>0.3392857142857143</v>
      </c>
    </row>
    <row r="456" spans="1:8" x14ac:dyDescent="0.25">
      <c r="A456" t="s">
        <v>130</v>
      </c>
      <c r="B456">
        <v>2</v>
      </c>
      <c r="C456">
        <v>28</v>
      </c>
      <c r="D456" s="1">
        <v>42491</v>
      </c>
      <c r="E456" s="1">
        <v>42518</v>
      </c>
      <c r="F456" t="s">
        <v>121</v>
      </c>
      <c r="G456">
        <v>2.4</v>
      </c>
      <c r="H456">
        <v>8.5714285714285715E-2</v>
      </c>
    </row>
    <row r="457" spans="1:8" x14ac:dyDescent="0.25">
      <c r="A457" t="s">
        <v>130</v>
      </c>
      <c r="B457">
        <v>2</v>
      </c>
      <c r="C457">
        <v>28</v>
      </c>
      <c r="D457" s="1">
        <v>42491</v>
      </c>
      <c r="E457" s="1">
        <v>42518</v>
      </c>
      <c r="F457" t="s">
        <v>122</v>
      </c>
      <c r="G457">
        <v>14.4</v>
      </c>
      <c r="H457">
        <v>0.51428571428571435</v>
      </c>
    </row>
    <row r="458" spans="1:8" x14ac:dyDescent="0.25">
      <c r="A458" t="s">
        <v>130</v>
      </c>
      <c r="B458">
        <v>2</v>
      </c>
      <c r="C458">
        <v>28</v>
      </c>
      <c r="D458" s="1">
        <v>42491</v>
      </c>
      <c r="E458" s="1">
        <v>42518</v>
      </c>
      <c r="F458" t="s">
        <v>125</v>
      </c>
      <c r="G458">
        <v>0.13</v>
      </c>
      <c r="H458">
        <v>4.642857142857143E-3</v>
      </c>
    </row>
    <row r="459" spans="1:8" x14ac:dyDescent="0.25">
      <c r="A459" t="s">
        <v>130</v>
      </c>
      <c r="B459">
        <v>2</v>
      </c>
      <c r="C459">
        <v>28</v>
      </c>
      <c r="D459" s="1">
        <v>42491</v>
      </c>
      <c r="E459" s="1">
        <v>42518</v>
      </c>
      <c r="F459" t="s">
        <v>128</v>
      </c>
      <c r="G459">
        <v>3.7</v>
      </c>
      <c r="H459">
        <v>0.13214285714285715</v>
      </c>
    </row>
    <row r="460" spans="1:8" x14ac:dyDescent="0.25">
      <c r="A460" t="s">
        <v>130</v>
      </c>
      <c r="B460">
        <v>3</v>
      </c>
      <c r="C460">
        <v>28</v>
      </c>
      <c r="D460" s="1">
        <v>42519</v>
      </c>
      <c r="E460" s="1">
        <v>42546</v>
      </c>
      <c r="F460" t="s">
        <v>118</v>
      </c>
      <c r="G460">
        <v>173.6</v>
      </c>
      <c r="H460">
        <v>6.2</v>
      </c>
    </row>
    <row r="461" spans="1:8" x14ac:dyDescent="0.25">
      <c r="A461" t="s">
        <v>130</v>
      </c>
      <c r="B461">
        <v>3</v>
      </c>
      <c r="C461">
        <v>28</v>
      </c>
      <c r="D461" s="1">
        <v>42519</v>
      </c>
      <c r="E461" s="1">
        <v>42546</v>
      </c>
      <c r="F461" t="s">
        <v>119</v>
      </c>
      <c r="G461">
        <v>104.2</v>
      </c>
      <c r="H461">
        <v>3.7214285714285715</v>
      </c>
    </row>
    <row r="462" spans="1:8" x14ac:dyDescent="0.25">
      <c r="A462" t="s">
        <v>130</v>
      </c>
      <c r="B462">
        <v>3</v>
      </c>
      <c r="C462">
        <v>28</v>
      </c>
      <c r="D462" s="1">
        <v>42519</v>
      </c>
      <c r="E462" s="1">
        <v>42546</v>
      </c>
      <c r="F462" t="s">
        <v>120</v>
      </c>
      <c r="G462">
        <v>9.1999999999999993</v>
      </c>
      <c r="H462">
        <v>0.32857142857142857</v>
      </c>
    </row>
    <row r="463" spans="1:8" x14ac:dyDescent="0.25">
      <c r="A463" t="s">
        <v>130</v>
      </c>
      <c r="B463">
        <v>3</v>
      </c>
      <c r="C463">
        <v>28</v>
      </c>
      <c r="D463" s="1">
        <v>42519</v>
      </c>
      <c r="E463" s="1">
        <v>42546</v>
      </c>
      <c r="F463" t="s">
        <v>121</v>
      </c>
      <c r="G463">
        <v>2.2999999999999998</v>
      </c>
      <c r="H463">
        <v>8.2142857142857142E-2</v>
      </c>
    </row>
    <row r="464" spans="1:8" x14ac:dyDescent="0.25">
      <c r="A464" t="s">
        <v>130</v>
      </c>
      <c r="B464">
        <v>3</v>
      </c>
      <c r="C464">
        <v>28</v>
      </c>
      <c r="D464" s="1">
        <v>42519</v>
      </c>
      <c r="E464" s="1">
        <v>42546</v>
      </c>
      <c r="F464" t="s">
        <v>122</v>
      </c>
      <c r="G464">
        <v>13.8</v>
      </c>
      <c r="H464">
        <v>0.49285714285714288</v>
      </c>
    </row>
    <row r="465" spans="1:8" x14ac:dyDescent="0.25">
      <c r="A465" t="s">
        <v>130</v>
      </c>
      <c r="B465">
        <v>3</v>
      </c>
      <c r="C465">
        <v>28</v>
      </c>
      <c r="D465" s="1">
        <v>42519</v>
      </c>
      <c r="E465" s="1">
        <v>42546</v>
      </c>
      <c r="F465" t="s">
        <v>125</v>
      </c>
      <c r="G465">
        <v>0.11</v>
      </c>
      <c r="H465">
        <v>3.9285714285714288E-3</v>
      </c>
    </row>
    <row r="466" spans="1:8" x14ac:dyDescent="0.25">
      <c r="A466" t="s">
        <v>130</v>
      </c>
      <c r="B466">
        <v>3</v>
      </c>
      <c r="C466">
        <v>28</v>
      </c>
      <c r="D466" s="1">
        <v>42519</v>
      </c>
      <c r="E466" s="1">
        <v>42546</v>
      </c>
      <c r="F466" t="s">
        <v>128</v>
      </c>
      <c r="G466">
        <v>3.5</v>
      </c>
      <c r="H466">
        <v>0.125</v>
      </c>
    </row>
    <row r="467" spans="1:8" x14ac:dyDescent="0.25">
      <c r="A467" t="s">
        <v>130</v>
      </c>
      <c r="B467">
        <v>4</v>
      </c>
      <c r="C467">
        <v>28</v>
      </c>
      <c r="D467" s="1">
        <v>42547</v>
      </c>
      <c r="E467" s="1">
        <v>42574</v>
      </c>
      <c r="F467" t="s">
        <v>118</v>
      </c>
      <c r="G467">
        <v>177.7</v>
      </c>
      <c r="H467">
        <v>6.3464285714285706</v>
      </c>
    </row>
    <row r="468" spans="1:8" x14ac:dyDescent="0.25">
      <c r="A468" t="s">
        <v>130</v>
      </c>
      <c r="B468">
        <v>4</v>
      </c>
      <c r="C468">
        <v>28</v>
      </c>
      <c r="D468" s="1">
        <v>42547</v>
      </c>
      <c r="E468" s="1">
        <v>42574</v>
      </c>
      <c r="F468" t="s">
        <v>119</v>
      </c>
      <c r="G468">
        <v>109.1</v>
      </c>
      <c r="H468">
        <v>3.8964285714285714</v>
      </c>
    </row>
    <row r="469" spans="1:8" x14ac:dyDescent="0.25">
      <c r="A469" t="s">
        <v>130</v>
      </c>
      <c r="B469">
        <v>4</v>
      </c>
      <c r="C469">
        <v>28</v>
      </c>
      <c r="D469" s="1">
        <v>42547</v>
      </c>
      <c r="E469" s="1">
        <v>42574</v>
      </c>
      <c r="F469" t="s">
        <v>120</v>
      </c>
      <c r="G469">
        <v>9.4</v>
      </c>
      <c r="H469">
        <v>0.33571428571428574</v>
      </c>
    </row>
    <row r="470" spans="1:8" x14ac:dyDescent="0.25">
      <c r="A470" t="s">
        <v>130</v>
      </c>
      <c r="B470">
        <v>4</v>
      </c>
      <c r="C470">
        <v>28</v>
      </c>
      <c r="D470" s="1">
        <v>42547</v>
      </c>
      <c r="E470" s="1">
        <v>42574</v>
      </c>
      <c r="F470" t="s">
        <v>121</v>
      </c>
      <c r="G470">
        <v>2.4</v>
      </c>
      <c r="H470">
        <v>8.5714285714285715E-2</v>
      </c>
    </row>
    <row r="471" spans="1:8" x14ac:dyDescent="0.25">
      <c r="A471" t="s">
        <v>130</v>
      </c>
      <c r="B471">
        <v>4</v>
      </c>
      <c r="C471">
        <v>28</v>
      </c>
      <c r="D471" s="1">
        <v>42547</v>
      </c>
      <c r="E471" s="1">
        <v>42574</v>
      </c>
      <c r="F471" t="s">
        <v>122</v>
      </c>
      <c r="G471">
        <v>14.1</v>
      </c>
      <c r="H471">
        <v>0.50357142857142856</v>
      </c>
    </row>
    <row r="472" spans="1:8" x14ac:dyDescent="0.25">
      <c r="A472" t="s">
        <v>130</v>
      </c>
      <c r="B472">
        <v>4</v>
      </c>
      <c r="C472">
        <v>28</v>
      </c>
      <c r="D472" s="1">
        <v>42547</v>
      </c>
      <c r="E472" s="1">
        <v>42574</v>
      </c>
      <c r="F472" t="s">
        <v>125</v>
      </c>
      <c r="G472">
        <v>0.13</v>
      </c>
      <c r="H472">
        <v>4.642857142857143E-3</v>
      </c>
    </row>
    <row r="473" spans="1:8" x14ac:dyDescent="0.25">
      <c r="A473" t="s">
        <v>130</v>
      </c>
      <c r="B473">
        <v>4</v>
      </c>
      <c r="C473">
        <v>28</v>
      </c>
      <c r="D473" s="1">
        <v>42547</v>
      </c>
      <c r="E473" s="1">
        <v>42574</v>
      </c>
      <c r="F473" t="s">
        <v>128</v>
      </c>
      <c r="G473">
        <v>3.8</v>
      </c>
      <c r="H473">
        <v>0.1357142857142857</v>
      </c>
    </row>
    <row r="474" spans="1:8" x14ac:dyDescent="0.25">
      <c r="A474" t="s">
        <v>130</v>
      </c>
      <c r="B474">
        <v>5</v>
      </c>
      <c r="C474">
        <v>28</v>
      </c>
      <c r="D474" s="1">
        <v>42575</v>
      </c>
      <c r="E474" s="1">
        <v>42602</v>
      </c>
      <c r="F474" t="s">
        <v>118</v>
      </c>
      <c r="G474">
        <v>155.30000000000001</v>
      </c>
      <c r="H474">
        <v>5.5464285714285717</v>
      </c>
    </row>
    <row r="475" spans="1:8" x14ac:dyDescent="0.25">
      <c r="A475" t="s">
        <v>130</v>
      </c>
      <c r="B475">
        <v>5</v>
      </c>
      <c r="C475">
        <v>28</v>
      </c>
      <c r="D475" s="1">
        <v>42575</v>
      </c>
      <c r="E475" s="1">
        <v>42602</v>
      </c>
      <c r="F475" t="s">
        <v>119</v>
      </c>
      <c r="G475">
        <v>101.1</v>
      </c>
      <c r="H475">
        <v>3.6107142857142853</v>
      </c>
    </row>
    <row r="476" spans="1:8" x14ac:dyDescent="0.25">
      <c r="A476" t="s">
        <v>130</v>
      </c>
      <c r="B476">
        <v>5</v>
      </c>
      <c r="C476">
        <v>28</v>
      </c>
      <c r="D476" s="1">
        <v>42575</v>
      </c>
      <c r="E476" s="1">
        <v>42602</v>
      </c>
      <c r="F476" t="s">
        <v>120</v>
      </c>
      <c r="G476">
        <v>9</v>
      </c>
      <c r="H476">
        <v>0.32142857142857145</v>
      </c>
    </row>
    <row r="477" spans="1:8" x14ac:dyDescent="0.25">
      <c r="A477" t="s">
        <v>130</v>
      </c>
      <c r="B477">
        <v>5</v>
      </c>
      <c r="C477">
        <v>28</v>
      </c>
      <c r="D477" s="1">
        <v>42575</v>
      </c>
      <c r="E477" s="1">
        <v>42602</v>
      </c>
      <c r="F477" t="s">
        <v>121</v>
      </c>
      <c r="G477">
        <v>1.8</v>
      </c>
      <c r="H477">
        <v>6.4285714285714293E-2</v>
      </c>
    </row>
    <row r="478" spans="1:8" x14ac:dyDescent="0.25">
      <c r="A478" t="s">
        <v>130</v>
      </c>
      <c r="B478">
        <v>5</v>
      </c>
      <c r="C478">
        <v>28</v>
      </c>
      <c r="D478" s="1">
        <v>42575</v>
      </c>
      <c r="E478" s="1">
        <v>42602</v>
      </c>
      <c r="F478" t="s">
        <v>122</v>
      </c>
      <c r="G478">
        <v>13.7</v>
      </c>
      <c r="H478">
        <v>0.48928571428571427</v>
      </c>
    </row>
    <row r="479" spans="1:8" x14ac:dyDescent="0.25">
      <c r="A479" t="s">
        <v>130</v>
      </c>
      <c r="B479">
        <v>5</v>
      </c>
      <c r="C479">
        <v>28</v>
      </c>
      <c r="D479" s="1">
        <v>42575</v>
      </c>
      <c r="E479" s="1">
        <v>42602</v>
      </c>
      <c r="F479" t="s">
        <v>125</v>
      </c>
      <c r="G479">
        <v>0.18</v>
      </c>
      <c r="H479">
        <v>6.4285714285714285E-3</v>
      </c>
    </row>
    <row r="480" spans="1:8" x14ac:dyDescent="0.25">
      <c r="A480" t="s">
        <v>130</v>
      </c>
      <c r="B480">
        <v>5</v>
      </c>
      <c r="C480">
        <v>28</v>
      </c>
      <c r="D480" s="1">
        <v>42575</v>
      </c>
      <c r="E480" s="1">
        <v>42602</v>
      </c>
      <c r="F480" t="s">
        <v>128</v>
      </c>
      <c r="G480">
        <v>3.6</v>
      </c>
      <c r="H480">
        <v>0.12857142857142859</v>
      </c>
    </row>
    <row r="481" spans="1:8" x14ac:dyDescent="0.25">
      <c r="A481" t="s">
        <v>130</v>
      </c>
      <c r="B481">
        <v>6</v>
      </c>
      <c r="C481">
        <v>28</v>
      </c>
      <c r="D481" s="1">
        <v>42603</v>
      </c>
      <c r="E481" s="1">
        <v>42630</v>
      </c>
      <c r="F481" t="s">
        <v>118</v>
      </c>
      <c r="G481">
        <v>166.3</v>
      </c>
      <c r="H481">
        <v>5.9392857142857149</v>
      </c>
    </row>
    <row r="482" spans="1:8" x14ac:dyDescent="0.25">
      <c r="A482" t="s">
        <v>130</v>
      </c>
      <c r="B482">
        <v>6</v>
      </c>
      <c r="C482">
        <v>28</v>
      </c>
      <c r="D482" s="1">
        <v>42603</v>
      </c>
      <c r="E482" s="1">
        <v>42630</v>
      </c>
      <c r="F482" t="s">
        <v>119</v>
      </c>
      <c r="G482">
        <v>98.8</v>
      </c>
      <c r="H482">
        <v>3.5285714285714285</v>
      </c>
    </row>
    <row r="483" spans="1:8" x14ac:dyDescent="0.25">
      <c r="A483" t="s">
        <v>130</v>
      </c>
      <c r="B483">
        <v>6</v>
      </c>
      <c r="C483">
        <v>28</v>
      </c>
      <c r="D483" s="1">
        <v>42603</v>
      </c>
      <c r="E483" s="1">
        <v>42630</v>
      </c>
      <c r="F483" t="s">
        <v>120</v>
      </c>
      <c r="G483">
        <v>8.8000000000000007</v>
      </c>
      <c r="H483">
        <v>0.31428571428571433</v>
      </c>
    </row>
    <row r="484" spans="1:8" x14ac:dyDescent="0.25">
      <c r="A484" t="s">
        <v>130</v>
      </c>
      <c r="B484">
        <v>6</v>
      </c>
      <c r="C484">
        <v>28</v>
      </c>
      <c r="D484" s="1">
        <v>42603</v>
      </c>
      <c r="E484" s="1">
        <v>42630</v>
      </c>
      <c r="F484" t="s">
        <v>121</v>
      </c>
      <c r="G484">
        <v>2.2000000000000002</v>
      </c>
      <c r="H484">
        <v>7.8571428571428584E-2</v>
      </c>
    </row>
    <row r="485" spans="1:8" x14ac:dyDescent="0.25">
      <c r="A485" t="s">
        <v>130</v>
      </c>
      <c r="B485">
        <v>6</v>
      </c>
      <c r="C485">
        <v>28</v>
      </c>
      <c r="D485" s="1">
        <v>42603</v>
      </c>
      <c r="E485" s="1">
        <v>42630</v>
      </c>
      <c r="F485" t="s">
        <v>122</v>
      </c>
      <c r="G485">
        <v>14.2</v>
      </c>
      <c r="H485">
        <v>0.50714285714285712</v>
      </c>
    </row>
    <row r="486" spans="1:8" x14ac:dyDescent="0.25">
      <c r="A486" t="s">
        <v>130</v>
      </c>
      <c r="B486">
        <v>6</v>
      </c>
      <c r="C486">
        <v>28</v>
      </c>
      <c r="D486" s="1">
        <v>42603</v>
      </c>
      <c r="E486" s="1">
        <v>42630</v>
      </c>
      <c r="F486" t="s">
        <v>125</v>
      </c>
      <c r="G486">
        <v>0.14000000000000001</v>
      </c>
      <c r="H486">
        <v>5.0000000000000001E-3</v>
      </c>
    </row>
    <row r="487" spans="1:8" x14ac:dyDescent="0.25">
      <c r="A487" t="s">
        <v>130</v>
      </c>
      <c r="B487">
        <v>6</v>
      </c>
      <c r="C487">
        <v>28</v>
      </c>
      <c r="D487" s="1">
        <v>42603</v>
      </c>
      <c r="E487" s="1">
        <v>42630</v>
      </c>
      <c r="F487" t="s">
        <v>128</v>
      </c>
      <c r="G487">
        <v>3.5</v>
      </c>
      <c r="H487">
        <v>0.125</v>
      </c>
    </row>
    <row r="488" spans="1:8" x14ac:dyDescent="0.25">
      <c r="A488" t="s">
        <v>130</v>
      </c>
      <c r="B488">
        <v>7</v>
      </c>
      <c r="C488">
        <v>28</v>
      </c>
      <c r="D488" s="1">
        <v>42631</v>
      </c>
      <c r="E488" s="1">
        <v>42658</v>
      </c>
      <c r="F488" t="s">
        <v>118</v>
      </c>
      <c r="G488">
        <v>186.9</v>
      </c>
      <c r="H488">
        <v>6.6749999999999998</v>
      </c>
    </row>
    <row r="489" spans="1:8" x14ac:dyDescent="0.25">
      <c r="A489" t="s">
        <v>130</v>
      </c>
      <c r="B489">
        <v>7</v>
      </c>
      <c r="C489">
        <v>28</v>
      </c>
      <c r="D489" s="1">
        <v>42631</v>
      </c>
      <c r="E489" s="1">
        <v>42658</v>
      </c>
      <c r="F489" t="s">
        <v>119</v>
      </c>
      <c r="G489">
        <v>110.4</v>
      </c>
      <c r="H489">
        <v>3.9428571428571431</v>
      </c>
    </row>
    <row r="490" spans="1:8" x14ac:dyDescent="0.25">
      <c r="A490" t="s">
        <v>130</v>
      </c>
      <c r="B490">
        <v>7</v>
      </c>
      <c r="C490">
        <v>28</v>
      </c>
      <c r="D490" s="1">
        <v>42631</v>
      </c>
      <c r="E490" s="1">
        <v>42658</v>
      </c>
      <c r="F490" t="s">
        <v>120</v>
      </c>
      <c r="G490">
        <v>9.6</v>
      </c>
      <c r="H490">
        <v>0.34285714285714286</v>
      </c>
    </row>
    <row r="491" spans="1:8" x14ac:dyDescent="0.25">
      <c r="A491" t="s">
        <v>130</v>
      </c>
      <c r="B491">
        <v>7</v>
      </c>
      <c r="C491">
        <v>28</v>
      </c>
      <c r="D491" s="1">
        <v>42631</v>
      </c>
      <c r="E491" s="1">
        <v>42658</v>
      </c>
      <c r="F491" t="s">
        <v>121</v>
      </c>
      <c r="G491">
        <v>2.5</v>
      </c>
      <c r="H491">
        <v>8.9285714285714288E-2</v>
      </c>
    </row>
    <row r="492" spans="1:8" x14ac:dyDescent="0.25">
      <c r="A492" t="s">
        <v>130</v>
      </c>
      <c r="B492">
        <v>7</v>
      </c>
      <c r="C492">
        <v>28</v>
      </c>
      <c r="D492" s="1">
        <v>42631</v>
      </c>
      <c r="E492" s="1">
        <v>42658</v>
      </c>
      <c r="F492" t="s">
        <v>122</v>
      </c>
      <c r="G492">
        <v>15.2</v>
      </c>
      <c r="H492">
        <v>0.54285714285714282</v>
      </c>
    </row>
    <row r="493" spans="1:8" x14ac:dyDescent="0.25">
      <c r="A493" t="s">
        <v>130</v>
      </c>
      <c r="B493">
        <v>7</v>
      </c>
      <c r="C493">
        <v>28</v>
      </c>
      <c r="D493" s="1">
        <v>42631</v>
      </c>
      <c r="E493" s="1">
        <v>42658</v>
      </c>
      <c r="F493" t="s">
        <v>125</v>
      </c>
      <c r="G493">
        <v>0.1</v>
      </c>
      <c r="H493">
        <v>3.5714285714285718E-3</v>
      </c>
    </row>
    <row r="494" spans="1:8" x14ac:dyDescent="0.25">
      <c r="A494" t="s">
        <v>130</v>
      </c>
      <c r="B494">
        <v>7</v>
      </c>
      <c r="C494">
        <v>28</v>
      </c>
      <c r="D494" s="1">
        <v>42631</v>
      </c>
      <c r="E494" s="1">
        <v>42658</v>
      </c>
      <c r="F494" t="s">
        <v>128</v>
      </c>
      <c r="G494">
        <v>3.7</v>
      </c>
      <c r="H494">
        <v>0.13214285714285715</v>
      </c>
    </row>
    <row r="495" spans="1:8" x14ac:dyDescent="0.25">
      <c r="A495" t="s">
        <v>130</v>
      </c>
      <c r="B495">
        <v>8</v>
      </c>
      <c r="C495">
        <v>28</v>
      </c>
      <c r="D495" s="1">
        <v>42659</v>
      </c>
      <c r="E495" s="1">
        <v>42686</v>
      </c>
      <c r="F495" t="s">
        <v>118</v>
      </c>
      <c r="G495">
        <v>176.6</v>
      </c>
      <c r="H495">
        <v>6.3071428571428569</v>
      </c>
    </row>
    <row r="496" spans="1:8" x14ac:dyDescent="0.25">
      <c r="A496" t="s">
        <v>130</v>
      </c>
      <c r="B496">
        <v>8</v>
      </c>
      <c r="C496">
        <v>28</v>
      </c>
      <c r="D496" s="1">
        <v>42659</v>
      </c>
      <c r="E496" s="1">
        <v>42686</v>
      </c>
      <c r="F496" t="s">
        <v>119</v>
      </c>
      <c r="G496">
        <v>112.6</v>
      </c>
      <c r="H496">
        <v>4.0214285714285714</v>
      </c>
    </row>
    <row r="497" spans="1:8" x14ac:dyDescent="0.25">
      <c r="A497" t="s">
        <v>130</v>
      </c>
      <c r="B497">
        <v>8</v>
      </c>
      <c r="C497">
        <v>28</v>
      </c>
      <c r="D497" s="1">
        <v>42659</v>
      </c>
      <c r="E497" s="1">
        <v>42686</v>
      </c>
      <c r="F497" t="s">
        <v>120</v>
      </c>
      <c r="G497">
        <v>10.1</v>
      </c>
      <c r="H497">
        <v>0.36071428571428571</v>
      </c>
    </row>
    <row r="498" spans="1:8" x14ac:dyDescent="0.25">
      <c r="A498" t="s">
        <v>130</v>
      </c>
      <c r="B498">
        <v>8</v>
      </c>
      <c r="C498">
        <v>28</v>
      </c>
      <c r="D498" s="1">
        <v>42659</v>
      </c>
      <c r="E498" s="1">
        <v>42686</v>
      </c>
      <c r="F498" t="s">
        <v>121</v>
      </c>
      <c r="G498">
        <v>2.2000000000000002</v>
      </c>
      <c r="H498">
        <v>7.8571428571428584E-2</v>
      </c>
    </row>
    <row r="499" spans="1:8" x14ac:dyDescent="0.25">
      <c r="A499" t="s">
        <v>130</v>
      </c>
      <c r="B499">
        <v>8</v>
      </c>
      <c r="C499">
        <v>28</v>
      </c>
      <c r="D499" s="1">
        <v>42659</v>
      </c>
      <c r="E499" s="1">
        <v>42686</v>
      </c>
      <c r="F499" t="s">
        <v>122</v>
      </c>
      <c r="G499">
        <v>15.4</v>
      </c>
      <c r="H499">
        <v>0.55000000000000004</v>
      </c>
    </row>
    <row r="500" spans="1:8" x14ac:dyDescent="0.25">
      <c r="A500" t="s">
        <v>130</v>
      </c>
      <c r="B500">
        <v>8</v>
      </c>
      <c r="C500">
        <v>28</v>
      </c>
      <c r="D500" s="1">
        <v>42659</v>
      </c>
      <c r="E500" s="1">
        <v>42686</v>
      </c>
      <c r="F500" t="s">
        <v>125</v>
      </c>
      <c r="G500">
        <v>0.12</v>
      </c>
      <c r="H500">
        <v>4.2857142857142859E-3</v>
      </c>
    </row>
    <row r="501" spans="1:8" x14ac:dyDescent="0.25">
      <c r="A501" t="s">
        <v>130</v>
      </c>
      <c r="B501">
        <v>8</v>
      </c>
      <c r="C501">
        <v>28</v>
      </c>
      <c r="D501" s="1">
        <v>42659</v>
      </c>
      <c r="E501" s="1">
        <v>42686</v>
      </c>
      <c r="F501" t="s">
        <v>128</v>
      </c>
      <c r="G501">
        <v>3.8</v>
      </c>
      <c r="H501">
        <v>0.1357142857142857</v>
      </c>
    </row>
    <row r="502" spans="1:8" x14ac:dyDescent="0.25">
      <c r="A502" t="s">
        <v>130</v>
      </c>
      <c r="B502">
        <v>9</v>
      </c>
      <c r="C502">
        <v>28</v>
      </c>
      <c r="D502" s="1">
        <v>42687</v>
      </c>
      <c r="E502" s="1">
        <v>42714</v>
      </c>
      <c r="F502" t="s">
        <v>118</v>
      </c>
      <c r="G502">
        <v>182.7</v>
      </c>
      <c r="H502">
        <v>6.5249999999999995</v>
      </c>
    </row>
    <row r="503" spans="1:8" x14ac:dyDescent="0.25">
      <c r="A503" t="s">
        <v>130</v>
      </c>
      <c r="B503">
        <v>9</v>
      </c>
      <c r="C503">
        <v>28</v>
      </c>
      <c r="D503" s="1">
        <v>42687</v>
      </c>
      <c r="E503" s="1">
        <v>42714</v>
      </c>
      <c r="F503" t="s">
        <v>119</v>
      </c>
      <c r="G503">
        <v>116.7</v>
      </c>
      <c r="H503">
        <v>4.1678571428571427</v>
      </c>
    </row>
    <row r="504" spans="1:8" x14ac:dyDescent="0.25">
      <c r="A504" t="s">
        <v>130</v>
      </c>
      <c r="B504">
        <v>9</v>
      </c>
      <c r="C504">
        <v>28</v>
      </c>
      <c r="D504" s="1">
        <v>42687</v>
      </c>
      <c r="E504" s="1">
        <v>42714</v>
      </c>
      <c r="F504" t="s">
        <v>120</v>
      </c>
      <c r="G504">
        <v>10.1</v>
      </c>
      <c r="H504">
        <v>0.36071428571428571</v>
      </c>
    </row>
    <row r="505" spans="1:8" x14ac:dyDescent="0.25">
      <c r="A505" t="s">
        <v>130</v>
      </c>
      <c r="B505">
        <v>9</v>
      </c>
      <c r="C505">
        <v>28</v>
      </c>
      <c r="D505" s="1">
        <v>42687</v>
      </c>
      <c r="E505" s="1">
        <v>42714</v>
      </c>
      <c r="F505" t="s">
        <v>121</v>
      </c>
      <c r="G505">
        <v>2.1</v>
      </c>
      <c r="H505">
        <v>7.4999999999999997E-2</v>
      </c>
    </row>
    <row r="506" spans="1:8" x14ac:dyDescent="0.25">
      <c r="A506" t="s">
        <v>130</v>
      </c>
      <c r="B506">
        <v>9</v>
      </c>
      <c r="C506">
        <v>28</v>
      </c>
      <c r="D506" s="1">
        <v>42687</v>
      </c>
      <c r="E506" s="1">
        <v>42714</v>
      </c>
      <c r="F506" t="s">
        <v>122</v>
      </c>
      <c r="G506">
        <v>15.7</v>
      </c>
      <c r="H506">
        <v>0.56071428571428572</v>
      </c>
    </row>
    <row r="507" spans="1:8" x14ac:dyDescent="0.25">
      <c r="A507" t="s">
        <v>130</v>
      </c>
      <c r="B507">
        <v>9</v>
      </c>
      <c r="C507">
        <v>28</v>
      </c>
      <c r="D507" s="1">
        <v>42687</v>
      </c>
      <c r="E507" s="1">
        <v>42714</v>
      </c>
      <c r="F507" t="s">
        <v>125</v>
      </c>
      <c r="G507">
        <v>0.08</v>
      </c>
      <c r="H507">
        <v>2.8571428571428571E-3</v>
      </c>
    </row>
    <row r="508" spans="1:8" x14ac:dyDescent="0.25">
      <c r="A508" t="s">
        <v>130</v>
      </c>
      <c r="B508">
        <v>9</v>
      </c>
      <c r="C508">
        <v>28</v>
      </c>
      <c r="D508" s="1">
        <v>42687</v>
      </c>
      <c r="E508" s="1">
        <v>42714</v>
      </c>
      <c r="F508" t="s">
        <v>128</v>
      </c>
      <c r="G508">
        <v>4</v>
      </c>
      <c r="H508">
        <v>0.14285714285714285</v>
      </c>
    </row>
    <row r="509" spans="1:8" x14ac:dyDescent="0.25">
      <c r="A509" t="s">
        <v>130</v>
      </c>
      <c r="B509">
        <v>10</v>
      </c>
      <c r="C509">
        <v>28</v>
      </c>
      <c r="D509" s="1">
        <v>42715</v>
      </c>
      <c r="E509" s="1">
        <v>42742</v>
      </c>
      <c r="F509" t="s">
        <v>118</v>
      </c>
      <c r="G509">
        <v>145.80000000000001</v>
      </c>
      <c r="H509">
        <v>5.2071428571428573</v>
      </c>
    </row>
    <row r="510" spans="1:8" x14ac:dyDescent="0.25">
      <c r="A510" t="s">
        <v>130</v>
      </c>
      <c r="B510">
        <v>10</v>
      </c>
      <c r="C510">
        <v>28</v>
      </c>
      <c r="D510" s="1">
        <v>42715</v>
      </c>
      <c r="E510" s="1">
        <v>42742</v>
      </c>
      <c r="F510" t="s">
        <v>119</v>
      </c>
      <c r="G510">
        <v>89</v>
      </c>
      <c r="H510">
        <v>3.1785714285714284</v>
      </c>
    </row>
    <row r="511" spans="1:8" x14ac:dyDescent="0.25">
      <c r="A511" t="s">
        <v>130</v>
      </c>
      <c r="B511">
        <v>10</v>
      </c>
      <c r="C511">
        <v>28</v>
      </c>
      <c r="D511" s="1">
        <v>42715</v>
      </c>
      <c r="E511" s="1">
        <v>42742</v>
      </c>
      <c r="F511" t="s">
        <v>120</v>
      </c>
      <c r="G511">
        <v>7.6</v>
      </c>
      <c r="H511">
        <v>0.27142857142857141</v>
      </c>
    </row>
    <row r="512" spans="1:8" x14ac:dyDescent="0.25">
      <c r="A512" t="s">
        <v>130</v>
      </c>
      <c r="B512">
        <v>10</v>
      </c>
      <c r="C512">
        <v>28</v>
      </c>
      <c r="D512" s="1">
        <v>42715</v>
      </c>
      <c r="E512" s="1">
        <v>42742</v>
      </c>
      <c r="F512" t="s">
        <v>121</v>
      </c>
      <c r="G512">
        <v>2.1</v>
      </c>
      <c r="H512">
        <v>7.4999999999999997E-2</v>
      </c>
    </row>
    <row r="513" spans="1:8" x14ac:dyDescent="0.25">
      <c r="A513" t="s">
        <v>130</v>
      </c>
      <c r="B513">
        <v>10</v>
      </c>
      <c r="C513">
        <v>28</v>
      </c>
      <c r="D513" s="1">
        <v>42715</v>
      </c>
      <c r="E513" s="1">
        <v>42742</v>
      </c>
      <c r="F513" t="s">
        <v>122</v>
      </c>
      <c r="G513">
        <v>12</v>
      </c>
      <c r="H513">
        <v>0.42857142857142855</v>
      </c>
    </row>
    <row r="514" spans="1:8" x14ac:dyDescent="0.25">
      <c r="A514" t="s">
        <v>130</v>
      </c>
      <c r="B514">
        <v>10</v>
      </c>
      <c r="C514">
        <v>28</v>
      </c>
      <c r="D514" s="1">
        <v>42715</v>
      </c>
      <c r="E514" s="1">
        <v>42742</v>
      </c>
      <c r="F514" t="s">
        <v>125</v>
      </c>
      <c r="G514">
        <v>0.09</v>
      </c>
      <c r="H514">
        <v>3.2142857142857142E-3</v>
      </c>
    </row>
    <row r="515" spans="1:8" x14ac:dyDescent="0.25">
      <c r="A515" t="s">
        <v>130</v>
      </c>
      <c r="B515">
        <v>10</v>
      </c>
      <c r="C515">
        <v>28</v>
      </c>
      <c r="D515" s="1">
        <v>42715</v>
      </c>
      <c r="E515" s="1">
        <v>42742</v>
      </c>
      <c r="F515" t="s">
        <v>128</v>
      </c>
      <c r="G515">
        <v>3.3</v>
      </c>
      <c r="H515">
        <v>0.11785714285714285</v>
      </c>
    </row>
    <row r="516" spans="1:8" x14ac:dyDescent="0.25">
      <c r="A516" t="s">
        <v>130</v>
      </c>
      <c r="B516">
        <v>11</v>
      </c>
      <c r="C516">
        <v>28</v>
      </c>
      <c r="D516" s="1">
        <v>42743</v>
      </c>
      <c r="E516" s="1">
        <v>42770</v>
      </c>
      <c r="F516" t="s">
        <v>118</v>
      </c>
      <c r="G516">
        <v>174.4</v>
      </c>
      <c r="H516">
        <v>6.2285714285714286</v>
      </c>
    </row>
    <row r="517" spans="1:8" x14ac:dyDescent="0.25">
      <c r="A517" t="s">
        <v>130</v>
      </c>
      <c r="B517">
        <v>11</v>
      </c>
      <c r="C517">
        <v>28</v>
      </c>
      <c r="D517" s="1">
        <v>42743</v>
      </c>
      <c r="E517" s="1">
        <v>42770</v>
      </c>
      <c r="F517" t="s">
        <v>119</v>
      </c>
      <c r="G517">
        <v>101.9</v>
      </c>
      <c r="H517">
        <v>3.6392857142857147</v>
      </c>
    </row>
    <row r="518" spans="1:8" x14ac:dyDescent="0.25">
      <c r="A518" t="s">
        <v>130</v>
      </c>
      <c r="B518">
        <v>11</v>
      </c>
      <c r="C518">
        <v>28</v>
      </c>
      <c r="D518" s="1">
        <v>42743</v>
      </c>
      <c r="E518" s="1">
        <v>42770</v>
      </c>
      <c r="F518" t="s">
        <v>120</v>
      </c>
      <c r="G518">
        <v>9.6</v>
      </c>
      <c r="H518">
        <v>0.34285714285714286</v>
      </c>
    </row>
    <row r="519" spans="1:8" x14ac:dyDescent="0.25">
      <c r="A519" t="s">
        <v>130</v>
      </c>
      <c r="B519">
        <v>11</v>
      </c>
      <c r="C519">
        <v>28</v>
      </c>
      <c r="D519" s="1">
        <v>42743</v>
      </c>
      <c r="E519" s="1">
        <v>42770</v>
      </c>
      <c r="F519" t="s">
        <v>121</v>
      </c>
      <c r="G519">
        <v>2.4</v>
      </c>
      <c r="H519">
        <v>8.5714285714285715E-2</v>
      </c>
    </row>
    <row r="520" spans="1:8" x14ac:dyDescent="0.25">
      <c r="A520" t="s">
        <v>130</v>
      </c>
      <c r="B520">
        <v>11</v>
      </c>
      <c r="C520">
        <v>28</v>
      </c>
      <c r="D520" s="1">
        <v>42743</v>
      </c>
      <c r="E520" s="1">
        <v>42770</v>
      </c>
      <c r="F520" t="s">
        <v>122</v>
      </c>
      <c r="G520">
        <v>14.8</v>
      </c>
      <c r="H520">
        <v>0.52857142857142858</v>
      </c>
    </row>
    <row r="521" spans="1:8" x14ac:dyDescent="0.25">
      <c r="A521" t="s">
        <v>130</v>
      </c>
      <c r="B521">
        <v>11</v>
      </c>
      <c r="C521">
        <v>28</v>
      </c>
      <c r="D521" s="1">
        <v>42743</v>
      </c>
      <c r="E521" s="1">
        <v>42770</v>
      </c>
      <c r="F521" t="s">
        <v>125</v>
      </c>
      <c r="G521">
        <v>0.08</v>
      </c>
      <c r="H521">
        <v>2.8571428571428571E-3</v>
      </c>
    </row>
    <row r="522" spans="1:8" x14ac:dyDescent="0.25">
      <c r="A522" t="s">
        <v>130</v>
      </c>
      <c r="B522">
        <v>11</v>
      </c>
      <c r="C522">
        <v>28</v>
      </c>
      <c r="D522" s="1">
        <v>42743</v>
      </c>
      <c r="E522" s="1">
        <v>42770</v>
      </c>
      <c r="F522" t="s">
        <v>128</v>
      </c>
      <c r="G522">
        <v>3.8</v>
      </c>
      <c r="H522">
        <v>0.1357142857142857</v>
      </c>
    </row>
    <row r="523" spans="1:8" x14ac:dyDescent="0.25">
      <c r="A523" t="s">
        <v>130</v>
      </c>
      <c r="B523">
        <v>12</v>
      </c>
      <c r="C523">
        <v>28</v>
      </c>
      <c r="D523" s="1">
        <v>42771</v>
      </c>
      <c r="E523" s="1">
        <v>42798</v>
      </c>
      <c r="F523" t="s">
        <v>118</v>
      </c>
      <c r="G523">
        <v>172.9</v>
      </c>
      <c r="H523">
        <v>6.1749999999999998</v>
      </c>
    </row>
    <row r="524" spans="1:8" x14ac:dyDescent="0.25">
      <c r="A524" t="s">
        <v>130</v>
      </c>
      <c r="B524">
        <v>12</v>
      </c>
      <c r="C524">
        <v>28</v>
      </c>
      <c r="D524" s="1">
        <v>42771</v>
      </c>
      <c r="E524" s="1">
        <v>42798</v>
      </c>
      <c r="F524" t="s">
        <v>119</v>
      </c>
      <c r="G524">
        <v>108.3</v>
      </c>
      <c r="H524">
        <v>3.8678571428571429</v>
      </c>
    </row>
    <row r="525" spans="1:8" x14ac:dyDescent="0.25">
      <c r="A525" t="s">
        <v>130</v>
      </c>
      <c r="B525">
        <v>12</v>
      </c>
      <c r="C525">
        <v>28</v>
      </c>
      <c r="D525" s="1">
        <v>42771</v>
      </c>
      <c r="E525" s="1">
        <v>42798</v>
      </c>
      <c r="F525" t="s">
        <v>120</v>
      </c>
      <c r="G525">
        <v>9.6999999999999993</v>
      </c>
      <c r="H525">
        <v>0.34642857142857142</v>
      </c>
    </row>
    <row r="526" spans="1:8" x14ac:dyDescent="0.25">
      <c r="A526" t="s">
        <v>130</v>
      </c>
      <c r="B526">
        <v>12</v>
      </c>
      <c r="C526">
        <v>28</v>
      </c>
      <c r="D526" s="1">
        <v>42771</v>
      </c>
      <c r="E526" s="1">
        <v>42798</v>
      </c>
      <c r="F526" t="s">
        <v>121</v>
      </c>
      <c r="G526">
        <v>2.2000000000000002</v>
      </c>
      <c r="H526">
        <v>7.8571428571428584E-2</v>
      </c>
    </row>
    <row r="527" spans="1:8" x14ac:dyDescent="0.25">
      <c r="A527" t="s">
        <v>130</v>
      </c>
      <c r="B527">
        <v>12</v>
      </c>
      <c r="C527">
        <v>28</v>
      </c>
      <c r="D527" s="1">
        <v>42771</v>
      </c>
      <c r="E527" s="1">
        <v>42798</v>
      </c>
      <c r="F527" t="s">
        <v>122</v>
      </c>
      <c r="G527">
        <v>14.6</v>
      </c>
      <c r="H527">
        <v>0.52142857142857146</v>
      </c>
    </row>
    <row r="528" spans="1:8" x14ac:dyDescent="0.25">
      <c r="A528" t="s">
        <v>130</v>
      </c>
      <c r="B528">
        <v>12</v>
      </c>
      <c r="C528">
        <v>28</v>
      </c>
      <c r="D528" s="1">
        <v>42771</v>
      </c>
      <c r="E528" s="1">
        <v>42798</v>
      </c>
      <c r="F528" t="s">
        <v>125</v>
      </c>
      <c r="G528">
        <v>0.11</v>
      </c>
      <c r="H528">
        <v>3.9285714285714288E-3</v>
      </c>
    </row>
    <row r="529" spans="1:8" x14ac:dyDescent="0.25">
      <c r="A529" t="s">
        <v>130</v>
      </c>
      <c r="B529">
        <v>12</v>
      </c>
      <c r="C529">
        <v>28</v>
      </c>
      <c r="D529" s="1">
        <v>42771</v>
      </c>
      <c r="E529" s="1">
        <v>42798</v>
      </c>
      <c r="F529" t="s">
        <v>128</v>
      </c>
      <c r="G529">
        <v>3.6</v>
      </c>
      <c r="H529">
        <v>0.12857142857142859</v>
      </c>
    </row>
    <row r="530" spans="1:8" x14ac:dyDescent="0.25">
      <c r="A530" t="s">
        <v>130</v>
      </c>
      <c r="B530">
        <v>13</v>
      </c>
      <c r="C530">
        <v>27</v>
      </c>
      <c r="D530" s="1">
        <v>42799</v>
      </c>
      <c r="E530" s="1">
        <v>42825</v>
      </c>
      <c r="F530" t="s">
        <v>118</v>
      </c>
      <c r="G530">
        <v>178.4</v>
      </c>
      <c r="H530">
        <v>6.6074074074074076</v>
      </c>
    </row>
    <row r="531" spans="1:8" x14ac:dyDescent="0.25">
      <c r="A531" t="s">
        <v>130</v>
      </c>
      <c r="B531">
        <v>13</v>
      </c>
      <c r="C531">
        <v>27</v>
      </c>
      <c r="D531" s="1">
        <v>42799</v>
      </c>
      <c r="E531" s="1">
        <v>42825</v>
      </c>
      <c r="F531" t="s">
        <v>119</v>
      </c>
      <c r="G531">
        <v>106</v>
      </c>
      <c r="H531">
        <v>3.925925925925926</v>
      </c>
    </row>
    <row r="532" spans="1:8" x14ac:dyDescent="0.25">
      <c r="A532" t="s">
        <v>130</v>
      </c>
      <c r="B532">
        <v>13</v>
      </c>
      <c r="C532">
        <v>27</v>
      </c>
      <c r="D532" s="1">
        <v>42799</v>
      </c>
      <c r="E532" s="1">
        <v>42825</v>
      </c>
      <c r="F532" t="s">
        <v>120</v>
      </c>
      <c r="G532">
        <v>9.5</v>
      </c>
      <c r="H532">
        <v>0.35185185185185186</v>
      </c>
    </row>
    <row r="533" spans="1:8" x14ac:dyDescent="0.25">
      <c r="A533" t="s">
        <v>130</v>
      </c>
      <c r="B533">
        <v>13</v>
      </c>
      <c r="C533">
        <v>27</v>
      </c>
      <c r="D533" s="1">
        <v>42799</v>
      </c>
      <c r="E533" s="1">
        <v>42825</v>
      </c>
      <c r="F533" t="s">
        <v>121</v>
      </c>
      <c r="G533">
        <v>2.4</v>
      </c>
      <c r="H533">
        <v>8.8888888888888892E-2</v>
      </c>
    </row>
    <row r="534" spans="1:8" x14ac:dyDescent="0.25">
      <c r="A534" t="s">
        <v>130</v>
      </c>
      <c r="B534">
        <v>13</v>
      </c>
      <c r="C534">
        <v>27</v>
      </c>
      <c r="D534" s="1">
        <v>42799</v>
      </c>
      <c r="E534" s="1">
        <v>42825</v>
      </c>
      <c r="F534" t="s">
        <v>122</v>
      </c>
      <c r="G534">
        <v>15.1</v>
      </c>
      <c r="H534">
        <v>0.55925925925925923</v>
      </c>
    </row>
    <row r="535" spans="1:8" x14ac:dyDescent="0.25">
      <c r="A535" t="s">
        <v>130</v>
      </c>
      <c r="B535">
        <v>13</v>
      </c>
      <c r="C535">
        <v>27</v>
      </c>
      <c r="D535" s="1">
        <v>42799</v>
      </c>
      <c r="E535" s="1">
        <v>42825</v>
      </c>
      <c r="F535" t="s">
        <v>125</v>
      </c>
      <c r="G535">
        <v>7.0000000000000007E-2</v>
      </c>
      <c r="H535">
        <v>2.592592592592593E-3</v>
      </c>
    </row>
    <row r="536" spans="1:8" x14ac:dyDescent="0.25">
      <c r="A536" t="s">
        <v>130</v>
      </c>
      <c r="B536">
        <v>13</v>
      </c>
      <c r="C536">
        <v>27</v>
      </c>
      <c r="D536" s="1">
        <v>42799</v>
      </c>
      <c r="E536" s="1">
        <v>42825</v>
      </c>
      <c r="F536" t="s">
        <v>128</v>
      </c>
      <c r="G536">
        <v>3.4</v>
      </c>
      <c r="H536">
        <v>0.12592592592592591</v>
      </c>
    </row>
    <row r="537" spans="1:8" x14ac:dyDescent="0.25">
      <c r="A537" t="s">
        <v>131</v>
      </c>
      <c r="B537">
        <v>1</v>
      </c>
      <c r="C537">
        <v>29</v>
      </c>
      <c r="D537" s="1">
        <v>42826</v>
      </c>
      <c r="E537" s="1">
        <v>42854</v>
      </c>
      <c r="F537" t="s">
        <v>118</v>
      </c>
      <c r="G537">
        <v>172.6</v>
      </c>
      <c r="H537">
        <v>5.9517241379310342</v>
      </c>
    </row>
    <row r="538" spans="1:8" x14ac:dyDescent="0.25">
      <c r="A538" t="s">
        <v>131</v>
      </c>
      <c r="B538">
        <v>1</v>
      </c>
      <c r="C538">
        <v>29</v>
      </c>
      <c r="D538" s="1">
        <v>42826</v>
      </c>
      <c r="E538" s="1">
        <v>42854</v>
      </c>
      <c r="F538" t="s">
        <v>119</v>
      </c>
      <c r="G538">
        <v>104.6</v>
      </c>
      <c r="H538">
        <v>3.6068965517241378</v>
      </c>
    </row>
    <row r="539" spans="1:8" x14ac:dyDescent="0.25">
      <c r="A539" t="s">
        <v>131</v>
      </c>
      <c r="B539">
        <v>1</v>
      </c>
      <c r="C539">
        <v>29</v>
      </c>
      <c r="D539" s="1">
        <v>42826</v>
      </c>
      <c r="E539" s="1">
        <v>42854</v>
      </c>
      <c r="F539" t="s">
        <v>120</v>
      </c>
      <c r="G539">
        <v>9.6999999999999993</v>
      </c>
      <c r="H539">
        <v>0.33448275862068966</v>
      </c>
    </row>
    <row r="540" spans="1:8" x14ac:dyDescent="0.25">
      <c r="A540" t="s">
        <v>131</v>
      </c>
      <c r="B540">
        <v>1</v>
      </c>
      <c r="C540">
        <v>29</v>
      </c>
      <c r="D540" s="1">
        <v>42826</v>
      </c>
      <c r="E540" s="1">
        <v>42854</v>
      </c>
      <c r="F540" t="s">
        <v>121</v>
      </c>
      <c r="G540">
        <v>2.1</v>
      </c>
      <c r="H540">
        <v>7.2413793103448282E-2</v>
      </c>
    </row>
    <row r="541" spans="1:8" x14ac:dyDescent="0.25">
      <c r="A541" t="s">
        <v>131</v>
      </c>
      <c r="B541">
        <v>1</v>
      </c>
      <c r="C541">
        <v>29</v>
      </c>
      <c r="D541" s="1">
        <v>42826</v>
      </c>
      <c r="E541" s="1">
        <v>42854</v>
      </c>
      <c r="F541" t="s">
        <v>122</v>
      </c>
      <c r="G541">
        <v>14.7</v>
      </c>
      <c r="H541">
        <v>0.50689655172413794</v>
      </c>
    </row>
    <row r="542" spans="1:8" x14ac:dyDescent="0.25">
      <c r="A542" t="s">
        <v>131</v>
      </c>
      <c r="B542">
        <v>1</v>
      </c>
      <c r="C542">
        <v>29</v>
      </c>
      <c r="D542" s="1">
        <v>42826</v>
      </c>
      <c r="E542" s="1">
        <v>42854</v>
      </c>
      <c r="F542" t="s">
        <v>125</v>
      </c>
      <c r="G542">
        <v>0.16</v>
      </c>
      <c r="H542">
        <v>5.5172413793103453E-3</v>
      </c>
    </row>
    <row r="543" spans="1:8" x14ac:dyDescent="0.25">
      <c r="A543" t="s">
        <v>131</v>
      </c>
      <c r="B543">
        <v>1</v>
      </c>
      <c r="C543">
        <v>29</v>
      </c>
      <c r="D543" s="1">
        <v>42826</v>
      </c>
      <c r="E543" s="1">
        <v>42854</v>
      </c>
      <c r="F543" t="s">
        <v>128</v>
      </c>
      <c r="G543">
        <v>3.3</v>
      </c>
      <c r="H543">
        <v>0.11379310344827585</v>
      </c>
    </row>
    <row r="544" spans="1:8" x14ac:dyDescent="0.25">
      <c r="A544" t="s">
        <v>131</v>
      </c>
      <c r="B544">
        <v>2</v>
      </c>
      <c r="C544">
        <v>28</v>
      </c>
      <c r="D544" s="1">
        <v>42855</v>
      </c>
      <c r="E544" s="1">
        <v>42882</v>
      </c>
      <c r="F544" t="s">
        <v>118</v>
      </c>
      <c r="G544">
        <v>182.3</v>
      </c>
      <c r="H544">
        <v>6.5107142857142861</v>
      </c>
    </row>
    <row r="545" spans="1:8" x14ac:dyDescent="0.25">
      <c r="A545" t="s">
        <v>131</v>
      </c>
      <c r="B545">
        <v>2</v>
      </c>
      <c r="C545">
        <v>28</v>
      </c>
      <c r="D545" s="1">
        <v>42855</v>
      </c>
      <c r="E545" s="1">
        <v>42882</v>
      </c>
      <c r="F545" t="s">
        <v>119</v>
      </c>
      <c r="G545">
        <v>106.1</v>
      </c>
      <c r="H545">
        <v>3.7892857142857141</v>
      </c>
    </row>
    <row r="546" spans="1:8" x14ac:dyDescent="0.25">
      <c r="A546" t="s">
        <v>131</v>
      </c>
      <c r="B546">
        <v>2</v>
      </c>
      <c r="C546">
        <v>28</v>
      </c>
      <c r="D546" s="1">
        <v>42855</v>
      </c>
      <c r="E546" s="1">
        <v>42882</v>
      </c>
      <c r="F546" t="s">
        <v>120</v>
      </c>
      <c r="G546">
        <v>9.4</v>
      </c>
      <c r="H546">
        <v>0.33571428571428574</v>
      </c>
    </row>
    <row r="547" spans="1:8" x14ac:dyDescent="0.25">
      <c r="A547" t="s">
        <v>131</v>
      </c>
      <c r="B547">
        <v>2</v>
      </c>
      <c r="C547">
        <v>28</v>
      </c>
      <c r="D547" s="1">
        <v>42855</v>
      </c>
      <c r="E547" s="1">
        <v>42882</v>
      </c>
      <c r="F547" t="s">
        <v>121</v>
      </c>
      <c r="G547">
        <v>2.2999999999999998</v>
      </c>
      <c r="H547">
        <v>8.2142857142857142E-2</v>
      </c>
    </row>
    <row r="548" spans="1:8" x14ac:dyDescent="0.25">
      <c r="A548" t="s">
        <v>131</v>
      </c>
      <c r="B548">
        <v>2</v>
      </c>
      <c r="C548">
        <v>28</v>
      </c>
      <c r="D548" s="1">
        <v>42855</v>
      </c>
      <c r="E548" s="1">
        <v>42882</v>
      </c>
      <c r="F548" t="s">
        <v>122</v>
      </c>
      <c r="G548">
        <v>14.8</v>
      </c>
      <c r="H548">
        <v>0.52857142857142858</v>
      </c>
    </row>
    <row r="549" spans="1:8" x14ac:dyDescent="0.25">
      <c r="A549" t="s">
        <v>131</v>
      </c>
      <c r="B549">
        <v>2</v>
      </c>
      <c r="C549">
        <v>28</v>
      </c>
      <c r="D549" s="1">
        <v>42855</v>
      </c>
      <c r="E549" s="1">
        <v>42882</v>
      </c>
      <c r="F549" t="s">
        <v>125</v>
      </c>
      <c r="G549">
        <v>0.11</v>
      </c>
      <c r="H549">
        <v>3.9285714285714288E-3</v>
      </c>
    </row>
    <row r="550" spans="1:8" x14ac:dyDescent="0.25">
      <c r="A550" t="s">
        <v>131</v>
      </c>
      <c r="B550">
        <v>2</v>
      </c>
      <c r="C550">
        <v>28</v>
      </c>
      <c r="D550" s="1">
        <v>42855</v>
      </c>
      <c r="E550" s="1">
        <v>42882</v>
      </c>
      <c r="F550" t="s">
        <v>128</v>
      </c>
      <c r="G550">
        <v>3.5</v>
      </c>
      <c r="H550">
        <v>0.125</v>
      </c>
    </row>
    <row r="551" spans="1:8" x14ac:dyDescent="0.25">
      <c r="A551" t="s">
        <v>131</v>
      </c>
      <c r="B551">
        <v>3</v>
      </c>
      <c r="C551">
        <v>28</v>
      </c>
      <c r="D551" s="1">
        <v>42883</v>
      </c>
      <c r="E551" s="1">
        <v>42910</v>
      </c>
      <c r="F551" t="s">
        <v>118</v>
      </c>
      <c r="G551">
        <v>175.8</v>
      </c>
      <c r="H551">
        <v>6.2785714285714294</v>
      </c>
    </row>
    <row r="552" spans="1:8" x14ac:dyDescent="0.25">
      <c r="A552" t="s">
        <v>131</v>
      </c>
      <c r="B552">
        <v>3</v>
      </c>
      <c r="C552">
        <v>28</v>
      </c>
      <c r="D552" s="1">
        <v>42883</v>
      </c>
      <c r="E552" s="1">
        <v>42910</v>
      </c>
      <c r="F552" t="s">
        <v>119</v>
      </c>
      <c r="G552">
        <v>101.6</v>
      </c>
      <c r="H552">
        <v>3.6285714285714286</v>
      </c>
    </row>
    <row r="553" spans="1:8" x14ac:dyDescent="0.25">
      <c r="A553" t="s">
        <v>131</v>
      </c>
      <c r="B553">
        <v>3</v>
      </c>
      <c r="C553">
        <v>28</v>
      </c>
      <c r="D553" s="1">
        <v>42883</v>
      </c>
      <c r="E553" s="1">
        <v>42910</v>
      </c>
      <c r="F553" t="s">
        <v>120</v>
      </c>
      <c r="G553">
        <v>9.1999999999999993</v>
      </c>
      <c r="H553">
        <v>0.32857142857142857</v>
      </c>
    </row>
    <row r="554" spans="1:8" x14ac:dyDescent="0.25">
      <c r="A554" t="s">
        <v>131</v>
      </c>
      <c r="B554">
        <v>3</v>
      </c>
      <c r="C554">
        <v>28</v>
      </c>
      <c r="D554" s="1">
        <v>42883</v>
      </c>
      <c r="E554" s="1">
        <v>42910</v>
      </c>
      <c r="F554" t="s">
        <v>121</v>
      </c>
      <c r="G554">
        <v>2.2000000000000002</v>
      </c>
      <c r="H554">
        <v>7.8571428571428584E-2</v>
      </c>
    </row>
    <row r="555" spans="1:8" x14ac:dyDescent="0.25">
      <c r="A555" t="s">
        <v>131</v>
      </c>
      <c r="B555">
        <v>3</v>
      </c>
      <c r="C555">
        <v>28</v>
      </c>
      <c r="D555" s="1">
        <v>42883</v>
      </c>
      <c r="E555" s="1">
        <v>42910</v>
      </c>
      <c r="F555" t="s">
        <v>122</v>
      </c>
      <c r="G555">
        <v>14.4</v>
      </c>
      <c r="H555">
        <v>0.51428571428571435</v>
      </c>
    </row>
    <row r="556" spans="1:8" x14ac:dyDescent="0.25">
      <c r="A556" t="s">
        <v>131</v>
      </c>
      <c r="B556">
        <v>3</v>
      </c>
      <c r="C556">
        <v>28</v>
      </c>
      <c r="D556" s="1">
        <v>42883</v>
      </c>
      <c r="E556" s="1">
        <v>42910</v>
      </c>
      <c r="F556" t="s">
        <v>125</v>
      </c>
      <c r="G556">
        <v>0.11</v>
      </c>
      <c r="H556">
        <v>3.9285714285714288E-3</v>
      </c>
    </row>
    <row r="557" spans="1:8" x14ac:dyDescent="0.25">
      <c r="A557" t="s">
        <v>131</v>
      </c>
      <c r="B557">
        <v>3</v>
      </c>
      <c r="C557">
        <v>28</v>
      </c>
      <c r="D557" s="1">
        <v>42883</v>
      </c>
      <c r="E557" s="1">
        <v>42910</v>
      </c>
      <c r="F557" t="s">
        <v>128</v>
      </c>
      <c r="G557">
        <v>3.4</v>
      </c>
      <c r="H557">
        <v>0.12142857142857143</v>
      </c>
    </row>
    <row r="558" spans="1:8" x14ac:dyDescent="0.25">
      <c r="A558" t="s">
        <v>131</v>
      </c>
      <c r="B558">
        <v>4</v>
      </c>
      <c r="C558">
        <v>28</v>
      </c>
      <c r="D558" s="1">
        <v>42911</v>
      </c>
      <c r="E558" s="1">
        <v>42938</v>
      </c>
      <c r="F558" t="s">
        <v>118</v>
      </c>
      <c r="G558">
        <v>181.5</v>
      </c>
      <c r="H558">
        <v>6.4821428571428568</v>
      </c>
    </row>
    <row r="559" spans="1:8" x14ac:dyDescent="0.25">
      <c r="A559" t="s">
        <v>131</v>
      </c>
      <c r="B559">
        <v>4</v>
      </c>
      <c r="C559">
        <v>28</v>
      </c>
      <c r="D559" s="1">
        <v>42911</v>
      </c>
      <c r="E559" s="1">
        <v>42938</v>
      </c>
      <c r="F559" t="s">
        <v>119</v>
      </c>
      <c r="G559">
        <v>109</v>
      </c>
      <c r="H559">
        <v>3.8928571428571428</v>
      </c>
    </row>
    <row r="560" spans="1:8" x14ac:dyDescent="0.25">
      <c r="A560" t="s">
        <v>131</v>
      </c>
      <c r="B560">
        <v>4</v>
      </c>
      <c r="C560">
        <v>28</v>
      </c>
      <c r="D560" s="1">
        <v>42911</v>
      </c>
      <c r="E560" s="1">
        <v>42938</v>
      </c>
      <c r="F560" t="s">
        <v>120</v>
      </c>
      <c r="G560">
        <v>9.6</v>
      </c>
      <c r="H560">
        <v>0.34285714285714286</v>
      </c>
    </row>
    <row r="561" spans="1:8" x14ac:dyDescent="0.25">
      <c r="A561" t="s">
        <v>131</v>
      </c>
      <c r="B561">
        <v>4</v>
      </c>
      <c r="C561">
        <v>28</v>
      </c>
      <c r="D561" s="1">
        <v>42911</v>
      </c>
      <c r="E561" s="1">
        <v>42938</v>
      </c>
      <c r="F561" t="s">
        <v>121</v>
      </c>
      <c r="G561">
        <v>2.4</v>
      </c>
      <c r="H561">
        <v>8.5714285714285715E-2</v>
      </c>
    </row>
    <row r="562" spans="1:8" x14ac:dyDescent="0.25">
      <c r="A562" t="s">
        <v>131</v>
      </c>
      <c r="B562">
        <v>4</v>
      </c>
      <c r="C562">
        <v>28</v>
      </c>
      <c r="D562" s="1">
        <v>42911</v>
      </c>
      <c r="E562" s="1">
        <v>42938</v>
      </c>
      <c r="F562" t="s">
        <v>122</v>
      </c>
      <c r="G562">
        <v>15</v>
      </c>
      <c r="H562">
        <v>0.5357142857142857</v>
      </c>
    </row>
    <row r="563" spans="1:8" x14ac:dyDescent="0.25">
      <c r="A563" t="s">
        <v>131</v>
      </c>
      <c r="B563">
        <v>4</v>
      </c>
      <c r="C563">
        <v>28</v>
      </c>
      <c r="D563" s="1">
        <v>42911</v>
      </c>
      <c r="E563" s="1">
        <v>42938</v>
      </c>
      <c r="F563" t="s">
        <v>125</v>
      </c>
      <c r="G563">
        <v>0.13</v>
      </c>
      <c r="H563">
        <v>4.642857142857143E-3</v>
      </c>
    </row>
    <row r="564" spans="1:8" x14ac:dyDescent="0.25">
      <c r="A564" t="s">
        <v>131</v>
      </c>
      <c r="B564">
        <v>4</v>
      </c>
      <c r="C564">
        <v>28</v>
      </c>
      <c r="D564" s="1">
        <v>42911</v>
      </c>
      <c r="E564" s="1">
        <v>42938</v>
      </c>
      <c r="F564" t="s">
        <v>128</v>
      </c>
      <c r="G564">
        <v>3.7</v>
      </c>
      <c r="H564">
        <v>0.13214285714285715</v>
      </c>
    </row>
    <row r="565" spans="1:8" x14ac:dyDescent="0.25">
      <c r="A565" t="s">
        <v>131</v>
      </c>
      <c r="B565">
        <v>5</v>
      </c>
      <c r="C565">
        <v>28</v>
      </c>
      <c r="D565" s="1">
        <v>42939</v>
      </c>
      <c r="E565" s="1">
        <v>42966</v>
      </c>
      <c r="F565" t="s">
        <v>118</v>
      </c>
      <c r="G565">
        <v>155.1</v>
      </c>
      <c r="H565">
        <v>5.5392857142857137</v>
      </c>
    </row>
    <row r="566" spans="1:8" x14ac:dyDescent="0.25">
      <c r="A566" t="s">
        <v>131</v>
      </c>
      <c r="B566">
        <v>5</v>
      </c>
      <c r="C566">
        <v>28</v>
      </c>
      <c r="D566" s="1">
        <v>42939</v>
      </c>
      <c r="E566" s="1">
        <v>42966</v>
      </c>
      <c r="F566" t="s">
        <v>119</v>
      </c>
      <c r="G566">
        <v>101</v>
      </c>
      <c r="H566">
        <v>3.6071428571428572</v>
      </c>
    </row>
    <row r="567" spans="1:8" x14ac:dyDescent="0.25">
      <c r="A567" t="s">
        <v>131</v>
      </c>
      <c r="B567">
        <v>5</v>
      </c>
      <c r="C567">
        <v>28</v>
      </c>
      <c r="D567" s="1">
        <v>42939</v>
      </c>
      <c r="E567" s="1">
        <v>42966</v>
      </c>
      <c r="F567" t="s">
        <v>120</v>
      </c>
      <c r="G567">
        <v>9.1999999999999993</v>
      </c>
      <c r="H567">
        <v>0.32857142857142857</v>
      </c>
    </row>
    <row r="568" spans="1:8" x14ac:dyDescent="0.25">
      <c r="A568" t="s">
        <v>131</v>
      </c>
      <c r="B568">
        <v>5</v>
      </c>
      <c r="C568">
        <v>28</v>
      </c>
      <c r="D568" s="1">
        <v>42939</v>
      </c>
      <c r="E568" s="1">
        <v>42966</v>
      </c>
      <c r="F568" t="s">
        <v>121</v>
      </c>
      <c r="G568">
        <v>2.1</v>
      </c>
      <c r="H568">
        <v>7.4999999999999997E-2</v>
      </c>
    </row>
    <row r="569" spans="1:8" x14ac:dyDescent="0.25">
      <c r="A569" t="s">
        <v>131</v>
      </c>
      <c r="B569">
        <v>5</v>
      </c>
      <c r="C569">
        <v>28</v>
      </c>
      <c r="D569" s="1">
        <v>42939</v>
      </c>
      <c r="E569" s="1">
        <v>42966</v>
      </c>
      <c r="F569" t="s">
        <v>122</v>
      </c>
      <c r="G569">
        <v>14.4</v>
      </c>
      <c r="H569">
        <v>0.51428571428571435</v>
      </c>
    </row>
    <row r="570" spans="1:8" x14ac:dyDescent="0.25">
      <c r="A570" t="s">
        <v>131</v>
      </c>
      <c r="B570">
        <v>5</v>
      </c>
      <c r="C570">
        <v>28</v>
      </c>
      <c r="D570" s="1">
        <v>42939</v>
      </c>
      <c r="E570" s="1">
        <v>42966</v>
      </c>
      <c r="F570" t="s">
        <v>125</v>
      </c>
      <c r="G570">
        <v>0.18</v>
      </c>
      <c r="H570">
        <v>6.4285714285714285E-3</v>
      </c>
    </row>
    <row r="571" spans="1:8" x14ac:dyDescent="0.25">
      <c r="A571" t="s">
        <v>131</v>
      </c>
      <c r="B571">
        <v>5</v>
      </c>
      <c r="C571">
        <v>28</v>
      </c>
      <c r="D571" s="1">
        <v>42939</v>
      </c>
      <c r="E571" s="1">
        <v>42966</v>
      </c>
      <c r="F571" t="s">
        <v>128</v>
      </c>
      <c r="G571">
        <v>3.5</v>
      </c>
      <c r="H571">
        <v>0.125</v>
      </c>
    </row>
    <row r="572" spans="1:8" x14ac:dyDescent="0.25">
      <c r="A572" t="s">
        <v>131</v>
      </c>
      <c r="B572">
        <v>6</v>
      </c>
      <c r="C572">
        <v>28</v>
      </c>
      <c r="D572" s="1">
        <v>42967</v>
      </c>
      <c r="E572" s="1">
        <v>42994</v>
      </c>
      <c r="F572" t="s">
        <v>118</v>
      </c>
      <c r="G572">
        <v>166</v>
      </c>
      <c r="H572">
        <v>5.9285714285714288</v>
      </c>
    </row>
    <row r="573" spans="1:8" x14ac:dyDescent="0.25">
      <c r="A573" t="s">
        <v>131</v>
      </c>
      <c r="B573">
        <v>6</v>
      </c>
      <c r="C573">
        <v>28</v>
      </c>
      <c r="D573" s="1">
        <v>42967</v>
      </c>
      <c r="E573" s="1">
        <v>42994</v>
      </c>
      <c r="F573" t="s">
        <v>119</v>
      </c>
      <c r="G573">
        <v>96.4</v>
      </c>
      <c r="H573">
        <v>3.4428571428571431</v>
      </c>
    </row>
    <row r="574" spans="1:8" x14ac:dyDescent="0.25">
      <c r="A574" t="s">
        <v>131</v>
      </c>
      <c r="B574">
        <v>6</v>
      </c>
      <c r="C574">
        <v>28</v>
      </c>
      <c r="D574" s="1">
        <v>42967</v>
      </c>
      <c r="E574" s="1">
        <v>42994</v>
      </c>
      <c r="F574" t="s">
        <v>120</v>
      </c>
      <c r="G574">
        <v>8.6</v>
      </c>
      <c r="H574">
        <v>0.30714285714285711</v>
      </c>
    </row>
    <row r="575" spans="1:8" x14ac:dyDescent="0.25">
      <c r="A575" t="s">
        <v>131</v>
      </c>
      <c r="B575">
        <v>6</v>
      </c>
      <c r="C575">
        <v>28</v>
      </c>
      <c r="D575" s="1">
        <v>42967</v>
      </c>
      <c r="E575" s="1">
        <v>42994</v>
      </c>
      <c r="F575" t="s">
        <v>121</v>
      </c>
      <c r="G575">
        <v>2.2000000000000002</v>
      </c>
      <c r="H575">
        <v>7.8571428571428584E-2</v>
      </c>
    </row>
    <row r="576" spans="1:8" x14ac:dyDescent="0.25">
      <c r="A576" t="s">
        <v>131</v>
      </c>
      <c r="B576">
        <v>6</v>
      </c>
      <c r="C576">
        <v>28</v>
      </c>
      <c r="D576" s="1">
        <v>42967</v>
      </c>
      <c r="E576" s="1">
        <v>42994</v>
      </c>
      <c r="F576" t="s">
        <v>122</v>
      </c>
      <c r="G576">
        <v>14.5</v>
      </c>
      <c r="H576">
        <v>0.5178571428571429</v>
      </c>
    </row>
    <row r="577" spans="1:8" x14ac:dyDescent="0.25">
      <c r="A577" t="s">
        <v>131</v>
      </c>
      <c r="B577">
        <v>6</v>
      </c>
      <c r="C577">
        <v>28</v>
      </c>
      <c r="D577" s="1">
        <v>42967</v>
      </c>
      <c r="E577" s="1">
        <v>42994</v>
      </c>
      <c r="F577" t="s">
        <v>125</v>
      </c>
      <c r="G577">
        <v>0.12</v>
      </c>
      <c r="H577">
        <v>4.2857142857142859E-3</v>
      </c>
    </row>
    <row r="578" spans="1:8" x14ac:dyDescent="0.25">
      <c r="A578" t="s">
        <v>131</v>
      </c>
      <c r="B578">
        <v>6</v>
      </c>
      <c r="C578">
        <v>28</v>
      </c>
      <c r="D578" s="1">
        <v>42967</v>
      </c>
      <c r="E578" s="1">
        <v>42994</v>
      </c>
      <c r="F578" t="s">
        <v>128</v>
      </c>
      <c r="G578">
        <v>3.3</v>
      </c>
      <c r="H578">
        <v>0.11785714285714285</v>
      </c>
    </row>
    <row r="579" spans="1:8" x14ac:dyDescent="0.25">
      <c r="A579" t="s">
        <v>131</v>
      </c>
      <c r="B579">
        <v>7</v>
      </c>
      <c r="C579">
        <v>28</v>
      </c>
      <c r="D579" s="1">
        <v>42995</v>
      </c>
      <c r="E579" s="1">
        <v>43022</v>
      </c>
      <c r="F579" t="s">
        <v>118</v>
      </c>
      <c r="G579">
        <v>186.9</v>
      </c>
      <c r="H579">
        <v>6.6749999999999998</v>
      </c>
    </row>
    <row r="580" spans="1:8" x14ac:dyDescent="0.25">
      <c r="A580" t="s">
        <v>131</v>
      </c>
      <c r="B580">
        <v>7</v>
      </c>
      <c r="C580">
        <v>28</v>
      </c>
      <c r="D580" s="1">
        <v>42995</v>
      </c>
      <c r="E580" s="1">
        <v>43022</v>
      </c>
      <c r="F580" t="s">
        <v>119</v>
      </c>
      <c r="G580">
        <v>108.6</v>
      </c>
      <c r="H580">
        <v>3.8785714285714286</v>
      </c>
    </row>
    <row r="581" spans="1:8" x14ac:dyDescent="0.25">
      <c r="A581" t="s">
        <v>131</v>
      </c>
      <c r="B581">
        <v>7</v>
      </c>
      <c r="C581">
        <v>28</v>
      </c>
      <c r="D581" s="1">
        <v>42995</v>
      </c>
      <c r="E581" s="1">
        <v>43022</v>
      </c>
      <c r="F581" t="s">
        <v>120</v>
      </c>
      <c r="G581">
        <v>9.6</v>
      </c>
      <c r="H581">
        <v>0.34285714285714286</v>
      </c>
    </row>
    <row r="582" spans="1:8" x14ac:dyDescent="0.25">
      <c r="A582" t="s">
        <v>131</v>
      </c>
      <c r="B582">
        <v>7</v>
      </c>
      <c r="C582">
        <v>28</v>
      </c>
      <c r="D582" s="1">
        <v>42995</v>
      </c>
      <c r="E582" s="1">
        <v>43022</v>
      </c>
      <c r="F582" t="s">
        <v>121</v>
      </c>
      <c r="G582">
        <v>2.5</v>
      </c>
      <c r="H582">
        <v>8.9285714285714288E-2</v>
      </c>
    </row>
    <row r="583" spans="1:8" x14ac:dyDescent="0.25">
      <c r="A583" t="s">
        <v>131</v>
      </c>
      <c r="B583">
        <v>7</v>
      </c>
      <c r="C583">
        <v>28</v>
      </c>
      <c r="D583" s="1">
        <v>42995</v>
      </c>
      <c r="E583" s="1">
        <v>43022</v>
      </c>
      <c r="F583" t="s">
        <v>122</v>
      </c>
      <c r="G583">
        <v>15.6</v>
      </c>
      <c r="H583">
        <v>0.55714285714285716</v>
      </c>
    </row>
    <row r="584" spans="1:8" x14ac:dyDescent="0.25">
      <c r="A584" t="s">
        <v>131</v>
      </c>
      <c r="B584">
        <v>7</v>
      </c>
      <c r="C584">
        <v>28</v>
      </c>
      <c r="D584" s="1">
        <v>42995</v>
      </c>
      <c r="E584" s="1">
        <v>43022</v>
      </c>
      <c r="F584" t="s">
        <v>125</v>
      </c>
      <c r="G584">
        <v>0.1</v>
      </c>
      <c r="H584">
        <v>3.5714285714285718E-3</v>
      </c>
    </row>
    <row r="585" spans="1:8" x14ac:dyDescent="0.25">
      <c r="A585" t="s">
        <v>131</v>
      </c>
      <c r="B585">
        <v>7</v>
      </c>
      <c r="C585">
        <v>28</v>
      </c>
      <c r="D585" s="1">
        <v>42995</v>
      </c>
      <c r="E585" s="1">
        <v>43022</v>
      </c>
      <c r="F585" t="s">
        <v>128</v>
      </c>
      <c r="G585">
        <v>3.8</v>
      </c>
      <c r="H585">
        <v>0.1357142857142857</v>
      </c>
    </row>
    <row r="586" spans="1:8" x14ac:dyDescent="0.25">
      <c r="A586" t="s">
        <v>131</v>
      </c>
      <c r="B586">
        <v>8</v>
      </c>
      <c r="C586">
        <v>28</v>
      </c>
      <c r="D586" s="1">
        <v>43023</v>
      </c>
      <c r="E586" s="1">
        <v>43050</v>
      </c>
      <c r="F586" t="s">
        <v>118</v>
      </c>
      <c r="G586">
        <v>178.1</v>
      </c>
      <c r="H586">
        <v>6.3607142857142858</v>
      </c>
    </row>
    <row r="587" spans="1:8" x14ac:dyDescent="0.25">
      <c r="A587" t="s">
        <v>131</v>
      </c>
      <c r="B587">
        <v>8</v>
      </c>
      <c r="C587">
        <v>28</v>
      </c>
      <c r="D587" s="1">
        <v>43023</v>
      </c>
      <c r="E587" s="1">
        <v>43050</v>
      </c>
      <c r="F587" t="s">
        <v>119</v>
      </c>
      <c r="G587">
        <v>110.6</v>
      </c>
      <c r="H587">
        <v>3.9499999999999997</v>
      </c>
    </row>
    <row r="588" spans="1:8" x14ac:dyDescent="0.25">
      <c r="A588" t="s">
        <v>131</v>
      </c>
      <c r="B588">
        <v>8</v>
      </c>
      <c r="C588">
        <v>28</v>
      </c>
      <c r="D588" s="1">
        <v>43023</v>
      </c>
      <c r="E588" s="1">
        <v>43050</v>
      </c>
      <c r="F588" t="s">
        <v>120</v>
      </c>
      <c r="G588">
        <v>9.9</v>
      </c>
      <c r="H588">
        <v>0.35357142857142859</v>
      </c>
    </row>
    <row r="589" spans="1:8" x14ac:dyDescent="0.25">
      <c r="A589" t="s">
        <v>131</v>
      </c>
      <c r="B589">
        <v>8</v>
      </c>
      <c r="C589">
        <v>28</v>
      </c>
      <c r="D589" s="1">
        <v>43023</v>
      </c>
      <c r="E589" s="1">
        <v>43050</v>
      </c>
      <c r="F589" t="s">
        <v>121</v>
      </c>
      <c r="G589">
        <v>2.2999999999999998</v>
      </c>
      <c r="H589">
        <v>8.2142857142857142E-2</v>
      </c>
    </row>
    <row r="590" spans="1:8" x14ac:dyDescent="0.25">
      <c r="A590" t="s">
        <v>131</v>
      </c>
      <c r="B590">
        <v>8</v>
      </c>
      <c r="C590">
        <v>28</v>
      </c>
      <c r="D590" s="1">
        <v>43023</v>
      </c>
      <c r="E590" s="1">
        <v>43050</v>
      </c>
      <c r="F590" t="s">
        <v>122</v>
      </c>
      <c r="G590">
        <v>15.4</v>
      </c>
      <c r="H590">
        <v>0.55000000000000004</v>
      </c>
    </row>
    <row r="591" spans="1:8" x14ac:dyDescent="0.25">
      <c r="A591" t="s">
        <v>131</v>
      </c>
      <c r="B591">
        <v>8</v>
      </c>
      <c r="C591">
        <v>28</v>
      </c>
      <c r="D591" s="1">
        <v>43023</v>
      </c>
      <c r="E591" s="1">
        <v>43050</v>
      </c>
      <c r="F591" t="s">
        <v>125</v>
      </c>
      <c r="G591">
        <v>0.11</v>
      </c>
      <c r="H591">
        <v>3.9285714285714288E-3</v>
      </c>
    </row>
    <row r="592" spans="1:8" x14ac:dyDescent="0.25">
      <c r="A592" t="s">
        <v>131</v>
      </c>
      <c r="B592">
        <v>8</v>
      </c>
      <c r="C592">
        <v>28</v>
      </c>
      <c r="D592" s="1">
        <v>43023</v>
      </c>
      <c r="E592" s="1">
        <v>43050</v>
      </c>
      <c r="F592" t="s">
        <v>128</v>
      </c>
      <c r="G592">
        <v>3.7</v>
      </c>
      <c r="H592">
        <v>0.13214285714285715</v>
      </c>
    </row>
    <row r="593" spans="1:8" x14ac:dyDescent="0.25">
      <c r="A593" t="s">
        <v>131</v>
      </c>
      <c r="B593">
        <v>9</v>
      </c>
      <c r="C593">
        <v>28</v>
      </c>
      <c r="D593" s="1">
        <v>43051</v>
      </c>
      <c r="E593" s="1">
        <v>43078</v>
      </c>
      <c r="F593" t="s">
        <v>118</v>
      </c>
      <c r="G593">
        <v>183.8</v>
      </c>
      <c r="H593">
        <v>6.5642857142857149</v>
      </c>
    </row>
    <row r="594" spans="1:8" x14ac:dyDescent="0.25">
      <c r="A594" t="s">
        <v>131</v>
      </c>
      <c r="B594">
        <v>9</v>
      </c>
      <c r="C594">
        <v>28</v>
      </c>
      <c r="D594" s="1">
        <v>43051</v>
      </c>
      <c r="E594" s="1">
        <v>43078</v>
      </c>
      <c r="F594" t="s">
        <v>119</v>
      </c>
      <c r="G594">
        <v>115.1</v>
      </c>
      <c r="H594">
        <v>4.1107142857142858</v>
      </c>
    </row>
    <row r="595" spans="1:8" x14ac:dyDescent="0.25">
      <c r="A595" t="s">
        <v>131</v>
      </c>
      <c r="B595">
        <v>9</v>
      </c>
      <c r="C595">
        <v>28</v>
      </c>
      <c r="D595" s="1">
        <v>43051</v>
      </c>
      <c r="E595" s="1">
        <v>43078</v>
      </c>
      <c r="F595" t="s">
        <v>120</v>
      </c>
      <c r="G595">
        <v>9.8000000000000007</v>
      </c>
      <c r="H595">
        <v>0.35000000000000003</v>
      </c>
    </row>
    <row r="596" spans="1:8" x14ac:dyDescent="0.25">
      <c r="A596" t="s">
        <v>131</v>
      </c>
      <c r="B596">
        <v>9</v>
      </c>
      <c r="C596">
        <v>28</v>
      </c>
      <c r="D596" s="1">
        <v>43051</v>
      </c>
      <c r="E596" s="1">
        <v>43078</v>
      </c>
      <c r="F596" t="s">
        <v>121</v>
      </c>
      <c r="G596">
        <v>2.4</v>
      </c>
      <c r="H596">
        <v>8.5714285714285715E-2</v>
      </c>
    </row>
    <row r="597" spans="1:8" x14ac:dyDescent="0.25">
      <c r="A597" t="s">
        <v>131</v>
      </c>
      <c r="B597">
        <v>9</v>
      </c>
      <c r="C597">
        <v>28</v>
      </c>
      <c r="D597" s="1">
        <v>43051</v>
      </c>
      <c r="E597" s="1">
        <v>43078</v>
      </c>
      <c r="F597" t="s">
        <v>122</v>
      </c>
      <c r="G597">
        <v>15.5</v>
      </c>
      <c r="H597">
        <v>0.5535714285714286</v>
      </c>
    </row>
    <row r="598" spans="1:8" x14ac:dyDescent="0.25">
      <c r="A598" t="s">
        <v>131</v>
      </c>
      <c r="B598">
        <v>9</v>
      </c>
      <c r="C598">
        <v>28</v>
      </c>
      <c r="D598" s="1">
        <v>43051</v>
      </c>
      <c r="E598" s="1">
        <v>43078</v>
      </c>
      <c r="F598" t="s">
        <v>125</v>
      </c>
      <c r="G598">
        <v>0.08</v>
      </c>
      <c r="H598">
        <v>2.8571428571428571E-3</v>
      </c>
    </row>
    <row r="599" spans="1:8" x14ac:dyDescent="0.25">
      <c r="A599" t="s">
        <v>131</v>
      </c>
      <c r="B599">
        <v>9</v>
      </c>
      <c r="C599">
        <v>28</v>
      </c>
      <c r="D599" s="1">
        <v>43051</v>
      </c>
      <c r="E599" s="1">
        <v>43078</v>
      </c>
      <c r="F599" t="s">
        <v>128</v>
      </c>
      <c r="G599">
        <v>3.9</v>
      </c>
      <c r="H599">
        <v>0.13928571428571429</v>
      </c>
    </row>
    <row r="600" spans="1:8" x14ac:dyDescent="0.25">
      <c r="A600" t="s">
        <v>131</v>
      </c>
      <c r="B600">
        <v>10</v>
      </c>
      <c r="C600">
        <v>28</v>
      </c>
      <c r="D600" s="1">
        <v>43079</v>
      </c>
      <c r="E600" s="1">
        <v>43106</v>
      </c>
      <c r="F600" t="s">
        <v>118</v>
      </c>
      <c r="G600">
        <v>145.1</v>
      </c>
      <c r="H600">
        <v>5.1821428571428569</v>
      </c>
    </row>
    <row r="601" spans="1:8" x14ac:dyDescent="0.25">
      <c r="A601" t="s">
        <v>131</v>
      </c>
      <c r="B601">
        <v>10</v>
      </c>
      <c r="C601">
        <v>28</v>
      </c>
      <c r="D601" s="1">
        <v>43079</v>
      </c>
      <c r="E601" s="1">
        <v>43106</v>
      </c>
      <c r="F601" t="s">
        <v>119</v>
      </c>
      <c r="G601">
        <v>87.7</v>
      </c>
      <c r="H601">
        <v>3.1321428571428571</v>
      </c>
    </row>
    <row r="602" spans="1:8" x14ac:dyDescent="0.25">
      <c r="A602" t="s">
        <v>131</v>
      </c>
      <c r="B602">
        <v>10</v>
      </c>
      <c r="C602">
        <v>28</v>
      </c>
      <c r="D602" s="1">
        <v>43079</v>
      </c>
      <c r="E602" s="1">
        <v>43106</v>
      </c>
      <c r="F602" t="s">
        <v>120</v>
      </c>
      <c r="G602">
        <v>7.4</v>
      </c>
      <c r="H602">
        <v>0.26428571428571429</v>
      </c>
    </row>
    <row r="603" spans="1:8" x14ac:dyDescent="0.25">
      <c r="A603" t="s">
        <v>131</v>
      </c>
      <c r="B603">
        <v>10</v>
      </c>
      <c r="C603">
        <v>28</v>
      </c>
      <c r="D603" s="1">
        <v>43079</v>
      </c>
      <c r="E603" s="1">
        <v>43106</v>
      </c>
      <c r="F603" t="s">
        <v>121</v>
      </c>
      <c r="G603">
        <v>1.9</v>
      </c>
      <c r="H603">
        <v>6.7857142857142852E-2</v>
      </c>
    </row>
    <row r="604" spans="1:8" x14ac:dyDescent="0.25">
      <c r="A604" t="s">
        <v>131</v>
      </c>
      <c r="B604">
        <v>10</v>
      </c>
      <c r="C604">
        <v>28</v>
      </c>
      <c r="D604" s="1">
        <v>43079</v>
      </c>
      <c r="E604" s="1">
        <v>43106</v>
      </c>
      <c r="F604" t="s">
        <v>122</v>
      </c>
      <c r="G604">
        <v>11.6</v>
      </c>
      <c r="H604">
        <v>0.41428571428571426</v>
      </c>
    </row>
    <row r="605" spans="1:8" x14ac:dyDescent="0.25">
      <c r="A605" t="s">
        <v>131</v>
      </c>
      <c r="B605">
        <v>10</v>
      </c>
      <c r="C605">
        <v>28</v>
      </c>
      <c r="D605" s="1">
        <v>43079</v>
      </c>
      <c r="E605" s="1">
        <v>43106</v>
      </c>
      <c r="F605" t="s">
        <v>125</v>
      </c>
      <c r="G605">
        <v>0.06</v>
      </c>
      <c r="H605">
        <v>2.142857142857143E-3</v>
      </c>
    </row>
    <row r="606" spans="1:8" x14ac:dyDescent="0.25">
      <c r="A606" t="s">
        <v>131</v>
      </c>
      <c r="B606">
        <v>10</v>
      </c>
      <c r="C606">
        <v>28</v>
      </c>
      <c r="D606" s="1">
        <v>43079</v>
      </c>
      <c r="E606" s="1">
        <v>43106</v>
      </c>
      <c r="F606" t="s">
        <v>128</v>
      </c>
      <c r="G606">
        <v>2.9</v>
      </c>
      <c r="H606">
        <v>0.10357142857142856</v>
      </c>
    </row>
    <row r="607" spans="1:8" x14ac:dyDescent="0.25">
      <c r="A607" t="s">
        <v>131</v>
      </c>
      <c r="B607">
        <v>11</v>
      </c>
      <c r="C607">
        <v>28</v>
      </c>
      <c r="D607" s="1">
        <v>43107</v>
      </c>
      <c r="E607" s="1">
        <v>43134</v>
      </c>
      <c r="F607" t="s">
        <v>118</v>
      </c>
      <c r="G607">
        <v>175.2</v>
      </c>
      <c r="H607">
        <v>6.2571428571428571</v>
      </c>
    </row>
    <row r="608" spans="1:8" x14ac:dyDescent="0.25">
      <c r="A608" t="s">
        <v>131</v>
      </c>
      <c r="B608">
        <v>11</v>
      </c>
      <c r="C608">
        <v>28</v>
      </c>
      <c r="D608" s="1">
        <v>43107</v>
      </c>
      <c r="E608" s="1">
        <v>43134</v>
      </c>
      <c r="F608" t="s">
        <v>119</v>
      </c>
      <c r="G608">
        <v>105.5</v>
      </c>
      <c r="H608">
        <v>3.7678571428571428</v>
      </c>
    </row>
    <row r="609" spans="1:8" x14ac:dyDescent="0.25">
      <c r="A609" t="s">
        <v>131</v>
      </c>
      <c r="B609">
        <v>11</v>
      </c>
      <c r="C609">
        <v>28</v>
      </c>
      <c r="D609" s="1">
        <v>43107</v>
      </c>
      <c r="E609" s="1">
        <v>43134</v>
      </c>
      <c r="F609" t="s">
        <v>120</v>
      </c>
      <c r="G609">
        <v>9.3000000000000007</v>
      </c>
      <c r="H609">
        <v>0.33214285714285718</v>
      </c>
    </row>
    <row r="610" spans="1:8" x14ac:dyDescent="0.25">
      <c r="A610" t="s">
        <v>131</v>
      </c>
      <c r="B610">
        <v>11</v>
      </c>
      <c r="C610">
        <v>28</v>
      </c>
      <c r="D610" s="1">
        <v>43107</v>
      </c>
      <c r="E610" s="1">
        <v>43134</v>
      </c>
      <c r="F610" t="s">
        <v>121</v>
      </c>
      <c r="G610">
        <v>2.2000000000000002</v>
      </c>
      <c r="H610">
        <v>7.8571428571428584E-2</v>
      </c>
    </row>
    <row r="611" spans="1:8" x14ac:dyDescent="0.25">
      <c r="A611" t="s">
        <v>131</v>
      </c>
      <c r="B611">
        <v>11</v>
      </c>
      <c r="C611">
        <v>28</v>
      </c>
      <c r="D611" s="1">
        <v>43107</v>
      </c>
      <c r="E611" s="1">
        <v>43134</v>
      </c>
      <c r="F611" t="s">
        <v>122</v>
      </c>
      <c r="G611">
        <v>14.8</v>
      </c>
      <c r="H611">
        <v>0.52857142857142858</v>
      </c>
    </row>
    <row r="612" spans="1:8" x14ac:dyDescent="0.25">
      <c r="A612" t="s">
        <v>131</v>
      </c>
      <c r="B612">
        <v>11</v>
      </c>
      <c r="C612">
        <v>28</v>
      </c>
      <c r="D612" s="1">
        <v>43107</v>
      </c>
      <c r="E612" s="1">
        <v>43134</v>
      </c>
      <c r="F612" t="s">
        <v>125</v>
      </c>
      <c r="G612">
        <v>7.0000000000000007E-2</v>
      </c>
      <c r="H612">
        <v>2.5000000000000001E-3</v>
      </c>
    </row>
    <row r="613" spans="1:8" x14ac:dyDescent="0.25">
      <c r="A613" t="s">
        <v>131</v>
      </c>
      <c r="B613">
        <v>11</v>
      </c>
      <c r="C613">
        <v>28</v>
      </c>
      <c r="D613" s="1">
        <v>43107</v>
      </c>
      <c r="E613" s="1">
        <v>43134</v>
      </c>
      <c r="F613" t="s">
        <v>128</v>
      </c>
      <c r="G613">
        <v>3.7</v>
      </c>
      <c r="H613">
        <v>0.13214285714285715</v>
      </c>
    </row>
    <row r="614" spans="1:8" x14ac:dyDescent="0.25">
      <c r="A614" t="s">
        <v>131</v>
      </c>
      <c r="B614">
        <v>12</v>
      </c>
      <c r="C614">
        <v>28</v>
      </c>
      <c r="D614" s="1">
        <v>43135</v>
      </c>
      <c r="E614" s="1">
        <v>43162</v>
      </c>
      <c r="F614" t="s">
        <v>118</v>
      </c>
      <c r="G614">
        <v>168.7</v>
      </c>
      <c r="H614">
        <v>6.0249999999999995</v>
      </c>
    </row>
    <row r="615" spans="1:8" x14ac:dyDescent="0.25">
      <c r="A615" t="s">
        <v>131</v>
      </c>
      <c r="B615">
        <v>12</v>
      </c>
      <c r="C615">
        <v>28</v>
      </c>
      <c r="D615" s="1">
        <v>43135</v>
      </c>
      <c r="E615" s="1">
        <v>43162</v>
      </c>
      <c r="F615" t="s">
        <v>119</v>
      </c>
      <c r="G615">
        <v>105.3</v>
      </c>
      <c r="H615">
        <v>3.7607142857142857</v>
      </c>
    </row>
    <row r="616" spans="1:8" x14ac:dyDescent="0.25">
      <c r="A616" t="s">
        <v>131</v>
      </c>
      <c r="B616">
        <v>12</v>
      </c>
      <c r="C616">
        <v>28</v>
      </c>
      <c r="D616" s="1">
        <v>43135</v>
      </c>
      <c r="E616" s="1">
        <v>43162</v>
      </c>
      <c r="F616" t="s">
        <v>120</v>
      </c>
      <c r="G616">
        <v>9.3000000000000007</v>
      </c>
      <c r="H616">
        <v>0.33214285714285718</v>
      </c>
    </row>
    <row r="617" spans="1:8" x14ac:dyDescent="0.25">
      <c r="A617" t="s">
        <v>131</v>
      </c>
      <c r="B617">
        <v>12</v>
      </c>
      <c r="C617">
        <v>28</v>
      </c>
      <c r="D617" s="1">
        <v>43135</v>
      </c>
      <c r="E617" s="1">
        <v>43162</v>
      </c>
      <c r="F617" t="s">
        <v>121</v>
      </c>
      <c r="G617">
        <v>2.2000000000000002</v>
      </c>
      <c r="H617">
        <v>7.8571428571428584E-2</v>
      </c>
    </row>
    <row r="618" spans="1:8" x14ac:dyDescent="0.25">
      <c r="A618" t="s">
        <v>131</v>
      </c>
      <c r="B618">
        <v>12</v>
      </c>
      <c r="C618">
        <v>28</v>
      </c>
      <c r="D618" s="1">
        <v>43135</v>
      </c>
      <c r="E618" s="1">
        <v>43162</v>
      </c>
      <c r="F618" t="s">
        <v>122</v>
      </c>
      <c r="G618">
        <v>14.1</v>
      </c>
      <c r="H618">
        <v>0.50357142857142856</v>
      </c>
    </row>
    <row r="619" spans="1:8" x14ac:dyDescent="0.25">
      <c r="A619" t="s">
        <v>131</v>
      </c>
      <c r="B619">
        <v>12</v>
      </c>
      <c r="C619">
        <v>28</v>
      </c>
      <c r="D619" s="1">
        <v>43135</v>
      </c>
      <c r="E619" s="1">
        <v>43162</v>
      </c>
      <c r="F619" t="s">
        <v>125</v>
      </c>
      <c r="G619">
        <v>0.09</v>
      </c>
      <c r="H619">
        <v>3.2142857142857142E-3</v>
      </c>
    </row>
    <row r="620" spans="1:8" x14ac:dyDescent="0.25">
      <c r="A620" t="s">
        <v>131</v>
      </c>
      <c r="B620">
        <v>12</v>
      </c>
      <c r="C620">
        <v>28</v>
      </c>
      <c r="D620" s="1">
        <v>43135</v>
      </c>
      <c r="E620" s="1">
        <v>43162</v>
      </c>
      <c r="F620" t="s">
        <v>128</v>
      </c>
      <c r="G620">
        <v>3.4</v>
      </c>
      <c r="H620">
        <v>0.12142857142857143</v>
      </c>
    </row>
    <row r="621" spans="1:8" x14ac:dyDescent="0.25">
      <c r="A621" t="s">
        <v>131</v>
      </c>
      <c r="B621">
        <v>13</v>
      </c>
      <c r="C621">
        <v>28</v>
      </c>
      <c r="D621" s="1">
        <v>43163</v>
      </c>
      <c r="E621" s="1">
        <v>43190</v>
      </c>
      <c r="F621" t="s">
        <v>118</v>
      </c>
      <c r="G621">
        <v>176.5</v>
      </c>
      <c r="H621">
        <v>6.3035714285714288</v>
      </c>
    </row>
    <row r="622" spans="1:8" x14ac:dyDescent="0.25">
      <c r="A622" t="s">
        <v>131</v>
      </c>
      <c r="B622">
        <v>13</v>
      </c>
      <c r="C622">
        <v>28</v>
      </c>
      <c r="D622" s="1">
        <v>43163</v>
      </c>
      <c r="E622" s="1">
        <v>43190</v>
      </c>
      <c r="F622" t="s">
        <v>119</v>
      </c>
      <c r="G622">
        <v>105.3</v>
      </c>
      <c r="H622">
        <v>3.7607142857142857</v>
      </c>
    </row>
    <row r="623" spans="1:8" x14ac:dyDescent="0.25">
      <c r="A623" t="s">
        <v>131</v>
      </c>
      <c r="B623">
        <v>13</v>
      </c>
      <c r="C623">
        <v>28</v>
      </c>
      <c r="D623" s="1">
        <v>43163</v>
      </c>
      <c r="E623" s="1">
        <v>43190</v>
      </c>
      <c r="F623" t="s">
        <v>120</v>
      </c>
      <c r="G623">
        <v>8.6999999999999993</v>
      </c>
      <c r="H623">
        <v>0.31071428571428567</v>
      </c>
    </row>
    <row r="624" spans="1:8" x14ac:dyDescent="0.25">
      <c r="A624" t="s">
        <v>131</v>
      </c>
      <c r="B624">
        <v>13</v>
      </c>
      <c r="C624">
        <v>28</v>
      </c>
      <c r="D624" s="1">
        <v>43163</v>
      </c>
      <c r="E624" s="1">
        <v>43190</v>
      </c>
      <c r="F624" t="s">
        <v>121</v>
      </c>
      <c r="G624">
        <v>2.2000000000000002</v>
      </c>
      <c r="H624">
        <v>7.8571428571428584E-2</v>
      </c>
    </row>
    <row r="625" spans="1:8" x14ac:dyDescent="0.25">
      <c r="A625" t="s">
        <v>131</v>
      </c>
      <c r="B625">
        <v>13</v>
      </c>
      <c r="C625">
        <v>28</v>
      </c>
      <c r="D625" s="1">
        <v>43163</v>
      </c>
      <c r="E625" s="1">
        <v>43190</v>
      </c>
      <c r="F625" t="s">
        <v>122</v>
      </c>
      <c r="G625">
        <v>15.1</v>
      </c>
      <c r="H625">
        <v>0.53928571428571426</v>
      </c>
    </row>
    <row r="626" spans="1:8" x14ac:dyDescent="0.25">
      <c r="A626" t="s">
        <v>131</v>
      </c>
      <c r="B626">
        <v>13</v>
      </c>
      <c r="C626">
        <v>28</v>
      </c>
      <c r="D626" s="1">
        <v>43163</v>
      </c>
      <c r="E626" s="1">
        <v>43190</v>
      </c>
      <c r="F626" t="s">
        <v>125</v>
      </c>
      <c r="G626">
        <v>0.06</v>
      </c>
      <c r="H626">
        <v>2.142857142857143E-3</v>
      </c>
    </row>
    <row r="627" spans="1:8" x14ac:dyDescent="0.25">
      <c r="A627" t="s">
        <v>131</v>
      </c>
      <c r="B627">
        <v>13</v>
      </c>
      <c r="C627">
        <v>28</v>
      </c>
      <c r="D627" s="1">
        <v>43163</v>
      </c>
      <c r="E627" s="1">
        <v>43190</v>
      </c>
      <c r="F627" t="s">
        <v>128</v>
      </c>
      <c r="G627">
        <v>3.3</v>
      </c>
      <c r="H627">
        <v>0.11785714285714285</v>
      </c>
    </row>
    <row r="628" spans="1:8" x14ac:dyDescent="0.25">
      <c r="A628" t="s">
        <v>132</v>
      </c>
      <c r="B628">
        <v>1</v>
      </c>
      <c r="C628">
        <v>28</v>
      </c>
      <c r="D628" s="1">
        <v>43191</v>
      </c>
      <c r="E628" s="1">
        <v>43218</v>
      </c>
      <c r="F628" t="s">
        <v>118</v>
      </c>
      <c r="G628">
        <v>165.9</v>
      </c>
      <c r="H628">
        <v>5.9249999999999998</v>
      </c>
    </row>
    <row r="629" spans="1:8" x14ac:dyDescent="0.25">
      <c r="A629" t="s">
        <v>132</v>
      </c>
      <c r="B629">
        <v>1</v>
      </c>
      <c r="C629">
        <v>28</v>
      </c>
      <c r="D629" s="1">
        <v>43191</v>
      </c>
      <c r="E629" s="1">
        <v>43218</v>
      </c>
      <c r="F629" t="s">
        <v>119</v>
      </c>
      <c r="G629">
        <v>103.5</v>
      </c>
      <c r="H629">
        <v>3.6964285714285716</v>
      </c>
    </row>
    <row r="630" spans="1:8" x14ac:dyDescent="0.25">
      <c r="A630" t="s">
        <v>132</v>
      </c>
      <c r="B630">
        <v>1</v>
      </c>
      <c r="C630">
        <v>28</v>
      </c>
      <c r="D630" s="1">
        <v>43191</v>
      </c>
      <c r="E630" s="1">
        <v>43218</v>
      </c>
      <c r="F630" t="s">
        <v>120</v>
      </c>
      <c r="G630">
        <v>9.4</v>
      </c>
      <c r="H630">
        <v>0.33571428571428574</v>
      </c>
    </row>
    <row r="631" spans="1:8" x14ac:dyDescent="0.25">
      <c r="A631" t="s">
        <v>132</v>
      </c>
      <c r="B631">
        <v>1</v>
      </c>
      <c r="C631">
        <v>28</v>
      </c>
      <c r="D631" s="1">
        <v>43191</v>
      </c>
      <c r="E631" s="1">
        <v>43218</v>
      </c>
      <c r="F631" t="s">
        <v>121</v>
      </c>
      <c r="G631">
        <v>1.9</v>
      </c>
      <c r="H631">
        <v>6.7857142857142852E-2</v>
      </c>
    </row>
    <row r="632" spans="1:8" x14ac:dyDescent="0.25">
      <c r="A632" t="s">
        <v>132</v>
      </c>
      <c r="B632">
        <v>1</v>
      </c>
      <c r="C632">
        <v>28</v>
      </c>
      <c r="D632" s="1">
        <v>43191</v>
      </c>
      <c r="E632" s="1">
        <v>43218</v>
      </c>
      <c r="F632" t="s">
        <v>122</v>
      </c>
      <c r="G632">
        <v>14.7</v>
      </c>
      <c r="H632">
        <v>0.52500000000000002</v>
      </c>
    </row>
    <row r="633" spans="1:8" x14ac:dyDescent="0.25">
      <c r="A633" t="s">
        <v>132</v>
      </c>
      <c r="B633">
        <v>1</v>
      </c>
      <c r="C633">
        <v>28</v>
      </c>
      <c r="D633" s="1">
        <v>43191</v>
      </c>
      <c r="E633" s="1">
        <v>43218</v>
      </c>
      <c r="F633" t="s">
        <v>125</v>
      </c>
      <c r="G633">
        <v>0.12</v>
      </c>
      <c r="H633">
        <v>4.2857142857142859E-3</v>
      </c>
    </row>
    <row r="634" spans="1:8" x14ac:dyDescent="0.25">
      <c r="A634" t="s">
        <v>132</v>
      </c>
      <c r="B634">
        <v>1</v>
      </c>
      <c r="C634">
        <v>28</v>
      </c>
      <c r="D634" s="1">
        <v>43191</v>
      </c>
      <c r="E634" s="1">
        <v>43218</v>
      </c>
      <c r="F634" t="s">
        <v>128</v>
      </c>
      <c r="G634">
        <v>3.5</v>
      </c>
      <c r="H634">
        <v>0.125</v>
      </c>
    </row>
    <row r="635" spans="1:8" x14ac:dyDescent="0.25">
      <c r="A635" t="s">
        <v>132</v>
      </c>
      <c r="B635">
        <v>2</v>
      </c>
      <c r="C635">
        <v>28</v>
      </c>
      <c r="D635" s="1">
        <v>43219</v>
      </c>
      <c r="E635" s="1">
        <v>43246</v>
      </c>
      <c r="F635" t="s">
        <v>118</v>
      </c>
      <c r="G635">
        <v>179.6</v>
      </c>
      <c r="H635">
        <v>6.4142857142857137</v>
      </c>
    </row>
    <row r="636" spans="1:8" x14ac:dyDescent="0.25">
      <c r="A636" t="s">
        <v>132</v>
      </c>
      <c r="B636">
        <v>2</v>
      </c>
      <c r="C636">
        <v>28</v>
      </c>
      <c r="D636" s="1">
        <v>43219</v>
      </c>
      <c r="E636" s="1">
        <v>43246</v>
      </c>
      <c r="F636" t="s">
        <v>119</v>
      </c>
      <c r="G636">
        <v>105.6</v>
      </c>
      <c r="H636">
        <v>3.7714285714285714</v>
      </c>
    </row>
    <row r="637" spans="1:8" x14ac:dyDescent="0.25">
      <c r="A637" t="s">
        <v>132</v>
      </c>
      <c r="B637">
        <v>2</v>
      </c>
      <c r="C637">
        <v>28</v>
      </c>
      <c r="D637" s="1">
        <v>43219</v>
      </c>
      <c r="E637" s="1">
        <v>43246</v>
      </c>
      <c r="F637" t="s">
        <v>120</v>
      </c>
      <c r="G637">
        <v>9.6999999999999993</v>
      </c>
      <c r="H637">
        <v>0.34642857142857142</v>
      </c>
    </row>
    <row r="638" spans="1:8" x14ac:dyDescent="0.25">
      <c r="A638" t="s">
        <v>132</v>
      </c>
      <c r="B638">
        <v>2</v>
      </c>
      <c r="C638">
        <v>28</v>
      </c>
      <c r="D638" s="1">
        <v>43219</v>
      </c>
      <c r="E638" s="1">
        <v>43246</v>
      </c>
      <c r="F638" t="s">
        <v>121</v>
      </c>
      <c r="G638">
        <v>2.2999999999999998</v>
      </c>
      <c r="H6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c r="B640">
        <v>2</v>
      </c>
      <c r="C640">
        <v>28</v>
      </c>
      <c r="D640" s="1">
        <v>43219</v>
      </c>
      <c r="E640" s="1">
        <v>43246</v>
      </c>
      <c r="F640" t="s">
        <v>125</v>
      </c>
      <c r="G640">
        <v>0.11</v>
      </c>
      <c r="H640">
        <v>3.9285714285714288E-3</v>
      </c>
    </row>
    <row r="641" spans="1:8" x14ac:dyDescent="0.25">
      <c r="A641" t="s">
        <v>132</v>
      </c>
      <c r="B641">
        <v>2</v>
      </c>
      <c r="C641">
        <v>28</v>
      </c>
      <c r="D641" s="1">
        <v>43219</v>
      </c>
      <c r="E641" s="1">
        <v>43246</v>
      </c>
      <c r="F641" t="s">
        <v>128</v>
      </c>
      <c r="G641">
        <v>3.7</v>
      </c>
      <c r="H641">
        <v>0.13214285714285715</v>
      </c>
    </row>
    <row r="642" spans="1:8" x14ac:dyDescent="0.25">
      <c r="A642" t="s">
        <v>132</v>
      </c>
      <c r="B642">
        <v>3</v>
      </c>
      <c r="C642">
        <v>28</v>
      </c>
      <c r="D642" s="1">
        <v>43247</v>
      </c>
      <c r="E642" s="1">
        <v>43274</v>
      </c>
      <c r="F642" t="s">
        <v>118</v>
      </c>
      <c r="G642">
        <v>173.9</v>
      </c>
      <c r="H642">
        <v>6.2107142857142863</v>
      </c>
    </row>
    <row r="643" spans="1:8" x14ac:dyDescent="0.25">
      <c r="A643" t="s">
        <v>132</v>
      </c>
      <c r="B643">
        <v>3</v>
      </c>
      <c r="C643">
        <v>28</v>
      </c>
      <c r="D643" s="1">
        <v>43247</v>
      </c>
      <c r="E643" s="1">
        <v>43274</v>
      </c>
      <c r="F643" t="s">
        <v>119</v>
      </c>
      <c r="G643">
        <v>104.4</v>
      </c>
      <c r="H643">
        <v>3.7285714285714286</v>
      </c>
    </row>
    <row r="644" spans="1:8" x14ac:dyDescent="0.25">
      <c r="A644" t="s">
        <v>132</v>
      </c>
      <c r="B644">
        <v>3</v>
      </c>
      <c r="C644">
        <v>28</v>
      </c>
      <c r="D644" s="1">
        <v>43247</v>
      </c>
      <c r="E644" s="1">
        <v>43274</v>
      </c>
      <c r="F644" t="s">
        <v>120</v>
      </c>
      <c r="G644">
        <v>9.1999999999999993</v>
      </c>
      <c r="H644">
        <v>0.32857142857142857</v>
      </c>
    </row>
    <row r="645" spans="1:8" x14ac:dyDescent="0.25">
      <c r="A645" t="s">
        <v>132</v>
      </c>
      <c r="B645">
        <v>3</v>
      </c>
      <c r="C645">
        <v>28</v>
      </c>
      <c r="D645" s="1">
        <v>43247</v>
      </c>
      <c r="E645" s="1">
        <v>43274</v>
      </c>
      <c r="F645" t="s">
        <v>121</v>
      </c>
      <c r="G645">
        <v>2.2999999999999998</v>
      </c>
      <c r="H645">
        <v>8.2142857142857142E-2</v>
      </c>
    </row>
    <row r="646" spans="1:8" x14ac:dyDescent="0.25">
      <c r="A646" t="s">
        <v>132</v>
      </c>
      <c r="B646">
        <v>3</v>
      </c>
      <c r="C646">
        <v>28</v>
      </c>
      <c r="D646" s="1">
        <v>43247</v>
      </c>
      <c r="E646" s="1">
        <v>43274</v>
      </c>
      <c r="F646" t="s">
        <v>122</v>
      </c>
      <c r="G646">
        <v>14.3</v>
      </c>
      <c r="H646">
        <v>0.51071428571428579</v>
      </c>
    </row>
    <row r="647" spans="1:8" x14ac:dyDescent="0.25">
      <c r="A647" t="s">
        <v>132</v>
      </c>
      <c r="B647">
        <v>3</v>
      </c>
      <c r="C647">
        <v>28</v>
      </c>
      <c r="D647" s="1">
        <v>43247</v>
      </c>
      <c r="E647" s="1">
        <v>43274</v>
      </c>
      <c r="F647" t="s">
        <v>125</v>
      </c>
      <c r="G647">
        <v>0.11</v>
      </c>
      <c r="H647">
        <v>3.9285714285714288E-3</v>
      </c>
    </row>
    <row r="648" spans="1:8" x14ac:dyDescent="0.25">
      <c r="A648" t="s">
        <v>132</v>
      </c>
      <c r="B648">
        <v>3</v>
      </c>
      <c r="C648">
        <v>28</v>
      </c>
      <c r="D648" s="1">
        <v>43247</v>
      </c>
      <c r="E648" s="1">
        <v>43274</v>
      </c>
      <c r="F648" t="s">
        <v>128</v>
      </c>
      <c r="G648">
        <v>4.2</v>
      </c>
      <c r="H648">
        <v>0.15</v>
      </c>
    </row>
    <row r="649" spans="1:8" x14ac:dyDescent="0.25">
      <c r="A649" t="s">
        <v>132</v>
      </c>
      <c r="B649">
        <v>4</v>
      </c>
      <c r="C649">
        <v>28</v>
      </c>
      <c r="D649" s="1">
        <v>43275</v>
      </c>
      <c r="E649" s="1">
        <v>43302</v>
      </c>
      <c r="F649" t="s">
        <v>118</v>
      </c>
      <c r="G649">
        <v>177.8</v>
      </c>
      <c r="H649">
        <v>6.3500000000000005</v>
      </c>
    </row>
    <row r="650" spans="1:8" x14ac:dyDescent="0.25">
      <c r="A650" t="s">
        <v>132</v>
      </c>
      <c r="B650">
        <v>4</v>
      </c>
      <c r="C650">
        <v>28</v>
      </c>
      <c r="D650" s="1">
        <v>43275</v>
      </c>
      <c r="E650" s="1">
        <v>43302</v>
      </c>
      <c r="F650" t="s">
        <v>119</v>
      </c>
      <c r="G650">
        <v>109</v>
      </c>
      <c r="H650">
        <v>3.8928571428571428</v>
      </c>
    </row>
    <row r="651" spans="1:8" x14ac:dyDescent="0.25">
      <c r="A651" t="s">
        <v>132</v>
      </c>
      <c r="B651">
        <v>4</v>
      </c>
      <c r="C651">
        <v>28</v>
      </c>
      <c r="D651" s="1">
        <v>43275</v>
      </c>
      <c r="E651" s="1">
        <v>43302</v>
      </c>
      <c r="F651" t="s">
        <v>120</v>
      </c>
      <c r="G651">
        <v>9.6</v>
      </c>
      <c r="H651">
        <v>0.34285714285714286</v>
      </c>
    </row>
    <row r="652" spans="1:8" x14ac:dyDescent="0.25">
      <c r="A652" t="s">
        <v>132</v>
      </c>
      <c r="B652">
        <v>4</v>
      </c>
      <c r="C652">
        <v>28</v>
      </c>
      <c r="D652" s="1">
        <v>43275</v>
      </c>
      <c r="E652" s="1">
        <v>43302</v>
      </c>
      <c r="F652" t="s">
        <v>121</v>
      </c>
      <c r="G652">
        <v>2.4</v>
      </c>
      <c r="H652">
        <v>8.5714285714285715E-2</v>
      </c>
    </row>
    <row r="653" spans="1:8" x14ac:dyDescent="0.25">
      <c r="A653" t="s">
        <v>132</v>
      </c>
      <c r="B653">
        <v>4</v>
      </c>
      <c r="C653">
        <v>28</v>
      </c>
      <c r="D653" s="1">
        <v>43275</v>
      </c>
      <c r="E653" s="1">
        <v>43302</v>
      </c>
      <c r="F653" t="s">
        <v>122</v>
      </c>
      <c r="G653">
        <v>14.8</v>
      </c>
      <c r="H653">
        <v>0.52857142857142858</v>
      </c>
    </row>
    <row r="654" spans="1:8" x14ac:dyDescent="0.25">
      <c r="A654" t="s">
        <v>132</v>
      </c>
      <c r="B654">
        <v>4</v>
      </c>
      <c r="C654">
        <v>28</v>
      </c>
      <c r="D654" s="1">
        <v>43275</v>
      </c>
      <c r="E654" s="1">
        <v>43302</v>
      </c>
      <c r="F654" t="s">
        <v>125</v>
      </c>
      <c r="G654">
        <v>0.12</v>
      </c>
      <c r="H654">
        <v>4.2857142857142859E-3</v>
      </c>
    </row>
    <row r="655" spans="1:8" x14ac:dyDescent="0.25">
      <c r="A655" t="s">
        <v>132</v>
      </c>
      <c r="B655">
        <v>4</v>
      </c>
      <c r="C655">
        <v>28</v>
      </c>
      <c r="D655" s="1">
        <v>43275</v>
      </c>
      <c r="E655" s="1">
        <v>43302</v>
      </c>
      <c r="F655" t="s">
        <v>128</v>
      </c>
      <c r="G655">
        <v>4.5</v>
      </c>
      <c r="H655">
        <v>0.16071428571428573</v>
      </c>
    </row>
    <row r="656" spans="1:8" x14ac:dyDescent="0.25">
      <c r="A656" t="s">
        <v>132</v>
      </c>
      <c r="B656">
        <v>5</v>
      </c>
      <c r="C656">
        <v>28</v>
      </c>
      <c r="D656" s="1">
        <v>43303</v>
      </c>
      <c r="E656" s="1">
        <v>43330</v>
      </c>
      <c r="F656" t="s">
        <v>118</v>
      </c>
      <c r="G656">
        <v>151.5</v>
      </c>
      <c r="H656">
        <v>5.4107142857142856</v>
      </c>
    </row>
    <row r="657" spans="1:8" x14ac:dyDescent="0.25">
      <c r="A657" t="s">
        <v>132</v>
      </c>
      <c r="B657">
        <v>5</v>
      </c>
      <c r="C657">
        <v>28</v>
      </c>
      <c r="D657" s="1">
        <v>43303</v>
      </c>
      <c r="E657" s="1">
        <v>43330</v>
      </c>
      <c r="F657" t="s">
        <v>119</v>
      </c>
      <c r="G657">
        <v>100.4</v>
      </c>
      <c r="H657">
        <v>3.5857142857142859</v>
      </c>
    </row>
    <row r="658" spans="1:8" x14ac:dyDescent="0.25">
      <c r="A658" t="s">
        <v>132</v>
      </c>
      <c r="B658">
        <v>5</v>
      </c>
      <c r="C658">
        <v>28</v>
      </c>
      <c r="D658" s="1">
        <v>43303</v>
      </c>
      <c r="E658" s="1">
        <v>43330</v>
      </c>
      <c r="F658" t="s">
        <v>120</v>
      </c>
      <c r="G658">
        <v>9</v>
      </c>
      <c r="H658">
        <v>0.32142857142857145</v>
      </c>
    </row>
    <row r="659" spans="1:8" x14ac:dyDescent="0.25">
      <c r="A659" t="s">
        <v>132</v>
      </c>
      <c r="B659">
        <v>5</v>
      </c>
      <c r="C659">
        <v>28</v>
      </c>
      <c r="D659" s="1">
        <v>43303</v>
      </c>
      <c r="E659" s="1">
        <v>43330</v>
      </c>
      <c r="F659" t="s">
        <v>121</v>
      </c>
      <c r="G659">
        <v>2.1</v>
      </c>
      <c r="H659">
        <v>7.4999999999999997E-2</v>
      </c>
    </row>
    <row r="660" spans="1:8" x14ac:dyDescent="0.25">
      <c r="A660" t="s">
        <v>132</v>
      </c>
      <c r="B660">
        <v>5</v>
      </c>
      <c r="C660">
        <v>28</v>
      </c>
      <c r="D660" s="1">
        <v>43303</v>
      </c>
      <c r="E660" s="1">
        <v>43330</v>
      </c>
      <c r="F660" t="s">
        <v>122</v>
      </c>
      <c r="G660">
        <v>14</v>
      </c>
      <c r="H660">
        <v>0.5</v>
      </c>
    </row>
    <row r="661" spans="1:8" x14ac:dyDescent="0.25">
      <c r="A661" t="s">
        <v>132</v>
      </c>
      <c r="B661">
        <v>5</v>
      </c>
      <c r="C661">
        <v>28</v>
      </c>
      <c r="D661" s="1">
        <v>43303</v>
      </c>
      <c r="E661" s="1">
        <v>43330</v>
      </c>
      <c r="F661" t="s">
        <v>125</v>
      </c>
      <c r="G661">
        <v>0.16</v>
      </c>
      <c r="H661">
        <v>5.7142857142857143E-3</v>
      </c>
    </row>
    <row r="662" spans="1:8" x14ac:dyDescent="0.25">
      <c r="A662" t="s">
        <v>132</v>
      </c>
      <c r="B662">
        <v>5</v>
      </c>
      <c r="C662">
        <v>28</v>
      </c>
      <c r="D662" s="1">
        <v>43303</v>
      </c>
      <c r="E662" s="1">
        <v>43330</v>
      </c>
      <c r="F662" t="s">
        <v>128</v>
      </c>
      <c r="G662">
        <v>4.0999999999999996</v>
      </c>
      <c r="H662">
        <v>0.14642857142857141</v>
      </c>
    </row>
    <row r="663" spans="1:8" x14ac:dyDescent="0.25">
      <c r="A663" t="s">
        <v>132</v>
      </c>
      <c r="B663">
        <v>6</v>
      </c>
      <c r="C663">
        <v>28</v>
      </c>
      <c r="D663" s="1">
        <v>43331</v>
      </c>
      <c r="E663" s="1">
        <v>43358</v>
      </c>
      <c r="F663" t="s">
        <v>118</v>
      </c>
      <c r="G663">
        <v>162.1</v>
      </c>
      <c r="H663">
        <v>5.7892857142857137</v>
      </c>
    </row>
    <row r="664" spans="1:8" x14ac:dyDescent="0.25">
      <c r="A664" t="s">
        <v>132</v>
      </c>
      <c r="B664">
        <v>6</v>
      </c>
      <c r="C664">
        <v>28</v>
      </c>
      <c r="D664" s="1">
        <v>43331</v>
      </c>
      <c r="E664" s="1">
        <v>43358</v>
      </c>
      <c r="F664" t="s">
        <v>119</v>
      </c>
      <c r="G664">
        <v>97.5</v>
      </c>
      <c r="H664">
        <v>3.4821428571428572</v>
      </c>
    </row>
    <row r="665" spans="1:8" x14ac:dyDescent="0.25">
      <c r="A665" t="s">
        <v>132</v>
      </c>
      <c r="B665">
        <v>6</v>
      </c>
      <c r="C665">
        <v>28</v>
      </c>
      <c r="D665" s="1">
        <v>43331</v>
      </c>
      <c r="E665" s="1">
        <v>43358</v>
      </c>
      <c r="F665" t="s">
        <v>120</v>
      </c>
      <c r="G665">
        <v>8.6</v>
      </c>
      <c r="H665">
        <v>0.30714285714285711</v>
      </c>
    </row>
    <row r="666" spans="1:8" x14ac:dyDescent="0.25">
      <c r="A666" t="s">
        <v>132</v>
      </c>
      <c r="B666">
        <v>6</v>
      </c>
      <c r="C666">
        <v>28</v>
      </c>
      <c r="D666" s="1">
        <v>43331</v>
      </c>
      <c r="E666" s="1">
        <v>43358</v>
      </c>
      <c r="F666" t="s">
        <v>121</v>
      </c>
      <c r="G666">
        <v>2.2000000000000002</v>
      </c>
      <c r="H666">
        <v>7.8571428571428584E-2</v>
      </c>
    </row>
    <row r="667" spans="1:8" x14ac:dyDescent="0.25">
      <c r="A667" t="s">
        <v>132</v>
      </c>
      <c r="B667">
        <v>6</v>
      </c>
      <c r="C667">
        <v>28</v>
      </c>
      <c r="D667" s="1">
        <v>43331</v>
      </c>
      <c r="E667" s="1">
        <v>43358</v>
      </c>
      <c r="F667" t="s">
        <v>122</v>
      </c>
      <c r="G667">
        <v>14.1</v>
      </c>
      <c r="H667">
        <v>0.50357142857142856</v>
      </c>
    </row>
    <row r="668" spans="1:8" x14ac:dyDescent="0.25">
      <c r="A668" t="s">
        <v>132</v>
      </c>
      <c r="B668">
        <v>6</v>
      </c>
      <c r="C668">
        <v>28</v>
      </c>
      <c r="D668" s="1">
        <v>43331</v>
      </c>
      <c r="E668" s="1">
        <v>43358</v>
      </c>
      <c r="F668" t="s">
        <v>125</v>
      </c>
      <c r="G668">
        <v>0.12</v>
      </c>
      <c r="H668">
        <v>4.2857142857142859E-3</v>
      </c>
    </row>
    <row r="669" spans="1:8" x14ac:dyDescent="0.25">
      <c r="A669" t="s">
        <v>132</v>
      </c>
      <c r="B669">
        <v>6</v>
      </c>
      <c r="C669">
        <v>28</v>
      </c>
      <c r="D669" s="1">
        <v>43331</v>
      </c>
      <c r="E669" s="1">
        <v>43358</v>
      </c>
      <c r="F669" t="s">
        <v>128</v>
      </c>
      <c r="G669">
        <v>4.0999999999999996</v>
      </c>
      <c r="H669">
        <v>0.14642857142857141</v>
      </c>
    </row>
    <row r="670" spans="1:8" x14ac:dyDescent="0.25">
      <c r="A670" t="s">
        <v>132</v>
      </c>
      <c r="B670">
        <v>7</v>
      </c>
      <c r="C670">
        <v>28</v>
      </c>
      <c r="D670" s="1">
        <v>43359</v>
      </c>
      <c r="E670" s="1">
        <v>43386</v>
      </c>
      <c r="F670" t="s">
        <v>118</v>
      </c>
      <c r="G670">
        <v>183.7</v>
      </c>
      <c r="H670">
        <v>6.5607142857142851</v>
      </c>
    </row>
    <row r="671" spans="1:8" x14ac:dyDescent="0.25">
      <c r="A671" t="s">
        <v>132</v>
      </c>
      <c r="B671">
        <v>7</v>
      </c>
      <c r="C671">
        <v>28</v>
      </c>
      <c r="D671" s="1">
        <v>43359</v>
      </c>
      <c r="E671" s="1">
        <v>43386</v>
      </c>
      <c r="F671" t="s">
        <v>119</v>
      </c>
      <c r="G671">
        <v>109.9</v>
      </c>
      <c r="H671">
        <v>3.9250000000000003</v>
      </c>
    </row>
    <row r="672" spans="1:8" x14ac:dyDescent="0.25">
      <c r="A672" t="s">
        <v>132</v>
      </c>
      <c r="B672">
        <v>7</v>
      </c>
      <c r="C672">
        <v>28</v>
      </c>
      <c r="D672" s="1">
        <v>43359</v>
      </c>
      <c r="E672" s="1">
        <v>43386</v>
      </c>
      <c r="F672" t="s">
        <v>120</v>
      </c>
      <c r="G672">
        <v>9.6</v>
      </c>
      <c r="H672">
        <v>0.34285714285714286</v>
      </c>
    </row>
    <row r="673" spans="1:8" x14ac:dyDescent="0.25">
      <c r="A673" t="s">
        <v>132</v>
      </c>
      <c r="B673">
        <v>7</v>
      </c>
      <c r="C673">
        <v>28</v>
      </c>
      <c r="D673" s="1">
        <v>43359</v>
      </c>
      <c r="E673" s="1">
        <v>43386</v>
      </c>
      <c r="F673" t="s">
        <v>121</v>
      </c>
      <c r="G673">
        <v>2.4</v>
      </c>
      <c r="H673">
        <v>8.5714285714285715E-2</v>
      </c>
    </row>
    <row r="674" spans="1:8" x14ac:dyDescent="0.25">
      <c r="A674" t="s">
        <v>132</v>
      </c>
      <c r="B674">
        <v>7</v>
      </c>
      <c r="C674">
        <v>28</v>
      </c>
      <c r="D674" s="1">
        <v>43359</v>
      </c>
      <c r="E674" s="1">
        <v>43386</v>
      </c>
      <c r="F674" t="s">
        <v>122</v>
      </c>
      <c r="G674">
        <v>15.8</v>
      </c>
      <c r="H674">
        <v>0.56428571428571428</v>
      </c>
    </row>
    <row r="675" spans="1:8" x14ac:dyDescent="0.25">
      <c r="A675" t="s">
        <v>132</v>
      </c>
      <c r="B675">
        <v>7</v>
      </c>
      <c r="C675">
        <v>28</v>
      </c>
      <c r="D675" s="1">
        <v>43359</v>
      </c>
      <c r="E675" s="1">
        <v>43386</v>
      </c>
      <c r="F675" t="s">
        <v>125</v>
      </c>
      <c r="G675">
        <v>0.09</v>
      </c>
      <c r="H675">
        <v>3.2142857142857142E-3</v>
      </c>
    </row>
    <row r="676" spans="1:8" x14ac:dyDescent="0.25">
      <c r="A676" t="s">
        <v>132</v>
      </c>
      <c r="B676">
        <v>7</v>
      </c>
      <c r="C676">
        <v>28</v>
      </c>
      <c r="D676" s="1">
        <v>43359</v>
      </c>
      <c r="E676" s="1">
        <v>43386</v>
      </c>
      <c r="F676" t="s">
        <v>128</v>
      </c>
      <c r="G676">
        <v>4.7</v>
      </c>
      <c r="H676">
        <v>0.16785714285714287</v>
      </c>
    </row>
    <row r="677" spans="1:8" x14ac:dyDescent="0.25">
      <c r="A677" t="s">
        <v>132</v>
      </c>
      <c r="B677">
        <v>8</v>
      </c>
      <c r="C677">
        <v>28</v>
      </c>
      <c r="D677" s="1">
        <v>43387</v>
      </c>
      <c r="E677" s="1">
        <v>43414</v>
      </c>
      <c r="F677" t="s">
        <v>118</v>
      </c>
      <c r="G677">
        <v>175.2</v>
      </c>
      <c r="H677">
        <v>6.2571428571428571</v>
      </c>
    </row>
    <row r="678" spans="1:8" x14ac:dyDescent="0.25">
      <c r="A678" t="s">
        <v>132</v>
      </c>
      <c r="B678">
        <v>8</v>
      </c>
      <c r="C678">
        <v>28</v>
      </c>
      <c r="D678" s="1">
        <v>43387</v>
      </c>
      <c r="E678" s="1">
        <v>43414</v>
      </c>
      <c r="F678" t="s">
        <v>119</v>
      </c>
      <c r="G678">
        <v>112.7</v>
      </c>
      <c r="H678">
        <v>4.0250000000000004</v>
      </c>
    </row>
    <row r="679" spans="1:8" x14ac:dyDescent="0.25">
      <c r="A679" t="s">
        <v>132</v>
      </c>
      <c r="B679">
        <v>8</v>
      </c>
      <c r="C679">
        <v>28</v>
      </c>
      <c r="D679" s="1">
        <v>43387</v>
      </c>
      <c r="E679" s="1">
        <v>43414</v>
      </c>
      <c r="F679" t="s">
        <v>120</v>
      </c>
      <c r="G679">
        <v>10.1</v>
      </c>
      <c r="H679">
        <v>0.36071428571428571</v>
      </c>
    </row>
    <row r="680" spans="1:8" x14ac:dyDescent="0.25">
      <c r="A680" t="s">
        <v>132</v>
      </c>
      <c r="B680">
        <v>8</v>
      </c>
      <c r="C680">
        <v>28</v>
      </c>
      <c r="D680" s="1">
        <v>43387</v>
      </c>
      <c r="E680" s="1">
        <v>43414</v>
      </c>
      <c r="F680" t="s">
        <v>121</v>
      </c>
      <c r="G680">
        <v>2.2999999999999998</v>
      </c>
      <c r="H680">
        <v>8.2142857142857142E-2</v>
      </c>
    </row>
    <row r="681" spans="1:8" x14ac:dyDescent="0.25">
      <c r="A681" t="s">
        <v>132</v>
      </c>
      <c r="B681">
        <v>8</v>
      </c>
      <c r="C681">
        <v>28</v>
      </c>
      <c r="D681" s="1">
        <v>43387</v>
      </c>
      <c r="E681" s="1">
        <v>43414</v>
      </c>
      <c r="F681" t="s">
        <v>122</v>
      </c>
      <c r="G681">
        <v>15.6</v>
      </c>
      <c r="H681">
        <v>0.55714285714285716</v>
      </c>
    </row>
    <row r="682" spans="1:8" x14ac:dyDescent="0.25">
      <c r="A682" t="s">
        <v>132</v>
      </c>
      <c r="B682">
        <v>8</v>
      </c>
      <c r="C682">
        <v>28</v>
      </c>
      <c r="D682" s="1">
        <v>43387</v>
      </c>
      <c r="E682" s="1">
        <v>43414</v>
      </c>
      <c r="F682" t="s">
        <v>125</v>
      </c>
      <c r="G682">
        <v>0.12</v>
      </c>
      <c r="H682">
        <v>4.2857142857142859E-3</v>
      </c>
    </row>
    <row r="683" spans="1:8" x14ac:dyDescent="0.25">
      <c r="A683" t="s">
        <v>132</v>
      </c>
      <c r="B683">
        <v>8</v>
      </c>
      <c r="C683">
        <v>28</v>
      </c>
      <c r="D683" s="1">
        <v>43387</v>
      </c>
      <c r="E683" s="1">
        <v>43414</v>
      </c>
      <c r="F683" t="s">
        <v>128</v>
      </c>
      <c r="G683">
        <v>4.7</v>
      </c>
      <c r="H683">
        <v>0.16785714285714287</v>
      </c>
    </row>
    <row r="684" spans="1:8" x14ac:dyDescent="0.25">
      <c r="A684" t="s">
        <v>132</v>
      </c>
      <c r="B684">
        <v>9</v>
      </c>
      <c r="C684">
        <v>28</v>
      </c>
      <c r="D684" s="1">
        <v>43415</v>
      </c>
      <c r="E684" s="1">
        <v>43442</v>
      </c>
      <c r="F684" t="s">
        <v>118</v>
      </c>
      <c r="G684">
        <v>180.5</v>
      </c>
      <c r="H684">
        <v>6.4464285714285712</v>
      </c>
    </row>
    <row r="685" spans="1:8" x14ac:dyDescent="0.25">
      <c r="A685" t="s">
        <v>132</v>
      </c>
      <c r="B685">
        <v>9</v>
      </c>
      <c r="C685">
        <v>28</v>
      </c>
      <c r="D685" s="1">
        <v>43415</v>
      </c>
      <c r="E685" s="1">
        <v>43442</v>
      </c>
      <c r="F685" t="s">
        <v>119</v>
      </c>
      <c r="G685">
        <v>118.2</v>
      </c>
      <c r="H685">
        <v>4.2214285714285715</v>
      </c>
    </row>
    <row r="686" spans="1:8" x14ac:dyDescent="0.25">
      <c r="A686" t="s">
        <v>132</v>
      </c>
      <c r="B686">
        <v>9</v>
      </c>
      <c r="C686">
        <v>28</v>
      </c>
      <c r="D686" s="1">
        <v>43415</v>
      </c>
      <c r="E686" s="1">
        <v>43442</v>
      </c>
      <c r="F686" t="s">
        <v>120</v>
      </c>
      <c r="G686">
        <v>9.9</v>
      </c>
      <c r="H686">
        <v>0.35357142857142859</v>
      </c>
    </row>
    <row r="687" spans="1:8" x14ac:dyDescent="0.25">
      <c r="A687" t="s">
        <v>132</v>
      </c>
      <c r="B687">
        <v>9</v>
      </c>
      <c r="C687">
        <v>28</v>
      </c>
      <c r="D687" s="1">
        <v>43415</v>
      </c>
      <c r="E687" s="1">
        <v>43442</v>
      </c>
      <c r="F687" t="s">
        <v>121</v>
      </c>
      <c r="G687">
        <v>2.4</v>
      </c>
      <c r="H687">
        <v>8.5714285714285715E-2</v>
      </c>
    </row>
    <row r="688" spans="1:8" x14ac:dyDescent="0.25">
      <c r="A688" t="s">
        <v>132</v>
      </c>
      <c r="B688">
        <v>9</v>
      </c>
      <c r="C688">
        <v>28</v>
      </c>
      <c r="D688" s="1">
        <v>43415</v>
      </c>
      <c r="E688" s="1">
        <v>43442</v>
      </c>
      <c r="F688" t="s">
        <v>122</v>
      </c>
      <c r="G688">
        <v>15.6</v>
      </c>
      <c r="H688">
        <v>0.55714285714285716</v>
      </c>
    </row>
    <row r="689" spans="1:8" x14ac:dyDescent="0.25">
      <c r="A689" t="s">
        <v>132</v>
      </c>
      <c r="B689">
        <v>9</v>
      </c>
      <c r="C689">
        <v>28</v>
      </c>
      <c r="D689" s="1">
        <v>43415</v>
      </c>
      <c r="E689" s="1">
        <v>43442</v>
      </c>
      <c r="F689" t="s">
        <v>125</v>
      </c>
      <c r="G689">
        <v>7.0000000000000007E-2</v>
      </c>
      <c r="H689">
        <v>2.5000000000000001E-3</v>
      </c>
    </row>
    <row r="690" spans="1:8" x14ac:dyDescent="0.25">
      <c r="A690" t="s">
        <v>132</v>
      </c>
      <c r="B690">
        <v>9</v>
      </c>
      <c r="C690">
        <v>28</v>
      </c>
      <c r="D690" s="1">
        <v>43415</v>
      </c>
      <c r="E690" s="1">
        <v>43442</v>
      </c>
      <c r="F690" t="s">
        <v>128</v>
      </c>
      <c r="G690">
        <v>4.5999999999999996</v>
      </c>
      <c r="H690">
        <v>0.16428571428571428</v>
      </c>
    </row>
    <row r="691" spans="1:8" x14ac:dyDescent="0.25">
      <c r="A691" t="s">
        <v>132</v>
      </c>
      <c r="B691">
        <v>10</v>
      </c>
      <c r="C691">
        <v>28</v>
      </c>
      <c r="D691" s="1">
        <v>43443</v>
      </c>
      <c r="E691" s="1">
        <v>43470</v>
      </c>
      <c r="F691" t="s">
        <v>118</v>
      </c>
      <c r="G691">
        <v>144.9</v>
      </c>
      <c r="H691">
        <v>5.1749999999999998</v>
      </c>
    </row>
    <row r="692" spans="1:8" x14ac:dyDescent="0.25">
      <c r="A692" t="s">
        <v>132</v>
      </c>
      <c r="B692">
        <v>10</v>
      </c>
      <c r="C692">
        <v>28</v>
      </c>
      <c r="D692" s="1">
        <v>43443</v>
      </c>
      <c r="E692" s="1">
        <v>43470</v>
      </c>
      <c r="F692" t="s">
        <v>119</v>
      </c>
      <c r="G692">
        <v>91.9</v>
      </c>
      <c r="H692">
        <v>3.2821428571428575</v>
      </c>
    </row>
    <row r="693" spans="1:8" x14ac:dyDescent="0.25">
      <c r="A693" t="s">
        <v>132</v>
      </c>
      <c r="B693">
        <v>10</v>
      </c>
      <c r="C693">
        <v>28</v>
      </c>
      <c r="D693" s="1">
        <v>43443</v>
      </c>
      <c r="E693" s="1">
        <v>43470</v>
      </c>
      <c r="F693" t="s">
        <v>120</v>
      </c>
      <c r="G693">
        <v>7.5</v>
      </c>
      <c r="H693">
        <v>0.26785714285714285</v>
      </c>
    </row>
    <row r="694" spans="1:8" x14ac:dyDescent="0.25">
      <c r="A694" t="s">
        <v>132</v>
      </c>
      <c r="B694">
        <v>10</v>
      </c>
      <c r="C694">
        <v>28</v>
      </c>
      <c r="D694" s="1">
        <v>43443</v>
      </c>
      <c r="E694" s="1">
        <v>43470</v>
      </c>
      <c r="F694" t="s">
        <v>121</v>
      </c>
      <c r="G694">
        <v>1.9</v>
      </c>
      <c r="H694">
        <v>6.7857142857142852E-2</v>
      </c>
    </row>
    <row r="695" spans="1:8" x14ac:dyDescent="0.25">
      <c r="A695" t="s">
        <v>132</v>
      </c>
      <c r="B695">
        <v>10</v>
      </c>
      <c r="C695">
        <v>28</v>
      </c>
      <c r="D695" s="1">
        <v>43443</v>
      </c>
      <c r="E695" s="1">
        <v>43470</v>
      </c>
      <c r="F695" t="s">
        <v>122</v>
      </c>
      <c r="G695">
        <v>11.6</v>
      </c>
      <c r="H695">
        <v>0.41428571428571426</v>
      </c>
    </row>
    <row r="696" spans="1:8" x14ac:dyDescent="0.25">
      <c r="A696" t="s">
        <v>132</v>
      </c>
      <c r="B696">
        <v>10</v>
      </c>
      <c r="C696">
        <v>28</v>
      </c>
      <c r="D696" s="1">
        <v>43443</v>
      </c>
      <c r="E696" s="1">
        <v>43470</v>
      </c>
      <c r="F696" t="s">
        <v>125</v>
      </c>
      <c r="G696">
        <v>0.09</v>
      </c>
      <c r="H696">
        <v>3.2142857142857142E-3</v>
      </c>
    </row>
    <row r="697" spans="1:8" x14ac:dyDescent="0.25">
      <c r="A697" t="s">
        <v>132</v>
      </c>
      <c r="B697">
        <v>10</v>
      </c>
      <c r="C697">
        <v>28</v>
      </c>
      <c r="D697" s="1">
        <v>43443</v>
      </c>
      <c r="E697" s="1">
        <v>43470</v>
      </c>
      <c r="F697" t="s">
        <v>128</v>
      </c>
      <c r="G697">
        <v>3.9</v>
      </c>
      <c r="H697">
        <v>0.13928571428571429</v>
      </c>
    </row>
    <row r="698" spans="1:8" x14ac:dyDescent="0.25">
      <c r="A698" t="s">
        <v>132</v>
      </c>
      <c r="B698">
        <v>11</v>
      </c>
      <c r="C698">
        <v>28</v>
      </c>
      <c r="D698" s="1">
        <v>43471</v>
      </c>
      <c r="E698" s="1">
        <v>43498</v>
      </c>
      <c r="F698" t="s">
        <v>118</v>
      </c>
      <c r="G698">
        <v>171.3</v>
      </c>
      <c r="H698">
        <v>6.1178571428571429</v>
      </c>
    </row>
    <row r="699" spans="1:8" x14ac:dyDescent="0.25">
      <c r="A699" t="s">
        <v>132</v>
      </c>
      <c r="B699">
        <v>11</v>
      </c>
      <c r="C699">
        <v>28</v>
      </c>
      <c r="D699" s="1">
        <v>43471</v>
      </c>
      <c r="E699" s="1">
        <v>43498</v>
      </c>
      <c r="F699" t="s">
        <v>119</v>
      </c>
      <c r="G699">
        <v>106.7</v>
      </c>
      <c r="H699">
        <v>3.8107142857142859</v>
      </c>
    </row>
    <row r="700" spans="1:8" x14ac:dyDescent="0.25">
      <c r="A700" t="s">
        <v>132</v>
      </c>
      <c r="B700">
        <v>11</v>
      </c>
      <c r="C700">
        <v>28</v>
      </c>
      <c r="D700" s="1">
        <v>43471</v>
      </c>
      <c r="E700" s="1">
        <v>43498</v>
      </c>
      <c r="F700" t="s">
        <v>120</v>
      </c>
      <c r="G700">
        <v>9.3000000000000007</v>
      </c>
      <c r="H700">
        <v>0.33214285714285718</v>
      </c>
    </row>
    <row r="701" spans="1:8" x14ac:dyDescent="0.25">
      <c r="A701" t="s">
        <v>132</v>
      </c>
      <c r="B701">
        <v>11</v>
      </c>
      <c r="C701">
        <v>28</v>
      </c>
      <c r="D701" s="1">
        <v>43471</v>
      </c>
      <c r="E701" s="1">
        <v>43498</v>
      </c>
      <c r="F701" t="s">
        <v>121</v>
      </c>
      <c r="G701">
        <v>2.2000000000000002</v>
      </c>
      <c r="H701">
        <v>7.8571428571428584E-2</v>
      </c>
    </row>
    <row r="702" spans="1:8" x14ac:dyDescent="0.25">
      <c r="A702" t="s">
        <v>132</v>
      </c>
      <c r="B702">
        <v>11</v>
      </c>
      <c r="C702">
        <v>28</v>
      </c>
      <c r="D702" s="1">
        <v>43471</v>
      </c>
      <c r="E702" s="1">
        <v>43498</v>
      </c>
      <c r="F702" t="s">
        <v>122</v>
      </c>
      <c r="G702">
        <v>14.5</v>
      </c>
      <c r="H702">
        <v>0.5178571428571429</v>
      </c>
    </row>
    <row r="703" spans="1:8" x14ac:dyDescent="0.25">
      <c r="A703" t="s">
        <v>132</v>
      </c>
      <c r="B703">
        <v>11</v>
      </c>
      <c r="C703">
        <v>28</v>
      </c>
      <c r="D703" s="1">
        <v>43471</v>
      </c>
      <c r="E703" s="1">
        <v>43498</v>
      </c>
      <c r="F703" t="s">
        <v>125</v>
      </c>
      <c r="G703">
        <v>0.06</v>
      </c>
      <c r="H703">
        <v>2.142857142857143E-3</v>
      </c>
    </row>
    <row r="704" spans="1:8" x14ac:dyDescent="0.25">
      <c r="A704" t="s">
        <v>132</v>
      </c>
      <c r="B704">
        <v>11</v>
      </c>
      <c r="C704">
        <v>28</v>
      </c>
      <c r="D704" s="1">
        <v>43471</v>
      </c>
      <c r="E704" s="1">
        <v>43498</v>
      </c>
      <c r="F704" t="s">
        <v>128</v>
      </c>
      <c r="G704">
        <v>4.5999999999999996</v>
      </c>
      <c r="H704">
        <v>0.16428571428571428</v>
      </c>
    </row>
    <row r="705" spans="1:8" x14ac:dyDescent="0.25">
      <c r="A705" t="s">
        <v>132</v>
      </c>
      <c r="B705">
        <v>12</v>
      </c>
      <c r="C705">
        <v>28</v>
      </c>
      <c r="D705" s="1">
        <v>43499</v>
      </c>
      <c r="E705" s="1">
        <v>43526</v>
      </c>
      <c r="F705" t="s">
        <v>118</v>
      </c>
      <c r="G705">
        <v>171.3</v>
      </c>
      <c r="H705">
        <v>6.1178571428571429</v>
      </c>
    </row>
    <row r="706" spans="1:8" x14ac:dyDescent="0.25">
      <c r="A706" t="s">
        <v>132</v>
      </c>
      <c r="B706">
        <v>12</v>
      </c>
      <c r="C706">
        <v>28</v>
      </c>
      <c r="D706" s="1">
        <v>43499</v>
      </c>
      <c r="E706" s="1">
        <v>43526</v>
      </c>
      <c r="F706" t="s">
        <v>119</v>
      </c>
      <c r="G706">
        <v>110.8</v>
      </c>
      <c r="H706">
        <v>3.9571428571428569</v>
      </c>
    </row>
    <row r="707" spans="1:8" x14ac:dyDescent="0.25">
      <c r="A707" t="s">
        <v>132</v>
      </c>
      <c r="B707">
        <v>12</v>
      </c>
      <c r="C707">
        <v>28</v>
      </c>
      <c r="D707" s="1">
        <v>43499</v>
      </c>
      <c r="E707" s="1">
        <v>43526</v>
      </c>
      <c r="F707" t="s">
        <v>120</v>
      </c>
      <c r="G707">
        <v>9.6999999999999993</v>
      </c>
      <c r="H707">
        <v>0.34642857142857142</v>
      </c>
    </row>
    <row r="708" spans="1:8" x14ac:dyDescent="0.25">
      <c r="A708" t="s">
        <v>132</v>
      </c>
      <c r="B708">
        <v>12</v>
      </c>
      <c r="C708">
        <v>28</v>
      </c>
      <c r="D708" s="1">
        <v>43499</v>
      </c>
      <c r="E708" s="1">
        <v>43526</v>
      </c>
      <c r="F708" t="s">
        <v>121</v>
      </c>
      <c r="G708">
        <v>2.2000000000000002</v>
      </c>
      <c r="H708">
        <v>7.8571428571428584E-2</v>
      </c>
    </row>
    <row r="709" spans="1:8" x14ac:dyDescent="0.25">
      <c r="A709" t="s">
        <v>132</v>
      </c>
      <c r="B709">
        <v>12</v>
      </c>
      <c r="C709">
        <v>28</v>
      </c>
      <c r="D709" s="1">
        <v>43499</v>
      </c>
      <c r="E709" s="1">
        <v>43526</v>
      </c>
      <c r="F709" t="s">
        <v>122</v>
      </c>
      <c r="G709">
        <v>14.4</v>
      </c>
      <c r="H709">
        <v>0.51428571428571435</v>
      </c>
    </row>
    <row r="710" spans="1:8" x14ac:dyDescent="0.25">
      <c r="A710" t="s">
        <v>132</v>
      </c>
      <c r="B710">
        <v>12</v>
      </c>
      <c r="C710">
        <v>28</v>
      </c>
      <c r="D710" s="1">
        <v>43499</v>
      </c>
      <c r="E710" s="1">
        <v>43526</v>
      </c>
      <c r="F710" t="s">
        <v>125</v>
      </c>
      <c r="G710">
        <v>0.1</v>
      </c>
      <c r="H710">
        <v>3.5714285714285718E-3</v>
      </c>
    </row>
    <row r="711" spans="1:8" x14ac:dyDescent="0.25">
      <c r="A711" t="s">
        <v>132</v>
      </c>
      <c r="B711">
        <v>12</v>
      </c>
      <c r="C711">
        <v>28</v>
      </c>
      <c r="D711" s="1">
        <v>43499</v>
      </c>
      <c r="E711" s="1">
        <v>43526</v>
      </c>
      <c r="F711" t="s">
        <v>128</v>
      </c>
      <c r="G711">
        <v>4.4000000000000004</v>
      </c>
      <c r="H711">
        <v>0.15714285714285717</v>
      </c>
    </row>
    <row r="712" spans="1:8" x14ac:dyDescent="0.25">
      <c r="A712" t="s">
        <v>132</v>
      </c>
      <c r="B712">
        <v>13</v>
      </c>
      <c r="C712">
        <v>29</v>
      </c>
      <c r="D712" s="1">
        <v>43527</v>
      </c>
      <c r="E712" s="1">
        <v>43555</v>
      </c>
      <c r="F712" t="s">
        <v>118</v>
      </c>
      <c r="G712">
        <v>182.7</v>
      </c>
      <c r="H712">
        <v>6.3</v>
      </c>
    </row>
    <row r="713" spans="1:8" x14ac:dyDescent="0.25">
      <c r="A713" t="s">
        <v>132</v>
      </c>
      <c r="B713">
        <v>13</v>
      </c>
      <c r="C713">
        <v>29</v>
      </c>
      <c r="D713" s="1">
        <v>43527</v>
      </c>
      <c r="E713" s="1">
        <v>43555</v>
      </c>
      <c r="F713" t="s">
        <v>119</v>
      </c>
      <c r="G713">
        <v>114.1</v>
      </c>
      <c r="H713">
        <v>3.9344827586206894</v>
      </c>
    </row>
    <row r="714" spans="1:8" x14ac:dyDescent="0.25">
      <c r="A714" t="s">
        <v>132</v>
      </c>
      <c r="B714">
        <v>13</v>
      </c>
      <c r="C714">
        <v>29</v>
      </c>
      <c r="D714" s="1">
        <v>43527</v>
      </c>
      <c r="E714" s="1">
        <v>43555</v>
      </c>
      <c r="F714" t="s">
        <v>120</v>
      </c>
      <c r="G714">
        <v>10</v>
      </c>
      <c r="H714">
        <v>0.34482758620689657</v>
      </c>
    </row>
    <row r="715" spans="1:8" x14ac:dyDescent="0.25">
      <c r="A715" t="s">
        <v>132</v>
      </c>
      <c r="B715">
        <v>13</v>
      </c>
      <c r="C715">
        <v>29</v>
      </c>
      <c r="D715" s="1">
        <v>43527</v>
      </c>
      <c r="E715" s="1">
        <v>43555</v>
      </c>
      <c r="F715" t="s">
        <v>121</v>
      </c>
      <c r="G715">
        <v>2.2000000000000002</v>
      </c>
      <c r="H715">
        <v>7.5862068965517254E-2</v>
      </c>
    </row>
    <row r="716" spans="1:8" x14ac:dyDescent="0.25">
      <c r="A716" t="s">
        <v>132</v>
      </c>
      <c r="B716">
        <v>13</v>
      </c>
      <c r="C716">
        <v>29</v>
      </c>
      <c r="D716" s="1">
        <v>43527</v>
      </c>
      <c r="E716" s="1">
        <v>43555</v>
      </c>
      <c r="F716" t="s">
        <v>122</v>
      </c>
      <c r="G716">
        <v>15.7</v>
      </c>
      <c r="H716">
        <v>0.54137931034482756</v>
      </c>
    </row>
    <row r="717" spans="1:8" x14ac:dyDescent="0.25">
      <c r="A717" t="s">
        <v>132</v>
      </c>
      <c r="B717">
        <v>13</v>
      </c>
      <c r="C717">
        <v>29</v>
      </c>
      <c r="D717" s="1">
        <v>43527</v>
      </c>
      <c r="E717" s="1">
        <v>43555</v>
      </c>
      <c r="F717" t="s">
        <v>125</v>
      </c>
      <c r="G717">
        <v>0.06</v>
      </c>
      <c r="H717">
        <v>2.0689655172413794E-3</v>
      </c>
    </row>
    <row r="718" spans="1:8" x14ac:dyDescent="0.25">
      <c r="A718" t="s">
        <v>132</v>
      </c>
      <c r="B718">
        <v>13</v>
      </c>
      <c r="C718">
        <v>29</v>
      </c>
      <c r="D718" s="1">
        <v>43527</v>
      </c>
      <c r="E718" s="1">
        <v>43555</v>
      </c>
      <c r="F718" t="s">
        <v>128</v>
      </c>
      <c r="G718">
        <v>4.3</v>
      </c>
      <c r="H718">
        <v>0.14827586206896551</v>
      </c>
    </row>
    <row r="719" spans="1:8" x14ac:dyDescent="0.25">
      <c r="A719" t="s">
        <v>133</v>
      </c>
      <c r="B719">
        <v>1</v>
      </c>
      <c r="C719">
        <v>28</v>
      </c>
      <c r="D719" s="1">
        <v>43556</v>
      </c>
      <c r="E719" s="1">
        <v>43582</v>
      </c>
      <c r="F719" t="s">
        <v>118</v>
      </c>
      <c r="G719">
        <v>156.6</v>
      </c>
      <c r="H719">
        <v>5.5928571428571425</v>
      </c>
    </row>
    <row r="720" spans="1:8" x14ac:dyDescent="0.25">
      <c r="A720" t="s">
        <v>133</v>
      </c>
      <c r="B720">
        <v>1</v>
      </c>
      <c r="C720">
        <v>28</v>
      </c>
      <c r="D720" s="1">
        <v>43556</v>
      </c>
      <c r="E720" s="1">
        <v>43582</v>
      </c>
      <c r="F720" t="s">
        <v>119</v>
      </c>
      <c r="G720">
        <v>101.2</v>
      </c>
      <c r="H720">
        <v>3.6142857142857143</v>
      </c>
    </row>
    <row r="721" spans="1:8" x14ac:dyDescent="0.25">
      <c r="A721" t="s">
        <v>133</v>
      </c>
      <c r="B721">
        <v>1</v>
      </c>
      <c r="C721">
        <v>28</v>
      </c>
      <c r="D721" s="1">
        <v>43556</v>
      </c>
      <c r="E721" s="1">
        <v>43582</v>
      </c>
      <c r="F721" t="s">
        <v>120</v>
      </c>
      <c r="G721">
        <v>8.9</v>
      </c>
      <c r="H721">
        <v>0.31785714285714289</v>
      </c>
    </row>
    <row r="722" spans="1:8" x14ac:dyDescent="0.25">
      <c r="A722" t="s">
        <v>133</v>
      </c>
      <c r="B722">
        <v>1</v>
      </c>
      <c r="C722">
        <v>28</v>
      </c>
      <c r="D722" s="1">
        <v>43556</v>
      </c>
      <c r="E722" s="1">
        <v>43582</v>
      </c>
      <c r="F722" t="s">
        <v>121</v>
      </c>
      <c r="G722">
        <v>2</v>
      </c>
      <c r="H722">
        <v>7.1428571428571425E-2</v>
      </c>
    </row>
    <row r="723" spans="1:8" x14ac:dyDescent="0.25">
      <c r="A723" t="s">
        <v>133</v>
      </c>
      <c r="B723">
        <v>1</v>
      </c>
      <c r="C723">
        <v>28</v>
      </c>
      <c r="D723" s="1">
        <v>43556</v>
      </c>
      <c r="E723" s="1">
        <v>43582</v>
      </c>
      <c r="F723" t="s">
        <v>122</v>
      </c>
      <c r="G723">
        <v>13.9</v>
      </c>
      <c r="H723">
        <v>0.49642857142857144</v>
      </c>
    </row>
    <row r="724" spans="1:8" x14ac:dyDescent="0.25">
      <c r="A724" t="s">
        <v>133</v>
      </c>
      <c r="B724">
        <v>1</v>
      </c>
      <c r="C724">
        <v>28</v>
      </c>
      <c r="D724" s="1">
        <v>43556</v>
      </c>
      <c r="E724" s="1">
        <v>43582</v>
      </c>
      <c r="F724" t="s">
        <v>125</v>
      </c>
      <c r="G724">
        <v>0.11</v>
      </c>
      <c r="H724">
        <v>3.9285714285714288E-3</v>
      </c>
    </row>
    <row r="725" spans="1:8" x14ac:dyDescent="0.25">
      <c r="A725" t="s">
        <v>133</v>
      </c>
      <c r="B725">
        <v>1</v>
      </c>
      <c r="C725">
        <v>28</v>
      </c>
      <c r="D725" s="1">
        <v>43556</v>
      </c>
      <c r="E725" s="1">
        <v>43582</v>
      </c>
      <c r="F725" t="s">
        <v>128</v>
      </c>
      <c r="G725">
        <v>4.3</v>
      </c>
      <c r="H725">
        <v>0.15357142857142855</v>
      </c>
    </row>
    <row r="726" spans="1:8" x14ac:dyDescent="0.25">
      <c r="A726" t="s">
        <v>133</v>
      </c>
      <c r="B726">
        <v>2</v>
      </c>
      <c r="C726">
        <v>28</v>
      </c>
      <c r="D726" s="1">
        <v>43583</v>
      </c>
      <c r="E726" s="1">
        <v>43610</v>
      </c>
      <c r="F726" t="s">
        <v>118</v>
      </c>
      <c r="G726">
        <v>175.2</v>
      </c>
      <c r="H726">
        <v>6.2571428571428571</v>
      </c>
    </row>
    <row r="727" spans="1:8" x14ac:dyDescent="0.25">
      <c r="A727" t="s">
        <v>133</v>
      </c>
      <c r="B727">
        <v>2</v>
      </c>
      <c r="C727">
        <v>28</v>
      </c>
      <c r="D727" s="1">
        <v>43583</v>
      </c>
      <c r="E727" s="1">
        <v>43610</v>
      </c>
      <c r="F727" t="s">
        <v>119</v>
      </c>
      <c r="G727">
        <v>106.1</v>
      </c>
      <c r="H727">
        <v>3.7892857142857141</v>
      </c>
    </row>
    <row r="728" spans="1:8" x14ac:dyDescent="0.25">
      <c r="A728" t="s">
        <v>133</v>
      </c>
      <c r="B728">
        <v>2</v>
      </c>
      <c r="C728">
        <v>28</v>
      </c>
      <c r="D728" s="1">
        <v>43583</v>
      </c>
      <c r="E728" s="1">
        <v>43610</v>
      </c>
      <c r="F728" t="s">
        <v>120</v>
      </c>
      <c r="G728">
        <v>9.6999999999999993</v>
      </c>
      <c r="H728">
        <v>0.34642857142857142</v>
      </c>
    </row>
    <row r="729" spans="1:8" x14ac:dyDescent="0.25">
      <c r="A729" t="s">
        <v>133</v>
      </c>
      <c r="B729">
        <v>2</v>
      </c>
      <c r="C729">
        <v>28</v>
      </c>
      <c r="D729" s="1">
        <v>43583</v>
      </c>
      <c r="E729" s="1">
        <v>43610</v>
      </c>
      <c r="F729" t="s">
        <v>121</v>
      </c>
      <c r="G729">
        <v>2.2000000000000002</v>
      </c>
      <c r="H729">
        <v>7.8571428571428584E-2</v>
      </c>
    </row>
    <row r="730" spans="1:8" x14ac:dyDescent="0.25">
      <c r="A730" t="s">
        <v>133</v>
      </c>
      <c r="B730">
        <v>2</v>
      </c>
      <c r="C730">
        <v>28</v>
      </c>
      <c r="D730" s="1">
        <v>43583</v>
      </c>
      <c r="E730" s="1">
        <v>43610</v>
      </c>
      <c r="F730" t="s">
        <v>122</v>
      </c>
      <c r="G730">
        <v>14.2</v>
      </c>
      <c r="H730">
        <v>0.50714285714285712</v>
      </c>
    </row>
    <row r="731" spans="1:8" x14ac:dyDescent="0.25">
      <c r="A731" t="s">
        <v>133</v>
      </c>
      <c r="B731">
        <v>2</v>
      </c>
      <c r="C731">
        <v>28</v>
      </c>
      <c r="D731" s="1">
        <v>43583</v>
      </c>
      <c r="E731" s="1">
        <v>43610</v>
      </c>
      <c r="F731" t="s">
        <v>125</v>
      </c>
      <c r="G731">
        <v>0.1</v>
      </c>
      <c r="H731">
        <v>3.5714285714285718E-3</v>
      </c>
    </row>
    <row r="732" spans="1:8" x14ac:dyDescent="0.25">
      <c r="A732" t="s">
        <v>133</v>
      </c>
      <c r="B732">
        <v>2</v>
      </c>
      <c r="C732">
        <v>28</v>
      </c>
      <c r="D732" s="1">
        <v>43583</v>
      </c>
      <c r="E732" s="1">
        <v>43610</v>
      </c>
      <c r="F732" t="s">
        <v>128</v>
      </c>
      <c r="G732">
        <v>4.5</v>
      </c>
      <c r="H732">
        <v>0.16071428571428573</v>
      </c>
    </row>
    <row r="733" spans="1:8" x14ac:dyDescent="0.25">
      <c r="A733" t="s">
        <v>133</v>
      </c>
      <c r="B733">
        <v>3</v>
      </c>
      <c r="C733">
        <v>28</v>
      </c>
      <c r="D733" s="1">
        <v>43611</v>
      </c>
      <c r="E733" s="1">
        <v>43638</v>
      </c>
      <c r="F733" t="s">
        <v>118</v>
      </c>
      <c r="G733">
        <v>171.4</v>
      </c>
      <c r="H733">
        <v>6.1214285714285719</v>
      </c>
    </row>
    <row r="734" spans="1:8" x14ac:dyDescent="0.25">
      <c r="A734" t="s">
        <v>133</v>
      </c>
      <c r="B734">
        <v>3</v>
      </c>
      <c r="C734">
        <v>28</v>
      </c>
      <c r="D734" s="1">
        <v>43611</v>
      </c>
      <c r="E734" s="1">
        <v>43638</v>
      </c>
      <c r="F734" t="s">
        <v>119</v>
      </c>
      <c r="G734">
        <v>108</v>
      </c>
      <c r="H734">
        <v>3.8571428571428572</v>
      </c>
    </row>
    <row r="735" spans="1:8" x14ac:dyDescent="0.25">
      <c r="A735" t="s">
        <v>133</v>
      </c>
      <c r="B735">
        <v>3</v>
      </c>
      <c r="C735">
        <v>28</v>
      </c>
      <c r="D735" s="1">
        <v>43611</v>
      </c>
      <c r="E735" s="1">
        <v>43638</v>
      </c>
      <c r="F735" t="s">
        <v>120</v>
      </c>
      <c r="G735">
        <v>9.3000000000000007</v>
      </c>
      <c r="H735">
        <v>0.33214285714285718</v>
      </c>
    </row>
    <row r="736" spans="1:8" x14ac:dyDescent="0.25">
      <c r="A736" t="s">
        <v>133</v>
      </c>
      <c r="B736">
        <v>3</v>
      </c>
      <c r="C736">
        <v>28</v>
      </c>
      <c r="D736" s="1">
        <v>43611</v>
      </c>
      <c r="E736" s="1">
        <v>43638</v>
      </c>
      <c r="F736" t="s">
        <v>121</v>
      </c>
      <c r="G736">
        <v>2.2000000000000002</v>
      </c>
      <c r="H736">
        <v>7.8571428571428584E-2</v>
      </c>
    </row>
    <row r="737" spans="1:8" x14ac:dyDescent="0.25">
      <c r="A737" t="s">
        <v>133</v>
      </c>
      <c r="B737">
        <v>3</v>
      </c>
      <c r="C737">
        <v>28</v>
      </c>
      <c r="D737" s="1">
        <v>43611</v>
      </c>
      <c r="E737" s="1">
        <v>43638</v>
      </c>
      <c r="F737" t="s">
        <v>122</v>
      </c>
      <c r="G737">
        <v>13.8</v>
      </c>
      <c r="H737">
        <v>0.49285714285714288</v>
      </c>
    </row>
    <row r="738" spans="1:8" x14ac:dyDescent="0.25">
      <c r="A738" t="s">
        <v>133</v>
      </c>
      <c r="B738">
        <v>3</v>
      </c>
      <c r="C738">
        <v>28</v>
      </c>
      <c r="D738" s="1">
        <v>43611</v>
      </c>
      <c r="E738" s="1">
        <v>43638</v>
      </c>
      <c r="F738" t="s">
        <v>125</v>
      </c>
      <c r="G738">
        <v>0.11</v>
      </c>
      <c r="H738">
        <v>3.9285714285714288E-3</v>
      </c>
    </row>
    <row r="739" spans="1:8" x14ac:dyDescent="0.25">
      <c r="A739" t="s">
        <v>133</v>
      </c>
      <c r="B739">
        <v>3</v>
      </c>
      <c r="C739">
        <v>28</v>
      </c>
      <c r="D739" s="1">
        <v>43611</v>
      </c>
      <c r="E739" s="1">
        <v>43638</v>
      </c>
      <c r="F739" t="s">
        <v>128</v>
      </c>
      <c r="G739">
        <v>4.4000000000000004</v>
      </c>
      <c r="H739">
        <v>0.15714285714285717</v>
      </c>
    </row>
    <row r="740" spans="1:8" x14ac:dyDescent="0.25">
      <c r="A740" t="s">
        <v>133</v>
      </c>
      <c r="B740">
        <v>4</v>
      </c>
      <c r="C740">
        <v>28</v>
      </c>
      <c r="D740" s="1">
        <v>43639</v>
      </c>
      <c r="E740" s="1">
        <v>43666</v>
      </c>
      <c r="F740" t="s">
        <v>118</v>
      </c>
      <c r="G740">
        <v>177</v>
      </c>
      <c r="H740">
        <v>6.3214285714285712</v>
      </c>
    </row>
    <row r="741" spans="1:8" x14ac:dyDescent="0.25">
      <c r="A741" t="s">
        <v>133</v>
      </c>
      <c r="B741">
        <v>4</v>
      </c>
      <c r="C741">
        <v>28</v>
      </c>
      <c r="D741" s="1">
        <v>43639</v>
      </c>
      <c r="E741" s="1">
        <v>43666</v>
      </c>
      <c r="F741" t="s">
        <v>119</v>
      </c>
      <c r="G741">
        <v>111.7</v>
      </c>
      <c r="H741">
        <v>3.9892857142857143</v>
      </c>
    </row>
    <row r="742" spans="1:8" x14ac:dyDescent="0.25">
      <c r="A742" t="s">
        <v>133</v>
      </c>
      <c r="B742">
        <v>4</v>
      </c>
      <c r="C742">
        <v>28</v>
      </c>
      <c r="D742" s="1">
        <v>43639</v>
      </c>
      <c r="E742" s="1">
        <v>43666</v>
      </c>
      <c r="F742" t="s">
        <v>120</v>
      </c>
      <c r="G742">
        <v>9.6</v>
      </c>
      <c r="H742">
        <v>0.34285714285714286</v>
      </c>
    </row>
    <row r="743" spans="1:8" x14ac:dyDescent="0.25">
      <c r="A743" t="s">
        <v>133</v>
      </c>
      <c r="B743">
        <v>4</v>
      </c>
      <c r="C743">
        <v>28</v>
      </c>
      <c r="D743" s="1">
        <v>43639</v>
      </c>
      <c r="E743" s="1">
        <v>43666</v>
      </c>
      <c r="F743" t="s">
        <v>121</v>
      </c>
      <c r="G743">
        <v>2.2999999999999998</v>
      </c>
      <c r="H743">
        <v>8.2142857142857142E-2</v>
      </c>
    </row>
    <row r="744" spans="1:8" x14ac:dyDescent="0.25">
      <c r="A744" t="s">
        <v>133</v>
      </c>
      <c r="B744">
        <v>4</v>
      </c>
      <c r="C744">
        <v>28</v>
      </c>
      <c r="D744" s="1">
        <v>43639</v>
      </c>
      <c r="E744" s="1">
        <v>43666</v>
      </c>
      <c r="F744" t="s">
        <v>122</v>
      </c>
      <c r="G744">
        <v>14.8</v>
      </c>
      <c r="H744">
        <v>0.52857142857142858</v>
      </c>
    </row>
    <row r="745" spans="1:8" x14ac:dyDescent="0.25">
      <c r="A745" t="s">
        <v>133</v>
      </c>
      <c r="B745">
        <v>4</v>
      </c>
      <c r="C745">
        <v>28</v>
      </c>
      <c r="D745" s="1">
        <v>43639</v>
      </c>
      <c r="E745" s="1">
        <v>43666</v>
      </c>
      <c r="F745" t="s">
        <v>125</v>
      </c>
      <c r="G745">
        <v>0.11</v>
      </c>
      <c r="H745">
        <v>3.9285714285714288E-3</v>
      </c>
    </row>
    <row r="746" spans="1:8" x14ac:dyDescent="0.25">
      <c r="A746" t="s">
        <v>133</v>
      </c>
      <c r="B746">
        <v>4</v>
      </c>
      <c r="C746">
        <v>28</v>
      </c>
      <c r="D746" s="1">
        <v>43639</v>
      </c>
      <c r="E746" s="1">
        <v>43666</v>
      </c>
      <c r="F746" t="s">
        <v>128</v>
      </c>
      <c r="G746">
        <v>4.5999999999999996</v>
      </c>
      <c r="H746">
        <v>0.16428571428571428</v>
      </c>
    </row>
    <row r="747" spans="1:8" x14ac:dyDescent="0.25">
      <c r="A747" t="s">
        <v>133</v>
      </c>
      <c r="B747">
        <v>5</v>
      </c>
      <c r="C747">
        <v>28</v>
      </c>
      <c r="D747" s="1">
        <v>43667</v>
      </c>
      <c r="E747" s="1">
        <v>43694</v>
      </c>
      <c r="F747" t="s">
        <v>118</v>
      </c>
      <c r="G747">
        <v>149.80000000000001</v>
      </c>
      <c r="H747">
        <v>5.3500000000000005</v>
      </c>
    </row>
    <row r="748" spans="1:8" x14ac:dyDescent="0.25">
      <c r="A748" t="s">
        <v>133</v>
      </c>
      <c r="B748">
        <v>5</v>
      </c>
      <c r="C748">
        <v>28</v>
      </c>
      <c r="D748" s="1">
        <v>43667</v>
      </c>
      <c r="E748" s="1">
        <v>43694</v>
      </c>
      <c r="F748" t="s">
        <v>119</v>
      </c>
      <c r="G748">
        <v>103</v>
      </c>
      <c r="H748">
        <v>3.6785714285714284</v>
      </c>
    </row>
    <row r="749" spans="1:8" x14ac:dyDescent="0.25">
      <c r="A749" t="s">
        <v>133</v>
      </c>
      <c r="B749">
        <v>5</v>
      </c>
      <c r="C749">
        <v>28</v>
      </c>
      <c r="D749" s="1">
        <v>43667</v>
      </c>
      <c r="E749" s="1">
        <v>43694</v>
      </c>
      <c r="F749" t="s">
        <v>120</v>
      </c>
      <c r="G749">
        <v>9.1</v>
      </c>
      <c r="H749">
        <v>0.32500000000000001</v>
      </c>
    </row>
    <row r="750" spans="1:8" x14ac:dyDescent="0.25">
      <c r="A750" t="s">
        <v>133</v>
      </c>
      <c r="B750">
        <v>5</v>
      </c>
      <c r="C750">
        <v>28</v>
      </c>
      <c r="D750" s="1">
        <v>43667</v>
      </c>
      <c r="E750" s="1">
        <v>43694</v>
      </c>
      <c r="F750" t="s">
        <v>121</v>
      </c>
      <c r="G750">
        <v>2</v>
      </c>
      <c r="H750">
        <v>7.1428571428571425E-2</v>
      </c>
    </row>
    <row r="751" spans="1:8" x14ac:dyDescent="0.25">
      <c r="A751" t="s">
        <v>133</v>
      </c>
      <c r="B751">
        <v>5</v>
      </c>
      <c r="C751">
        <v>28</v>
      </c>
      <c r="D751" s="1">
        <v>43667</v>
      </c>
      <c r="E751" s="1">
        <v>43694</v>
      </c>
      <c r="F751" t="s">
        <v>122</v>
      </c>
      <c r="G751">
        <v>12.9</v>
      </c>
      <c r="H751">
        <v>0.46071428571428574</v>
      </c>
    </row>
    <row r="752" spans="1:8" x14ac:dyDescent="0.25">
      <c r="A752" t="s">
        <v>133</v>
      </c>
      <c r="B752">
        <v>5</v>
      </c>
      <c r="C752">
        <v>28</v>
      </c>
      <c r="D752" s="1">
        <v>43667</v>
      </c>
      <c r="E752" s="1">
        <v>43694</v>
      </c>
      <c r="F752" t="s">
        <v>125</v>
      </c>
      <c r="G752">
        <v>0.14000000000000001</v>
      </c>
      <c r="H752">
        <v>5.0000000000000001E-3</v>
      </c>
    </row>
    <row r="753" spans="1:8" x14ac:dyDescent="0.25">
      <c r="A753" t="s">
        <v>133</v>
      </c>
      <c r="B753">
        <v>5</v>
      </c>
      <c r="C753">
        <v>28</v>
      </c>
      <c r="D753" s="1">
        <v>43667</v>
      </c>
      <c r="E753" s="1">
        <v>43694</v>
      </c>
      <c r="F753" t="s">
        <v>128</v>
      </c>
      <c r="G753">
        <v>4.3</v>
      </c>
      <c r="H753">
        <v>0.15357142857142855</v>
      </c>
    </row>
    <row r="754" spans="1:8" x14ac:dyDescent="0.25">
      <c r="A754" t="s">
        <v>133</v>
      </c>
      <c r="B754">
        <v>6</v>
      </c>
      <c r="C754">
        <v>28</v>
      </c>
      <c r="D754" s="1">
        <v>43695</v>
      </c>
      <c r="E754" s="1">
        <v>43722</v>
      </c>
      <c r="F754" t="s">
        <v>118</v>
      </c>
      <c r="G754">
        <v>159.80000000000001</v>
      </c>
      <c r="H754">
        <v>5.7071428571428573</v>
      </c>
    </row>
    <row r="755" spans="1:8" x14ac:dyDescent="0.25">
      <c r="A755" t="s">
        <v>133</v>
      </c>
      <c r="B755">
        <v>6</v>
      </c>
      <c r="C755">
        <v>28</v>
      </c>
      <c r="D755" s="1">
        <v>43695</v>
      </c>
      <c r="E755" s="1">
        <v>43722</v>
      </c>
      <c r="F755" t="s">
        <v>119</v>
      </c>
      <c r="G755">
        <v>99.4</v>
      </c>
      <c r="H755">
        <v>3.5500000000000003</v>
      </c>
    </row>
    <row r="756" spans="1:8" x14ac:dyDescent="0.25">
      <c r="A756" t="s">
        <v>133</v>
      </c>
      <c r="B756">
        <v>6</v>
      </c>
      <c r="C756">
        <v>28</v>
      </c>
      <c r="D756" s="1">
        <v>43695</v>
      </c>
      <c r="E756" s="1">
        <v>43722</v>
      </c>
      <c r="F756" t="s">
        <v>120</v>
      </c>
      <c r="G756">
        <v>8.6999999999999993</v>
      </c>
      <c r="H756">
        <v>0.31071428571428567</v>
      </c>
    </row>
    <row r="757" spans="1:8" x14ac:dyDescent="0.25">
      <c r="A757" t="s">
        <v>133</v>
      </c>
      <c r="B757">
        <v>6</v>
      </c>
      <c r="C757">
        <v>28</v>
      </c>
      <c r="D757" s="1">
        <v>43695</v>
      </c>
      <c r="E757" s="1">
        <v>43722</v>
      </c>
      <c r="F757" t="s">
        <v>121</v>
      </c>
      <c r="G757">
        <v>1.6</v>
      </c>
      <c r="H757">
        <v>5.7142857142857148E-2</v>
      </c>
    </row>
    <row r="758" spans="1:8" x14ac:dyDescent="0.25">
      <c r="A758" t="s">
        <v>133</v>
      </c>
      <c r="B758">
        <v>6</v>
      </c>
      <c r="C758">
        <v>28</v>
      </c>
      <c r="D758" s="1">
        <v>43695</v>
      </c>
      <c r="E758" s="1">
        <v>43722</v>
      </c>
      <c r="F758" t="s">
        <v>122</v>
      </c>
      <c r="G758">
        <v>13.5</v>
      </c>
      <c r="H758">
        <v>0.48214285714285715</v>
      </c>
    </row>
    <row r="759" spans="1:8" x14ac:dyDescent="0.25">
      <c r="A759" t="s">
        <v>133</v>
      </c>
      <c r="B759">
        <v>6</v>
      </c>
      <c r="C759">
        <v>28</v>
      </c>
      <c r="D759" s="1">
        <v>43695</v>
      </c>
      <c r="E759" s="1">
        <v>43722</v>
      </c>
      <c r="F759" t="s">
        <v>125</v>
      </c>
      <c r="G759">
        <v>0.13</v>
      </c>
      <c r="H759">
        <v>4.642857142857143E-3</v>
      </c>
    </row>
    <row r="760" spans="1:8" x14ac:dyDescent="0.25">
      <c r="A760" t="s">
        <v>133</v>
      </c>
      <c r="B760">
        <v>6</v>
      </c>
      <c r="C760">
        <v>28</v>
      </c>
      <c r="D760" s="1">
        <v>43695</v>
      </c>
      <c r="E760" s="1">
        <v>43722</v>
      </c>
      <c r="F760" t="s">
        <v>128</v>
      </c>
      <c r="G760">
        <v>4.3</v>
      </c>
      <c r="H760">
        <v>0.15357142857142855</v>
      </c>
    </row>
    <row r="761" spans="1:8" x14ac:dyDescent="0.25">
      <c r="A761" t="s">
        <v>133</v>
      </c>
      <c r="B761">
        <v>7</v>
      </c>
      <c r="C761">
        <v>28</v>
      </c>
      <c r="D761" s="1">
        <v>43723</v>
      </c>
      <c r="E761" s="1">
        <v>43750</v>
      </c>
      <c r="F761" t="s">
        <v>118</v>
      </c>
      <c r="G761">
        <v>179.3</v>
      </c>
      <c r="H761">
        <v>6.4035714285714294</v>
      </c>
    </row>
    <row r="762" spans="1:8" x14ac:dyDescent="0.25">
      <c r="A762" t="s">
        <v>133</v>
      </c>
      <c r="B762">
        <v>7</v>
      </c>
      <c r="C762">
        <v>28</v>
      </c>
      <c r="D762" s="1">
        <v>43723</v>
      </c>
      <c r="E762" s="1">
        <v>43750</v>
      </c>
      <c r="F762" t="s">
        <v>119</v>
      </c>
      <c r="G762">
        <v>112.2</v>
      </c>
      <c r="H762">
        <v>4.0071428571428571</v>
      </c>
    </row>
    <row r="763" spans="1:8" x14ac:dyDescent="0.25">
      <c r="A763" t="s">
        <v>133</v>
      </c>
      <c r="B763">
        <v>7</v>
      </c>
      <c r="C763">
        <v>28</v>
      </c>
      <c r="D763" s="1">
        <v>43723</v>
      </c>
      <c r="E763" s="1">
        <v>43750</v>
      </c>
      <c r="F763" t="s">
        <v>120</v>
      </c>
      <c r="G763">
        <v>9.5</v>
      </c>
      <c r="H763">
        <v>0.3392857142857143</v>
      </c>
    </row>
    <row r="764" spans="1:8" x14ac:dyDescent="0.25">
      <c r="A764" t="s">
        <v>133</v>
      </c>
      <c r="B764">
        <v>7</v>
      </c>
      <c r="C764">
        <v>28</v>
      </c>
      <c r="D764" s="1">
        <v>43723</v>
      </c>
      <c r="E764" s="1">
        <v>43750</v>
      </c>
      <c r="F764" t="s">
        <v>121</v>
      </c>
      <c r="G764">
        <v>2.2999999999999998</v>
      </c>
      <c r="H764">
        <v>8.2142857142857142E-2</v>
      </c>
    </row>
    <row r="765" spans="1:8" x14ac:dyDescent="0.25">
      <c r="A765" t="s">
        <v>133</v>
      </c>
      <c r="B765">
        <v>7</v>
      </c>
      <c r="C765">
        <v>28</v>
      </c>
      <c r="D765" s="1">
        <v>43723</v>
      </c>
      <c r="E765" s="1">
        <v>43750</v>
      </c>
      <c r="F765" t="s">
        <v>122</v>
      </c>
      <c r="G765">
        <v>17.8</v>
      </c>
      <c r="H765">
        <v>0.63571428571428579</v>
      </c>
    </row>
    <row r="766" spans="1:8" x14ac:dyDescent="0.25">
      <c r="A766" t="s">
        <v>133</v>
      </c>
      <c r="B766">
        <v>7</v>
      </c>
      <c r="C766">
        <v>28</v>
      </c>
      <c r="D766" s="1">
        <v>43723</v>
      </c>
      <c r="E766" s="1">
        <v>43750</v>
      </c>
      <c r="F766" t="s">
        <v>125</v>
      </c>
      <c r="G766">
        <v>0.09</v>
      </c>
      <c r="H766">
        <v>3.2142857142857142E-3</v>
      </c>
    </row>
    <row r="767" spans="1:8" x14ac:dyDescent="0.25">
      <c r="A767" t="s">
        <v>133</v>
      </c>
      <c r="B767">
        <v>7</v>
      </c>
      <c r="C767">
        <v>28</v>
      </c>
      <c r="D767" s="1">
        <v>43723</v>
      </c>
      <c r="E767" s="1">
        <v>43750</v>
      </c>
      <c r="F767" t="s">
        <v>128</v>
      </c>
      <c r="G767">
        <v>4.9000000000000004</v>
      </c>
      <c r="H767">
        <v>0.17500000000000002</v>
      </c>
    </row>
    <row r="768" spans="1:8" x14ac:dyDescent="0.25">
      <c r="A768" t="s">
        <v>133</v>
      </c>
      <c r="B768">
        <v>8</v>
      </c>
      <c r="C768">
        <v>28</v>
      </c>
      <c r="D768" s="1">
        <v>43751</v>
      </c>
      <c r="E768" s="1">
        <v>43778</v>
      </c>
      <c r="F768" t="s">
        <v>118</v>
      </c>
      <c r="G768">
        <v>168.9</v>
      </c>
      <c r="H768">
        <v>6.0321428571428575</v>
      </c>
    </row>
    <row r="769" spans="1:8" x14ac:dyDescent="0.25">
      <c r="A769" t="s">
        <v>133</v>
      </c>
      <c r="B769">
        <v>8</v>
      </c>
      <c r="C769">
        <v>28</v>
      </c>
      <c r="D769" s="1">
        <v>43751</v>
      </c>
      <c r="E769" s="1">
        <v>43778</v>
      </c>
      <c r="F769" t="s">
        <v>119</v>
      </c>
      <c r="G769">
        <v>113.3</v>
      </c>
      <c r="H769">
        <v>4.0464285714285717</v>
      </c>
    </row>
    <row r="770" spans="1:8" x14ac:dyDescent="0.25">
      <c r="A770" t="s">
        <v>133</v>
      </c>
      <c r="B770">
        <v>8</v>
      </c>
      <c r="C770">
        <v>28</v>
      </c>
      <c r="D770" s="1">
        <v>43751</v>
      </c>
      <c r="E770" s="1">
        <v>43778</v>
      </c>
      <c r="F770" t="s">
        <v>120</v>
      </c>
      <c r="G770">
        <v>10</v>
      </c>
      <c r="H770">
        <v>0.35714285714285715</v>
      </c>
    </row>
    <row r="771" spans="1:8" x14ac:dyDescent="0.25">
      <c r="A771" t="s">
        <v>133</v>
      </c>
      <c r="B771">
        <v>8</v>
      </c>
      <c r="C771">
        <v>28</v>
      </c>
      <c r="D771" s="1">
        <v>43751</v>
      </c>
      <c r="E771" s="1">
        <v>43778</v>
      </c>
      <c r="F771" t="s">
        <v>121</v>
      </c>
      <c r="G771">
        <v>2.2000000000000002</v>
      </c>
      <c r="H771">
        <v>7.8571428571428584E-2</v>
      </c>
    </row>
    <row r="772" spans="1:8" x14ac:dyDescent="0.25">
      <c r="A772" t="s">
        <v>133</v>
      </c>
      <c r="B772">
        <v>8</v>
      </c>
      <c r="C772">
        <v>28</v>
      </c>
      <c r="D772" s="1">
        <v>43751</v>
      </c>
      <c r="E772" s="1">
        <v>43778</v>
      </c>
      <c r="F772" t="s">
        <v>122</v>
      </c>
      <c r="G772">
        <v>17.100000000000001</v>
      </c>
      <c r="H772">
        <v>0.61071428571428577</v>
      </c>
    </row>
    <row r="773" spans="1:8" x14ac:dyDescent="0.25">
      <c r="A773" t="s">
        <v>133</v>
      </c>
      <c r="B773">
        <v>8</v>
      </c>
      <c r="C773">
        <v>28</v>
      </c>
      <c r="D773" s="1">
        <v>43751</v>
      </c>
      <c r="E773" s="1">
        <v>43778</v>
      </c>
      <c r="F773" t="s">
        <v>125</v>
      </c>
      <c r="G773">
        <v>0.1</v>
      </c>
      <c r="H773">
        <v>3.5714285714285718E-3</v>
      </c>
    </row>
    <row r="774" spans="1:8" x14ac:dyDescent="0.25">
      <c r="A774" t="s">
        <v>133</v>
      </c>
      <c r="B774">
        <v>8</v>
      </c>
      <c r="C774">
        <v>28</v>
      </c>
      <c r="D774" s="1">
        <v>43751</v>
      </c>
      <c r="E774" s="1">
        <v>43778</v>
      </c>
      <c r="F774" t="s">
        <v>128</v>
      </c>
      <c r="G774">
        <v>4.9000000000000004</v>
      </c>
      <c r="H774">
        <v>0.17500000000000002</v>
      </c>
    </row>
    <row r="775" spans="1:8" x14ac:dyDescent="0.25">
      <c r="A775" t="s">
        <v>133</v>
      </c>
      <c r="B775">
        <v>9</v>
      </c>
      <c r="C775">
        <v>28</v>
      </c>
      <c r="D775" s="1">
        <v>43779</v>
      </c>
      <c r="E775" s="1">
        <v>43806</v>
      </c>
      <c r="F775" t="s">
        <v>118</v>
      </c>
      <c r="G775">
        <v>176.2</v>
      </c>
      <c r="H775">
        <v>6.2928571428571427</v>
      </c>
    </row>
    <row r="776" spans="1:8" x14ac:dyDescent="0.25">
      <c r="A776" t="s">
        <v>133</v>
      </c>
      <c r="B776">
        <v>9</v>
      </c>
      <c r="C776">
        <v>28</v>
      </c>
      <c r="D776" s="1">
        <v>43779</v>
      </c>
      <c r="E776" s="1">
        <v>43806</v>
      </c>
      <c r="F776" t="s">
        <v>119</v>
      </c>
      <c r="G776">
        <v>117.5</v>
      </c>
      <c r="H776">
        <v>4.1964285714285712</v>
      </c>
    </row>
    <row r="777" spans="1:8" x14ac:dyDescent="0.25">
      <c r="A777" t="s">
        <v>133</v>
      </c>
      <c r="B777">
        <v>9</v>
      </c>
      <c r="C777">
        <v>28</v>
      </c>
      <c r="D777" s="1">
        <v>43779</v>
      </c>
      <c r="E777" s="1">
        <v>43806</v>
      </c>
      <c r="F777" t="s">
        <v>120</v>
      </c>
      <c r="G777">
        <v>9.8000000000000007</v>
      </c>
      <c r="H777">
        <v>0.35000000000000003</v>
      </c>
    </row>
    <row r="778" spans="1:8" x14ac:dyDescent="0.25">
      <c r="A778" t="s">
        <v>133</v>
      </c>
      <c r="B778">
        <v>9</v>
      </c>
      <c r="C778">
        <v>28</v>
      </c>
      <c r="D778" s="1">
        <v>43779</v>
      </c>
      <c r="E778" s="1">
        <v>43806</v>
      </c>
      <c r="F778" t="s">
        <v>121</v>
      </c>
      <c r="G778">
        <v>2.2999999999999998</v>
      </c>
      <c r="H778">
        <v>8.2142857142857142E-2</v>
      </c>
    </row>
    <row r="779" spans="1:8" x14ac:dyDescent="0.25">
      <c r="A779" t="s">
        <v>133</v>
      </c>
      <c r="B779">
        <v>9</v>
      </c>
      <c r="C779">
        <v>28</v>
      </c>
      <c r="D779" s="1">
        <v>43779</v>
      </c>
      <c r="E779" s="1">
        <v>43806</v>
      </c>
      <c r="F779" t="s">
        <v>122</v>
      </c>
      <c r="G779">
        <v>15.8</v>
      </c>
      <c r="H779">
        <v>0.56428571428571428</v>
      </c>
    </row>
    <row r="780" spans="1:8" x14ac:dyDescent="0.25">
      <c r="A780" t="s">
        <v>133</v>
      </c>
      <c r="B780">
        <v>9</v>
      </c>
      <c r="C780">
        <v>28</v>
      </c>
      <c r="D780" s="1">
        <v>43779</v>
      </c>
      <c r="E780" s="1">
        <v>43806</v>
      </c>
      <c r="F780" t="s">
        <v>125</v>
      </c>
      <c r="G780">
        <v>0.08</v>
      </c>
      <c r="H780">
        <v>2.8571428571428571E-3</v>
      </c>
    </row>
    <row r="781" spans="1:8" x14ac:dyDescent="0.25">
      <c r="A781" t="s">
        <v>133</v>
      </c>
      <c r="B781">
        <v>9</v>
      </c>
      <c r="C781">
        <v>28</v>
      </c>
      <c r="D781" s="1">
        <v>43779</v>
      </c>
      <c r="E781" s="1">
        <v>43806</v>
      </c>
      <c r="F781" t="s">
        <v>128</v>
      </c>
      <c r="G781">
        <v>5</v>
      </c>
      <c r="H781">
        <v>0.17857142857142858</v>
      </c>
    </row>
    <row r="782" spans="1:8" x14ac:dyDescent="0.25">
      <c r="A782" t="s">
        <v>133</v>
      </c>
      <c r="B782">
        <v>10</v>
      </c>
      <c r="C782">
        <v>28</v>
      </c>
      <c r="D782" s="1">
        <v>43807</v>
      </c>
      <c r="E782" s="1">
        <v>43834</v>
      </c>
      <c r="F782" t="s">
        <v>118</v>
      </c>
      <c r="G782">
        <v>141</v>
      </c>
      <c r="H782">
        <v>5.0357142857142856</v>
      </c>
    </row>
    <row r="783" spans="1:8" x14ac:dyDescent="0.25">
      <c r="A783" t="s">
        <v>133</v>
      </c>
      <c r="B783">
        <v>10</v>
      </c>
      <c r="C783">
        <v>28</v>
      </c>
      <c r="D783" s="1">
        <v>43807</v>
      </c>
      <c r="E783" s="1">
        <v>43834</v>
      </c>
      <c r="F783" t="s">
        <v>119</v>
      </c>
      <c r="G783">
        <v>91.2</v>
      </c>
      <c r="H783">
        <v>3.2571428571428571</v>
      </c>
    </row>
    <row r="784" spans="1:8" x14ac:dyDescent="0.25">
      <c r="A784" t="s">
        <v>133</v>
      </c>
      <c r="B784">
        <v>10</v>
      </c>
      <c r="C784">
        <v>28</v>
      </c>
      <c r="D784" s="1">
        <v>43807</v>
      </c>
      <c r="E784" s="1">
        <v>43834</v>
      </c>
      <c r="F784" t="s">
        <v>120</v>
      </c>
      <c r="G784">
        <v>7.5</v>
      </c>
      <c r="H784">
        <v>0.26785714285714285</v>
      </c>
    </row>
    <row r="785" spans="1:8" x14ac:dyDescent="0.25">
      <c r="A785" t="s">
        <v>133</v>
      </c>
      <c r="B785">
        <v>10</v>
      </c>
      <c r="C785">
        <v>28</v>
      </c>
      <c r="D785" s="1">
        <v>43807</v>
      </c>
      <c r="E785" s="1">
        <v>43834</v>
      </c>
      <c r="F785" t="s">
        <v>121</v>
      </c>
      <c r="G785">
        <v>1.9</v>
      </c>
      <c r="H785">
        <v>6.7857142857142852E-2</v>
      </c>
    </row>
    <row r="786" spans="1:8" x14ac:dyDescent="0.25">
      <c r="A786" t="s">
        <v>133</v>
      </c>
      <c r="B786">
        <v>10</v>
      </c>
      <c r="C786">
        <v>28</v>
      </c>
      <c r="D786" s="1">
        <v>43807</v>
      </c>
      <c r="E786" s="1">
        <v>43834</v>
      </c>
      <c r="F786" t="s">
        <v>122</v>
      </c>
      <c r="G786">
        <v>10.6</v>
      </c>
      <c r="H786">
        <v>0.37857142857142856</v>
      </c>
    </row>
    <row r="787" spans="1:8" x14ac:dyDescent="0.25">
      <c r="A787" t="s">
        <v>133</v>
      </c>
      <c r="B787">
        <v>10</v>
      </c>
      <c r="C787">
        <v>28</v>
      </c>
      <c r="D787" s="1">
        <v>43807</v>
      </c>
      <c r="E787" s="1">
        <v>43834</v>
      </c>
      <c r="F787" t="s">
        <v>125</v>
      </c>
      <c r="G787">
        <v>0.09</v>
      </c>
      <c r="H787">
        <v>3.2142857142857142E-3</v>
      </c>
    </row>
    <row r="788" spans="1:8" x14ac:dyDescent="0.25">
      <c r="A788" t="s">
        <v>133</v>
      </c>
      <c r="B788">
        <v>10</v>
      </c>
      <c r="C788">
        <v>28</v>
      </c>
      <c r="D788" s="1">
        <v>43807</v>
      </c>
      <c r="E788" s="1">
        <v>43834</v>
      </c>
      <c r="F788" t="s">
        <v>128</v>
      </c>
      <c r="G788">
        <v>4.3</v>
      </c>
      <c r="H788">
        <v>0.15357142857142855</v>
      </c>
    </row>
    <row r="789" spans="1:8" x14ac:dyDescent="0.25">
      <c r="A789" t="s">
        <v>133</v>
      </c>
      <c r="B789">
        <v>11</v>
      </c>
      <c r="C789">
        <v>28</v>
      </c>
      <c r="D789" s="1">
        <v>43835</v>
      </c>
      <c r="E789" s="1">
        <v>43862</v>
      </c>
      <c r="F789" t="s">
        <v>118</v>
      </c>
      <c r="G789">
        <v>169.4</v>
      </c>
      <c r="H789">
        <v>6.05</v>
      </c>
    </row>
    <row r="790" spans="1:8" x14ac:dyDescent="0.25">
      <c r="A790" t="s">
        <v>133</v>
      </c>
      <c r="B790">
        <v>11</v>
      </c>
      <c r="C790">
        <v>28</v>
      </c>
      <c r="D790" s="1">
        <v>43835</v>
      </c>
      <c r="E790" s="1">
        <v>43862</v>
      </c>
      <c r="F790" t="s">
        <v>119</v>
      </c>
      <c r="G790">
        <v>105.8</v>
      </c>
      <c r="H790">
        <v>3.7785714285714285</v>
      </c>
    </row>
    <row r="791" spans="1:8" x14ac:dyDescent="0.25">
      <c r="A791" t="s">
        <v>133</v>
      </c>
      <c r="B791">
        <v>11</v>
      </c>
      <c r="C791">
        <v>28</v>
      </c>
      <c r="D791" s="1">
        <v>43835</v>
      </c>
      <c r="E791" s="1">
        <v>43862</v>
      </c>
      <c r="F791" t="s">
        <v>120</v>
      </c>
      <c r="G791">
        <v>9.1999999999999993</v>
      </c>
      <c r="H791">
        <v>0.32857142857142857</v>
      </c>
    </row>
    <row r="792" spans="1:8" x14ac:dyDescent="0.25">
      <c r="A792" t="s">
        <v>133</v>
      </c>
      <c r="B792">
        <v>11</v>
      </c>
      <c r="C792">
        <v>28</v>
      </c>
      <c r="D792" s="1">
        <v>43835</v>
      </c>
      <c r="E792" s="1">
        <v>43862</v>
      </c>
      <c r="F792" t="s">
        <v>121</v>
      </c>
      <c r="G792">
        <v>2.2999999999999998</v>
      </c>
      <c r="H792">
        <v>8.2142857142857142E-2</v>
      </c>
    </row>
    <row r="793" spans="1:8" x14ac:dyDescent="0.25">
      <c r="A793" t="s">
        <v>133</v>
      </c>
      <c r="B793">
        <v>11</v>
      </c>
      <c r="C793">
        <v>28</v>
      </c>
      <c r="D793" s="1">
        <v>43835</v>
      </c>
      <c r="E793" s="1">
        <v>43862</v>
      </c>
      <c r="F793" t="s">
        <v>122</v>
      </c>
      <c r="G793">
        <v>14.1</v>
      </c>
      <c r="H793">
        <v>0.50357142857142856</v>
      </c>
    </row>
    <row r="794" spans="1:8" x14ac:dyDescent="0.25">
      <c r="A794" t="s">
        <v>133</v>
      </c>
      <c r="B794">
        <v>11</v>
      </c>
      <c r="C794">
        <v>28</v>
      </c>
      <c r="D794" s="1">
        <v>43835</v>
      </c>
      <c r="E794" s="1">
        <v>43862</v>
      </c>
      <c r="F794" t="s">
        <v>125</v>
      </c>
      <c r="G794">
        <v>0.06</v>
      </c>
      <c r="H794">
        <v>2.142857142857143E-3</v>
      </c>
    </row>
    <row r="795" spans="1:8" x14ac:dyDescent="0.25">
      <c r="A795" t="s">
        <v>133</v>
      </c>
      <c r="B795">
        <v>11</v>
      </c>
      <c r="C795">
        <v>28</v>
      </c>
      <c r="D795" s="1">
        <v>43835</v>
      </c>
      <c r="E795" s="1">
        <v>43862</v>
      </c>
      <c r="F795" t="s">
        <v>128</v>
      </c>
      <c r="G795">
        <v>5.7</v>
      </c>
      <c r="H795">
        <v>0.20357142857142857</v>
      </c>
    </row>
    <row r="796" spans="1:8" x14ac:dyDescent="0.25">
      <c r="A796" t="s">
        <v>133</v>
      </c>
      <c r="B796">
        <v>12</v>
      </c>
      <c r="C796">
        <v>28</v>
      </c>
      <c r="D796" s="1">
        <v>43863</v>
      </c>
      <c r="E796" s="1">
        <v>43890</v>
      </c>
      <c r="F796" t="s">
        <v>118</v>
      </c>
      <c r="G796">
        <v>165.2</v>
      </c>
      <c r="H796">
        <v>5.8999999999999995</v>
      </c>
    </row>
    <row r="797" spans="1:8" x14ac:dyDescent="0.25">
      <c r="A797" t="s">
        <v>133</v>
      </c>
      <c r="B797">
        <v>12</v>
      </c>
      <c r="C797">
        <v>28</v>
      </c>
      <c r="D797" s="1">
        <v>43863</v>
      </c>
      <c r="E797" s="1">
        <v>43890</v>
      </c>
      <c r="F797" t="s">
        <v>119</v>
      </c>
      <c r="G797">
        <v>106.2</v>
      </c>
      <c r="H797">
        <v>3.7928571428571431</v>
      </c>
    </row>
    <row r="798" spans="1:8" x14ac:dyDescent="0.25">
      <c r="A798" t="s">
        <v>133</v>
      </c>
      <c r="B798">
        <v>12</v>
      </c>
      <c r="C798">
        <v>28</v>
      </c>
      <c r="D798" s="1">
        <v>43863</v>
      </c>
      <c r="E798" s="1">
        <v>43890</v>
      </c>
      <c r="F798" t="s">
        <v>120</v>
      </c>
      <c r="G798">
        <v>9.3000000000000007</v>
      </c>
      <c r="H798">
        <v>0.33214285714285718</v>
      </c>
    </row>
    <row r="799" spans="1:8" x14ac:dyDescent="0.25">
      <c r="A799" t="s">
        <v>133</v>
      </c>
      <c r="B799">
        <v>12</v>
      </c>
      <c r="C799">
        <v>28</v>
      </c>
      <c r="D799" s="1">
        <v>43863</v>
      </c>
      <c r="E799" s="1">
        <v>43890</v>
      </c>
      <c r="F799" t="s">
        <v>121</v>
      </c>
      <c r="G799">
        <v>2.2000000000000002</v>
      </c>
      <c r="H799">
        <v>7.8571428571428584E-2</v>
      </c>
    </row>
    <row r="800" spans="1:8" x14ac:dyDescent="0.25">
      <c r="A800" t="s">
        <v>133</v>
      </c>
      <c r="B800">
        <v>12</v>
      </c>
      <c r="C800">
        <v>28</v>
      </c>
      <c r="D800" s="1">
        <v>43863</v>
      </c>
      <c r="E800" s="1">
        <v>43890</v>
      </c>
      <c r="F800" t="s">
        <v>122</v>
      </c>
      <c r="G800">
        <v>15.6</v>
      </c>
      <c r="H800">
        <v>0.55714285714285716</v>
      </c>
    </row>
    <row r="801" spans="1:8" x14ac:dyDescent="0.25">
      <c r="A801" t="s">
        <v>133</v>
      </c>
      <c r="B801">
        <v>12</v>
      </c>
      <c r="C801">
        <v>28</v>
      </c>
      <c r="D801" s="1">
        <v>43863</v>
      </c>
      <c r="E801" s="1">
        <v>43890</v>
      </c>
      <c r="F801" t="s">
        <v>125</v>
      </c>
      <c r="G801">
        <v>0.06</v>
      </c>
      <c r="H801">
        <v>2.142857142857143E-3</v>
      </c>
    </row>
    <row r="802" spans="1:8" x14ac:dyDescent="0.25">
      <c r="A802" t="s">
        <v>133</v>
      </c>
      <c r="B802">
        <v>12</v>
      </c>
      <c r="C802">
        <v>28</v>
      </c>
      <c r="D802" s="1">
        <v>43863</v>
      </c>
      <c r="E802" s="1">
        <v>43890</v>
      </c>
      <c r="F802" t="s">
        <v>128</v>
      </c>
      <c r="G802">
        <v>5.2</v>
      </c>
      <c r="H802">
        <v>0.18571428571428572</v>
      </c>
    </row>
    <row r="803" spans="1:8" x14ac:dyDescent="0.25">
      <c r="A803" t="s">
        <v>133</v>
      </c>
      <c r="B803">
        <v>13</v>
      </c>
      <c r="C803">
        <v>29</v>
      </c>
      <c r="D803" s="1">
        <v>43891</v>
      </c>
      <c r="E803" s="1">
        <v>43921</v>
      </c>
      <c r="F803" t="s">
        <v>118</v>
      </c>
      <c r="G803">
        <v>126.4</v>
      </c>
      <c r="H803">
        <v>4.3586206896551722</v>
      </c>
    </row>
    <row r="804" spans="1:8" x14ac:dyDescent="0.25">
      <c r="A804" t="s">
        <v>133</v>
      </c>
      <c r="B804">
        <v>13</v>
      </c>
      <c r="C804">
        <v>29</v>
      </c>
      <c r="D804" s="1">
        <v>43891</v>
      </c>
      <c r="E804" s="1">
        <v>43921</v>
      </c>
      <c r="F804" t="s">
        <v>119</v>
      </c>
      <c r="G804">
        <v>60.9</v>
      </c>
      <c r="H804">
        <v>2.1</v>
      </c>
    </row>
    <row r="805" spans="1:8" x14ac:dyDescent="0.25">
      <c r="A805" t="s">
        <v>133</v>
      </c>
      <c r="B805">
        <v>13</v>
      </c>
      <c r="C805">
        <v>29</v>
      </c>
      <c r="D805" s="1">
        <v>43891</v>
      </c>
      <c r="E805" s="1">
        <v>43921</v>
      </c>
      <c r="F805" t="s">
        <v>120</v>
      </c>
      <c r="G805">
        <v>6.1</v>
      </c>
      <c r="H805">
        <v>0.21034482758620687</v>
      </c>
    </row>
    <row r="806" spans="1:8" x14ac:dyDescent="0.25">
      <c r="A806" t="s">
        <v>133</v>
      </c>
      <c r="B806">
        <v>13</v>
      </c>
      <c r="C806">
        <v>29</v>
      </c>
      <c r="D806" s="1">
        <v>43891</v>
      </c>
      <c r="E806" s="1">
        <v>43921</v>
      </c>
      <c r="F806" t="s">
        <v>121</v>
      </c>
      <c r="G806">
        <v>1.6</v>
      </c>
      <c r="H806">
        <v>5.5172413793103454E-2</v>
      </c>
    </row>
    <row r="807" spans="1:8" x14ac:dyDescent="0.25">
      <c r="A807" t="s">
        <v>133</v>
      </c>
      <c r="B807">
        <v>13</v>
      </c>
      <c r="C807">
        <v>29</v>
      </c>
      <c r="D807" s="1">
        <v>43891</v>
      </c>
      <c r="E807" s="1">
        <v>43921</v>
      </c>
      <c r="F807" t="s">
        <v>122</v>
      </c>
      <c r="G807">
        <v>13</v>
      </c>
      <c r="H807">
        <v>0.44827586206896552</v>
      </c>
    </row>
    <row r="808" spans="1:8" x14ac:dyDescent="0.25">
      <c r="A808" t="s">
        <v>133</v>
      </c>
      <c r="B808">
        <v>13</v>
      </c>
      <c r="C808">
        <v>29</v>
      </c>
      <c r="D808" s="1">
        <v>43891</v>
      </c>
      <c r="E808" s="1">
        <v>43921</v>
      </c>
      <c r="F808" t="s">
        <v>125</v>
      </c>
      <c r="G808">
        <v>0.01</v>
      </c>
      <c r="H808">
        <v>3.4482758620689658E-4</v>
      </c>
    </row>
    <row r="809" spans="1:8" x14ac:dyDescent="0.25">
      <c r="A809" t="s">
        <v>133</v>
      </c>
      <c r="B809">
        <v>13</v>
      </c>
      <c r="C809">
        <v>29</v>
      </c>
      <c r="D809" s="1">
        <v>43891</v>
      </c>
      <c r="E809" s="1">
        <v>43921</v>
      </c>
      <c r="F809" t="s">
        <v>128</v>
      </c>
      <c r="G809">
        <v>3.5</v>
      </c>
      <c r="H809">
        <v>0.1206896551724138</v>
      </c>
    </row>
    <row r="810" spans="1:8" x14ac:dyDescent="0.25">
      <c r="A810" t="s">
        <v>134</v>
      </c>
      <c r="B810">
        <v>1</v>
      </c>
      <c r="C810">
        <v>28</v>
      </c>
      <c r="D810" s="1">
        <v>43922</v>
      </c>
      <c r="E810" s="1">
        <v>43953</v>
      </c>
      <c r="F810" t="s">
        <v>118</v>
      </c>
      <c r="G810">
        <v>30.2</v>
      </c>
      <c r="H810">
        <v>1.0785714285714285</v>
      </c>
    </row>
    <row r="811" spans="1:8" x14ac:dyDescent="0.25">
      <c r="A811" t="s">
        <v>134</v>
      </c>
      <c r="B811">
        <v>1</v>
      </c>
      <c r="C811">
        <v>28</v>
      </c>
      <c r="D811" s="1">
        <v>43922</v>
      </c>
      <c r="E811" s="1">
        <v>43953</v>
      </c>
      <c r="F811" t="s">
        <v>119</v>
      </c>
      <c r="G811">
        <v>5.7</v>
      </c>
      <c r="H811">
        <v>0.20357142857142857</v>
      </c>
    </row>
    <row r="812" spans="1:8" x14ac:dyDescent="0.25">
      <c r="A812" t="s">
        <v>134</v>
      </c>
      <c r="B812">
        <v>1</v>
      </c>
      <c r="C812">
        <v>28</v>
      </c>
      <c r="D812" s="1">
        <v>43922</v>
      </c>
      <c r="E812" s="1">
        <v>43953</v>
      </c>
      <c r="F812" t="s">
        <v>120</v>
      </c>
      <c r="G812">
        <v>1.2</v>
      </c>
      <c r="H812">
        <v>4.2857142857142858E-2</v>
      </c>
    </row>
    <row r="813" spans="1:8" x14ac:dyDescent="0.25">
      <c r="A813" t="s">
        <v>134</v>
      </c>
      <c r="B813">
        <v>1</v>
      </c>
      <c r="C813">
        <v>28</v>
      </c>
      <c r="D813" s="1">
        <v>43922</v>
      </c>
      <c r="E813" s="1">
        <v>43953</v>
      </c>
      <c r="F813" t="s">
        <v>121</v>
      </c>
      <c r="G813">
        <v>0.4</v>
      </c>
      <c r="H813">
        <v>1.4285714285714287E-2</v>
      </c>
    </row>
    <row r="814" spans="1:8" x14ac:dyDescent="0.25">
      <c r="A814" t="s">
        <v>134</v>
      </c>
      <c r="B814">
        <v>1</v>
      </c>
      <c r="C814">
        <v>28</v>
      </c>
      <c r="D814" s="1">
        <v>43922</v>
      </c>
      <c r="E814" s="1">
        <v>43953</v>
      </c>
      <c r="F814" t="s">
        <v>122</v>
      </c>
      <c r="G814">
        <v>1</v>
      </c>
      <c r="H814">
        <v>3.5714285714285712E-2</v>
      </c>
    </row>
    <row r="815" spans="1:8" x14ac:dyDescent="0.25">
      <c r="A815" t="s">
        <v>134</v>
      </c>
      <c r="B815">
        <v>1</v>
      </c>
      <c r="C815">
        <v>28</v>
      </c>
      <c r="D815" s="1">
        <v>43922</v>
      </c>
      <c r="E815" s="1">
        <v>43953</v>
      </c>
      <c r="F815" t="s">
        <v>125</v>
      </c>
      <c r="G815">
        <v>0</v>
      </c>
      <c r="H815">
        <v>0</v>
      </c>
    </row>
    <row r="816" spans="1:8" x14ac:dyDescent="0.25">
      <c r="A816" t="s">
        <v>134</v>
      </c>
      <c r="B816">
        <v>1</v>
      </c>
      <c r="C816">
        <v>28</v>
      </c>
      <c r="D816" s="1">
        <v>43922</v>
      </c>
      <c r="E816" s="1">
        <v>43953</v>
      </c>
      <c r="F816" t="s">
        <v>128</v>
      </c>
      <c r="G816">
        <v>0.6</v>
      </c>
      <c r="H816">
        <v>2.1428571428571429E-2</v>
      </c>
    </row>
    <row r="817" spans="1:8" x14ac:dyDescent="0.25">
      <c r="A817" t="s">
        <v>134</v>
      </c>
      <c r="B817">
        <v>2</v>
      </c>
      <c r="C817">
        <v>28</v>
      </c>
      <c r="D817" s="1">
        <v>43954</v>
      </c>
      <c r="E817" s="1">
        <v>43981</v>
      </c>
      <c r="F817" t="s">
        <v>118</v>
      </c>
      <c r="G817">
        <v>32.5</v>
      </c>
      <c r="H817">
        <v>1.1607142857142858</v>
      </c>
    </row>
    <row r="818" spans="1:8" x14ac:dyDescent="0.25">
      <c r="A818" t="s">
        <v>134</v>
      </c>
      <c r="B818">
        <v>2</v>
      </c>
      <c r="C818">
        <v>28</v>
      </c>
      <c r="D818" s="1">
        <v>43954</v>
      </c>
      <c r="E818" s="1">
        <v>43981</v>
      </c>
      <c r="F818" t="s">
        <v>119</v>
      </c>
      <c r="G818">
        <v>6.7</v>
      </c>
      <c r="H818">
        <v>0.2392857142857143</v>
      </c>
    </row>
    <row r="819" spans="1:8" x14ac:dyDescent="0.25">
      <c r="A819" t="s">
        <v>134</v>
      </c>
      <c r="B819">
        <v>2</v>
      </c>
      <c r="C819">
        <v>28</v>
      </c>
      <c r="D819" s="1">
        <v>43954</v>
      </c>
      <c r="E819" s="1">
        <v>43981</v>
      </c>
      <c r="F819" t="s">
        <v>120</v>
      </c>
      <c r="G819">
        <v>1.4</v>
      </c>
      <c r="H819">
        <v>4.9999999999999996E-2</v>
      </c>
    </row>
    <row r="820" spans="1:8" x14ac:dyDescent="0.25">
      <c r="A820" t="s">
        <v>134</v>
      </c>
      <c r="B820">
        <v>2</v>
      </c>
      <c r="C820">
        <v>28</v>
      </c>
      <c r="D820" s="1">
        <v>43954</v>
      </c>
      <c r="E820" s="1">
        <v>43981</v>
      </c>
      <c r="F820" t="s">
        <v>121</v>
      </c>
      <c r="G820">
        <v>0.5</v>
      </c>
      <c r="H820">
        <v>1.7857142857142856E-2</v>
      </c>
    </row>
    <row r="821" spans="1:8" x14ac:dyDescent="0.25">
      <c r="A821" t="s">
        <v>134</v>
      </c>
      <c r="B821">
        <v>2</v>
      </c>
      <c r="C821">
        <v>28</v>
      </c>
      <c r="D821" s="1">
        <v>43954</v>
      </c>
      <c r="E821" s="1">
        <v>43981</v>
      </c>
      <c r="F821" t="s">
        <v>122</v>
      </c>
      <c r="G821">
        <v>1.5</v>
      </c>
      <c r="H821">
        <v>5.3571428571428568E-2</v>
      </c>
    </row>
    <row r="822" spans="1:8" x14ac:dyDescent="0.25">
      <c r="A822" t="s">
        <v>134</v>
      </c>
      <c r="B822">
        <v>2</v>
      </c>
      <c r="C822">
        <v>28</v>
      </c>
      <c r="D822" s="1">
        <v>43954</v>
      </c>
      <c r="E822" s="1">
        <v>43981</v>
      </c>
      <c r="F822" t="s">
        <v>125</v>
      </c>
      <c r="G822">
        <v>0</v>
      </c>
      <c r="H822">
        <v>0</v>
      </c>
    </row>
    <row r="823" spans="1:8" x14ac:dyDescent="0.25">
      <c r="A823" t="s">
        <v>134</v>
      </c>
      <c r="B823">
        <v>2</v>
      </c>
      <c r="C823">
        <v>28</v>
      </c>
      <c r="D823" s="1">
        <v>43954</v>
      </c>
      <c r="E823" s="1">
        <v>43981</v>
      </c>
      <c r="F823" t="s">
        <v>128</v>
      </c>
      <c r="G823">
        <v>0.7</v>
      </c>
      <c r="H823">
        <v>2.4999999999999998E-2</v>
      </c>
    </row>
    <row r="824" spans="1:8" x14ac:dyDescent="0.25">
      <c r="A824" t="s">
        <v>134</v>
      </c>
      <c r="B824">
        <v>3</v>
      </c>
      <c r="C824">
        <v>28</v>
      </c>
      <c r="D824" s="1">
        <v>43982</v>
      </c>
      <c r="E824" s="1">
        <v>44009</v>
      </c>
      <c r="F824" t="s">
        <v>118</v>
      </c>
      <c r="G824">
        <v>47</v>
      </c>
      <c r="H824">
        <v>1.6785714285714286</v>
      </c>
    </row>
    <row r="825" spans="1:8" x14ac:dyDescent="0.25">
      <c r="A825" t="s">
        <v>134</v>
      </c>
      <c r="B825">
        <v>3</v>
      </c>
      <c r="C825">
        <v>28</v>
      </c>
      <c r="D825" s="1">
        <v>43982</v>
      </c>
      <c r="E825" s="1">
        <v>44009</v>
      </c>
      <c r="F825" t="s">
        <v>119</v>
      </c>
      <c r="G825">
        <v>13.3</v>
      </c>
      <c r="H825">
        <v>0.47500000000000003</v>
      </c>
    </row>
    <row r="826" spans="1:8" x14ac:dyDescent="0.25">
      <c r="A826" t="s">
        <v>134</v>
      </c>
      <c r="B826">
        <v>3</v>
      </c>
      <c r="C826">
        <v>28</v>
      </c>
      <c r="D826" s="1">
        <v>43982</v>
      </c>
      <c r="E826" s="1">
        <v>44009</v>
      </c>
      <c r="F826" t="s">
        <v>120</v>
      </c>
      <c r="G826">
        <v>2.1</v>
      </c>
      <c r="H826">
        <v>7.4999999999999997E-2</v>
      </c>
    </row>
    <row r="827" spans="1:8" x14ac:dyDescent="0.25">
      <c r="A827" t="s">
        <v>134</v>
      </c>
      <c r="B827">
        <v>3</v>
      </c>
      <c r="C827">
        <v>28</v>
      </c>
      <c r="D827" s="1">
        <v>43982</v>
      </c>
      <c r="E827" s="1">
        <v>44009</v>
      </c>
      <c r="F827" t="s">
        <v>121</v>
      </c>
      <c r="G827">
        <v>0.7</v>
      </c>
      <c r="H827">
        <v>2.4999999999999998E-2</v>
      </c>
    </row>
    <row r="828" spans="1:8" x14ac:dyDescent="0.25">
      <c r="A828" t="s">
        <v>134</v>
      </c>
      <c r="B828">
        <v>3</v>
      </c>
      <c r="C828">
        <v>28</v>
      </c>
      <c r="D828" s="1">
        <v>43982</v>
      </c>
      <c r="E828" s="1">
        <v>44009</v>
      </c>
      <c r="F828" t="s">
        <v>122</v>
      </c>
      <c r="G828">
        <v>2.8</v>
      </c>
      <c r="H828">
        <v>9.9999999999999992E-2</v>
      </c>
    </row>
    <row r="829" spans="1:8" x14ac:dyDescent="0.25">
      <c r="A829" t="s">
        <v>134</v>
      </c>
      <c r="B829">
        <v>3</v>
      </c>
      <c r="C829">
        <v>28</v>
      </c>
      <c r="D829" s="1">
        <v>43982</v>
      </c>
      <c r="E829" s="1">
        <v>44009</v>
      </c>
      <c r="F829" t="s">
        <v>125</v>
      </c>
      <c r="G829">
        <v>0.02</v>
      </c>
      <c r="H829">
        <v>7.1428571428571429E-4</v>
      </c>
    </row>
    <row r="830" spans="1:8" x14ac:dyDescent="0.25">
      <c r="A830" t="s">
        <v>134</v>
      </c>
      <c r="B830">
        <v>3</v>
      </c>
      <c r="C830">
        <v>28</v>
      </c>
      <c r="D830" s="1">
        <v>43982</v>
      </c>
      <c r="E830" s="1">
        <v>44009</v>
      </c>
      <c r="F830" t="s">
        <v>128</v>
      </c>
      <c r="G830">
        <v>1.2</v>
      </c>
      <c r="H830">
        <v>4.2857142857142858E-2</v>
      </c>
    </row>
    <row r="831" spans="1:8" x14ac:dyDescent="0.25">
      <c r="A831" t="s">
        <v>134</v>
      </c>
      <c r="B831">
        <v>4</v>
      </c>
      <c r="C831">
        <v>28</v>
      </c>
      <c r="D831" s="1">
        <v>44010</v>
      </c>
      <c r="E831" s="1">
        <v>44037</v>
      </c>
      <c r="F831" t="s">
        <v>118</v>
      </c>
      <c r="G831">
        <v>66.7</v>
      </c>
      <c r="H831">
        <v>2.3821428571428571</v>
      </c>
    </row>
    <row r="832" spans="1:8" x14ac:dyDescent="0.25">
      <c r="A832" t="s">
        <v>134</v>
      </c>
      <c r="B832">
        <v>4</v>
      </c>
      <c r="C832">
        <v>28</v>
      </c>
      <c r="D832" s="1">
        <v>44010</v>
      </c>
      <c r="E832" s="1">
        <v>44037</v>
      </c>
      <c r="F832" t="s">
        <v>119</v>
      </c>
      <c r="G832">
        <v>22.2</v>
      </c>
      <c r="H832">
        <v>0.79285714285714282</v>
      </c>
    </row>
    <row r="833" spans="1:8" x14ac:dyDescent="0.25">
      <c r="A833" t="s">
        <v>134</v>
      </c>
      <c r="B833">
        <v>4</v>
      </c>
      <c r="C833">
        <v>28</v>
      </c>
      <c r="D833" s="1">
        <v>44010</v>
      </c>
      <c r="E833" s="1">
        <v>44037</v>
      </c>
      <c r="F833" t="s">
        <v>120</v>
      </c>
      <c r="G833">
        <v>2.9</v>
      </c>
      <c r="H833">
        <v>0.10357142857142856</v>
      </c>
    </row>
    <row r="834" spans="1:8" x14ac:dyDescent="0.25">
      <c r="A834" t="s">
        <v>134</v>
      </c>
      <c r="B834">
        <v>4</v>
      </c>
      <c r="C834">
        <v>28</v>
      </c>
      <c r="D834" s="1">
        <v>44010</v>
      </c>
      <c r="E834" s="1">
        <v>44037</v>
      </c>
      <c r="F834" t="s">
        <v>121</v>
      </c>
      <c r="G834">
        <v>1</v>
      </c>
      <c r="H834">
        <v>3.5714285714285712E-2</v>
      </c>
    </row>
    <row r="835" spans="1:8" x14ac:dyDescent="0.25">
      <c r="A835" t="s">
        <v>134</v>
      </c>
      <c r="B835">
        <v>4</v>
      </c>
      <c r="C835">
        <v>28</v>
      </c>
      <c r="D835" s="1">
        <v>44010</v>
      </c>
      <c r="E835" s="1">
        <v>44037</v>
      </c>
      <c r="F835" t="s">
        <v>122</v>
      </c>
      <c r="G835">
        <v>4.5</v>
      </c>
      <c r="H835">
        <v>0.16071428571428573</v>
      </c>
    </row>
    <row r="836" spans="1:8" x14ac:dyDescent="0.25">
      <c r="A836" t="s">
        <v>134</v>
      </c>
      <c r="B836">
        <v>4</v>
      </c>
      <c r="C836">
        <v>28</v>
      </c>
      <c r="D836" s="1">
        <v>44010</v>
      </c>
      <c r="E836" s="1">
        <v>44037</v>
      </c>
      <c r="F836" t="s">
        <v>125</v>
      </c>
      <c r="G836">
        <v>0.03</v>
      </c>
      <c r="H836">
        <v>1.0714285714285715E-3</v>
      </c>
    </row>
    <row r="837" spans="1:8" x14ac:dyDescent="0.25">
      <c r="A837" t="s">
        <v>134</v>
      </c>
      <c r="B837">
        <v>4</v>
      </c>
      <c r="C837">
        <v>28</v>
      </c>
      <c r="D837" s="1">
        <v>44010</v>
      </c>
      <c r="E837" s="1">
        <v>44037</v>
      </c>
      <c r="F837" t="s">
        <v>128</v>
      </c>
      <c r="G837">
        <v>1.6</v>
      </c>
      <c r="H837">
        <v>5.7142857142857148E-2</v>
      </c>
    </row>
    <row r="838" spans="1:8" x14ac:dyDescent="0.25">
      <c r="A838" t="s">
        <v>134</v>
      </c>
      <c r="B838">
        <v>5</v>
      </c>
      <c r="C838">
        <v>28</v>
      </c>
      <c r="D838" s="1">
        <v>44038</v>
      </c>
      <c r="E838" s="1">
        <v>44065</v>
      </c>
      <c r="F838" t="s">
        <v>118</v>
      </c>
      <c r="G838">
        <v>75.2</v>
      </c>
      <c r="H838">
        <v>2.6857142857142859</v>
      </c>
    </row>
    <row r="839" spans="1:8" x14ac:dyDescent="0.25">
      <c r="A839" t="s">
        <v>134</v>
      </c>
      <c r="B839">
        <v>5</v>
      </c>
      <c r="C839">
        <v>28</v>
      </c>
      <c r="D839" s="1">
        <v>44038</v>
      </c>
      <c r="E839" s="1">
        <v>44065</v>
      </c>
      <c r="F839" t="s">
        <v>119</v>
      </c>
      <c r="G839">
        <v>28.8</v>
      </c>
      <c r="H839">
        <v>1.0285714285714287</v>
      </c>
    </row>
    <row r="840" spans="1:8" x14ac:dyDescent="0.25">
      <c r="A840" t="s">
        <v>134</v>
      </c>
      <c r="B840">
        <v>5</v>
      </c>
      <c r="C840">
        <v>28</v>
      </c>
      <c r="D840" s="1">
        <v>44038</v>
      </c>
      <c r="E840" s="1">
        <v>44065</v>
      </c>
      <c r="F840" t="s">
        <v>120</v>
      </c>
      <c r="G840">
        <v>3.6</v>
      </c>
      <c r="H840">
        <v>0.12857142857142859</v>
      </c>
    </row>
    <row r="841" spans="1:8" x14ac:dyDescent="0.25">
      <c r="A841" t="s">
        <v>134</v>
      </c>
      <c r="B841">
        <v>5</v>
      </c>
      <c r="C841">
        <v>28</v>
      </c>
      <c r="D841" s="1">
        <v>44038</v>
      </c>
      <c r="E841" s="1">
        <v>44065</v>
      </c>
      <c r="F841" t="s">
        <v>121</v>
      </c>
      <c r="G841">
        <v>1</v>
      </c>
      <c r="H841">
        <v>3.5714285714285712E-2</v>
      </c>
    </row>
    <row r="842" spans="1:8" x14ac:dyDescent="0.25">
      <c r="A842" t="s">
        <v>134</v>
      </c>
      <c r="B842">
        <v>5</v>
      </c>
      <c r="C842">
        <v>28</v>
      </c>
      <c r="D842" s="1">
        <v>44038</v>
      </c>
      <c r="E842" s="1">
        <v>44065</v>
      </c>
      <c r="F842" t="s">
        <v>122</v>
      </c>
      <c r="G842">
        <v>5.0999999999999996</v>
      </c>
      <c r="H842">
        <v>0.18214285714285713</v>
      </c>
    </row>
    <row r="843" spans="1:8" x14ac:dyDescent="0.25">
      <c r="A843" t="s">
        <v>134</v>
      </c>
      <c r="B843">
        <v>5</v>
      </c>
      <c r="C843">
        <v>28</v>
      </c>
      <c r="D843" s="1">
        <v>44038</v>
      </c>
      <c r="E843" s="1">
        <v>44065</v>
      </c>
      <c r="F843" t="s">
        <v>125</v>
      </c>
      <c r="G843">
        <v>0.06</v>
      </c>
      <c r="H843">
        <v>2.142857142857143E-3</v>
      </c>
    </row>
    <row r="844" spans="1:8" x14ac:dyDescent="0.25">
      <c r="A844" t="s">
        <v>134</v>
      </c>
      <c r="B844">
        <v>5</v>
      </c>
      <c r="C844">
        <v>28</v>
      </c>
      <c r="D844" s="1">
        <v>44038</v>
      </c>
      <c r="E844" s="1">
        <v>44065</v>
      </c>
      <c r="F844" t="s">
        <v>128</v>
      </c>
      <c r="G844">
        <v>2</v>
      </c>
      <c r="H844">
        <v>7.1428571428571425E-2</v>
      </c>
    </row>
    <row r="845" spans="1:8" x14ac:dyDescent="0.25">
      <c r="A845" t="s">
        <v>134</v>
      </c>
      <c r="B845">
        <v>6</v>
      </c>
      <c r="C845">
        <v>28</v>
      </c>
      <c r="D845" s="1">
        <v>44066</v>
      </c>
      <c r="E845" s="1">
        <v>44093</v>
      </c>
      <c r="F845" t="s">
        <v>118</v>
      </c>
      <c r="G845">
        <v>94.8</v>
      </c>
      <c r="H845">
        <v>3.3857142857142857</v>
      </c>
    </row>
    <row r="846" spans="1:8" x14ac:dyDescent="0.25">
      <c r="A846" t="s">
        <v>134</v>
      </c>
      <c r="B846">
        <v>6</v>
      </c>
      <c r="C846">
        <v>28</v>
      </c>
      <c r="D846" s="1">
        <v>44066</v>
      </c>
      <c r="E846" s="1">
        <v>44093</v>
      </c>
      <c r="F846" t="s">
        <v>119</v>
      </c>
      <c r="G846">
        <v>36.299999999999997</v>
      </c>
      <c r="H846">
        <v>1.2964285714285713</v>
      </c>
    </row>
    <row r="847" spans="1:8" x14ac:dyDescent="0.25">
      <c r="A847" t="s">
        <v>134</v>
      </c>
      <c r="B847">
        <v>6</v>
      </c>
      <c r="C847">
        <v>28</v>
      </c>
      <c r="D847" s="1">
        <v>44066</v>
      </c>
      <c r="E847" s="1">
        <v>44093</v>
      </c>
      <c r="F847" t="s">
        <v>120</v>
      </c>
      <c r="G847">
        <v>4.2</v>
      </c>
      <c r="H847">
        <v>0.15</v>
      </c>
    </row>
    <row r="848" spans="1:8" x14ac:dyDescent="0.25">
      <c r="A848" t="s">
        <v>134</v>
      </c>
      <c r="B848">
        <v>6</v>
      </c>
      <c r="C848">
        <v>28</v>
      </c>
      <c r="D848" s="1">
        <v>44066</v>
      </c>
      <c r="E848" s="1">
        <v>44093</v>
      </c>
      <c r="F848" t="s">
        <v>121</v>
      </c>
      <c r="G848">
        <v>1.2</v>
      </c>
      <c r="H848">
        <v>4.2857142857142858E-2</v>
      </c>
    </row>
    <row r="849" spans="1:8" x14ac:dyDescent="0.25">
      <c r="A849" t="s">
        <v>134</v>
      </c>
      <c r="B849">
        <v>6</v>
      </c>
      <c r="C849">
        <v>28</v>
      </c>
      <c r="D849" s="1">
        <v>44066</v>
      </c>
      <c r="E849" s="1">
        <v>44093</v>
      </c>
      <c r="F849" t="s">
        <v>122</v>
      </c>
      <c r="G849">
        <v>6.6</v>
      </c>
      <c r="H849">
        <v>0.23571428571428571</v>
      </c>
    </row>
    <row r="850" spans="1:8" x14ac:dyDescent="0.25">
      <c r="A850" t="s">
        <v>134</v>
      </c>
      <c r="B850">
        <v>6</v>
      </c>
      <c r="C850">
        <v>28</v>
      </c>
      <c r="D850" s="1">
        <v>44066</v>
      </c>
      <c r="E850" s="1">
        <v>44093</v>
      </c>
      <c r="F850" t="s">
        <v>125</v>
      </c>
      <c r="G850">
        <v>0.06</v>
      </c>
      <c r="H850">
        <v>2.142857142857143E-3</v>
      </c>
    </row>
    <row r="851" spans="1:8" x14ac:dyDescent="0.25">
      <c r="A851" t="s">
        <v>134</v>
      </c>
      <c r="B851">
        <v>6</v>
      </c>
      <c r="C851">
        <v>28</v>
      </c>
      <c r="D851" s="1">
        <v>44066</v>
      </c>
      <c r="E851" s="1">
        <v>44093</v>
      </c>
      <c r="F851" t="s">
        <v>128</v>
      </c>
      <c r="G851">
        <v>2.2000000000000002</v>
      </c>
      <c r="H851">
        <v>7.8571428571428584E-2</v>
      </c>
    </row>
    <row r="852" spans="1:8" x14ac:dyDescent="0.25">
      <c r="A852" t="s">
        <v>134</v>
      </c>
      <c r="B852">
        <v>7</v>
      </c>
      <c r="C852">
        <v>28</v>
      </c>
      <c r="D852" s="1">
        <v>44094</v>
      </c>
      <c r="E852" s="1">
        <v>44121</v>
      </c>
      <c r="F852" t="s">
        <v>118</v>
      </c>
      <c r="G852">
        <v>102</v>
      </c>
      <c r="H852">
        <v>3.6428571428571428</v>
      </c>
    </row>
    <row r="853" spans="1:8" x14ac:dyDescent="0.25">
      <c r="A853" t="s">
        <v>134</v>
      </c>
      <c r="B853">
        <v>7</v>
      </c>
      <c r="C853">
        <v>28</v>
      </c>
      <c r="D853" s="1">
        <v>44094</v>
      </c>
      <c r="E853" s="1">
        <v>44121</v>
      </c>
      <c r="F853" t="s">
        <v>119</v>
      </c>
      <c r="G853">
        <v>39.5</v>
      </c>
      <c r="H853">
        <v>1.4107142857142858</v>
      </c>
    </row>
    <row r="854" spans="1:8" x14ac:dyDescent="0.25">
      <c r="A854" t="s">
        <v>134</v>
      </c>
      <c r="B854">
        <v>7</v>
      </c>
      <c r="C854">
        <v>28</v>
      </c>
      <c r="D854" s="1">
        <v>44094</v>
      </c>
      <c r="E854" s="1">
        <v>44121</v>
      </c>
      <c r="F854" t="s">
        <v>120</v>
      </c>
      <c r="G854">
        <v>4.5</v>
      </c>
      <c r="H854">
        <v>0.16071428571428573</v>
      </c>
    </row>
    <row r="855" spans="1:8" x14ac:dyDescent="0.25">
      <c r="A855" t="s">
        <v>134</v>
      </c>
      <c r="B855">
        <v>7</v>
      </c>
      <c r="C855">
        <v>28</v>
      </c>
      <c r="D855" s="1">
        <v>44094</v>
      </c>
      <c r="E855" s="1">
        <v>44121</v>
      </c>
      <c r="F855" t="s">
        <v>121</v>
      </c>
      <c r="G855">
        <v>1.4</v>
      </c>
      <c r="H855">
        <v>4.9999999999999996E-2</v>
      </c>
    </row>
    <row r="856" spans="1:8" x14ac:dyDescent="0.25">
      <c r="A856" t="s">
        <v>134</v>
      </c>
      <c r="B856">
        <v>7</v>
      </c>
      <c r="C856">
        <v>28</v>
      </c>
      <c r="D856" s="1">
        <v>44094</v>
      </c>
      <c r="E856" s="1">
        <v>44121</v>
      </c>
      <c r="F856" t="s">
        <v>122</v>
      </c>
      <c r="G856">
        <v>8.5</v>
      </c>
      <c r="H856">
        <v>0.30357142857142855</v>
      </c>
    </row>
    <row r="857" spans="1:8" x14ac:dyDescent="0.25">
      <c r="A857" t="s">
        <v>134</v>
      </c>
      <c r="B857">
        <v>7</v>
      </c>
      <c r="C857">
        <v>28</v>
      </c>
      <c r="D857" s="1">
        <v>44094</v>
      </c>
      <c r="E857" s="1">
        <v>44121</v>
      </c>
      <c r="F857" t="s">
        <v>125</v>
      </c>
      <c r="G857">
        <v>0.04</v>
      </c>
      <c r="H857">
        <v>1.4285714285714286E-3</v>
      </c>
    </row>
    <row r="858" spans="1:8" x14ac:dyDescent="0.25">
      <c r="A858" t="s">
        <v>134</v>
      </c>
      <c r="B858">
        <v>7</v>
      </c>
      <c r="C858">
        <v>28</v>
      </c>
      <c r="D858" s="1">
        <v>44094</v>
      </c>
      <c r="E858" s="1">
        <v>44121</v>
      </c>
      <c r="F858" t="s">
        <v>128</v>
      </c>
      <c r="G858">
        <v>2.5</v>
      </c>
      <c r="H858">
        <v>8.9285714285714288E-2</v>
      </c>
    </row>
    <row r="859" spans="1:8" x14ac:dyDescent="0.25">
      <c r="A859" t="s">
        <v>134</v>
      </c>
      <c r="B859">
        <v>8</v>
      </c>
      <c r="C859">
        <v>28</v>
      </c>
      <c r="D859" s="1">
        <v>44122</v>
      </c>
      <c r="E859" s="1">
        <v>44149</v>
      </c>
      <c r="F859" t="s">
        <v>118</v>
      </c>
      <c r="G859">
        <v>88.9</v>
      </c>
      <c r="H859">
        <v>3.1750000000000003</v>
      </c>
    </row>
    <row r="860" spans="1:8" x14ac:dyDescent="0.25">
      <c r="A860" t="s">
        <v>134</v>
      </c>
      <c r="B860">
        <v>8</v>
      </c>
      <c r="C860">
        <v>28</v>
      </c>
      <c r="D860" s="1">
        <v>44122</v>
      </c>
      <c r="E860" s="1">
        <v>44149</v>
      </c>
      <c r="F860" t="s">
        <v>119</v>
      </c>
      <c r="G860">
        <v>33.700000000000003</v>
      </c>
      <c r="H860">
        <v>1.2035714285714287</v>
      </c>
    </row>
    <row r="861" spans="1:8" x14ac:dyDescent="0.25">
      <c r="A861" t="s">
        <v>134</v>
      </c>
      <c r="B861">
        <v>8</v>
      </c>
      <c r="C861">
        <v>28</v>
      </c>
      <c r="D861" s="1">
        <v>44122</v>
      </c>
      <c r="E861" s="1">
        <v>44149</v>
      </c>
      <c r="F861" t="s">
        <v>120</v>
      </c>
      <c r="G861">
        <v>4.0999999999999996</v>
      </c>
      <c r="H861">
        <v>0.14642857142857141</v>
      </c>
    </row>
    <row r="862" spans="1:8" x14ac:dyDescent="0.25">
      <c r="A862" t="s">
        <v>134</v>
      </c>
      <c r="B862">
        <v>8</v>
      </c>
      <c r="C862">
        <v>28</v>
      </c>
      <c r="D862" s="1">
        <v>44122</v>
      </c>
      <c r="E862" s="1">
        <v>44149</v>
      </c>
      <c r="F862" t="s">
        <v>121</v>
      </c>
      <c r="G862">
        <v>1</v>
      </c>
      <c r="H862">
        <v>3.5714285714285712E-2</v>
      </c>
    </row>
    <row r="863" spans="1:8" x14ac:dyDescent="0.25">
      <c r="A863" t="s">
        <v>134</v>
      </c>
      <c r="B863">
        <v>8</v>
      </c>
      <c r="C863">
        <v>28</v>
      </c>
      <c r="D863" s="1">
        <v>44122</v>
      </c>
      <c r="E863" s="1">
        <v>44149</v>
      </c>
      <c r="F863" t="s">
        <v>122</v>
      </c>
      <c r="G863">
        <v>7.1</v>
      </c>
      <c r="H863">
        <v>0.25357142857142856</v>
      </c>
    </row>
    <row r="864" spans="1:8" x14ac:dyDescent="0.25">
      <c r="A864" t="s">
        <v>134</v>
      </c>
      <c r="B864">
        <v>8</v>
      </c>
      <c r="C864">
        <v>28</v>
      </c>
      <c r="D864" s="1">
        <v>44122</v>
      </c>
      <c r="E864" s="1">
        <v>44149</v>
      </c>
      <c r="F864" t="s">
        <v>125</v>
      </c>
      <c r="G864">
        <v>0.03</v>
      </c>
      <c r="H864">
        <v>1.0714285714285715E-3</v>
      </c>
    </row>
    <row r="865" spans="1:8" x14ac:dyDescent="0.25">
      <c r="A865" t="s">
        <v>134</v>
      </c>
      <c r="B865">
        <v>8</v>
      </c>
      <c r="C865">
        <v>28</v>
      </c>
      <c r="D865" s="1">
        <v>44122</v>
      </c>
      <c r="E865" s="1">
        <v>44149</v>
      </c>
      <c r="F865" t="s">
        <v>128</v>
      </c>
      <c r="G865">
        <v>2.1</v>
      </c>
      <c r="H865">
        <v>7.4999999999999997E-2</v>
      </c>
    </row>
    <row r="866" spans="1:8" x14ac:dyDescent="0.25">
      <c r="A866" t="s">
        <v>134</v>
      </c>
      <c r="B866">
        <v>9</v>
      </c>
      <c r="C866">
        <v>28</v>
      </c>
      <c r="D866" s="1">
        <v>44150</v>
      </c>
      <c r="E866" s="1">
        <v>44177</v>
      </c>
      <c r="F866" t="s">
        <v>118</v>
      </c>
      <c r="G866">
        <v>89</v>
      </c>
      <c r="H866">
        <v>3.1785714285714284</v>
      </c>
    </row>
    <row r="867" spans="1:8" x14ac:dyDescent="0.25">
      <c r="A867" t="s">
        <v>134</v>
      </c>
      <c r="B867">
        <v>9</v>
      </c>
      <c r="C867">
        <v>28</v>
      </c>
      <c r="D867" s="1">
        <v>44150</v>
      </c>
      <c r="E867" s="1">
        <v>44177</v>
      </c>
      <c r="F867" t="s">
        <v>119</v>
      </c>
      <c r="G867">
        <v>32.1</v>
      </c>
      <c r="H867">
        <v>1.1464285714285716</v>
      </c>
    </row>
    <row r="868" spans="1:8" x14ac:dyDescent="0.25">
      <c r="A868" t="s">
        <v>134</v>
      </c>
      <c r="B868">
        <v>9</v>
      </c>
      <c r="C868">
        <v>28</v>
      </c>
      <c r="D868" s="1">
        <v>44150</v>
      </c>
      <c r="E868" s="1">
        <v>44177</v>
      </c>
      <c r="F868" t="s">
        <v>120</v>
      </c>
      <c r="G868">
        <v>4</v>
      </c>
      <c r="H868">
        <v>0.14285714285714285</v>
      </c>
    </row>
    <row r="869" spans="1:8" x14ac:dyDescent="0.25">
      <c r="A869" t="s">
        <v>134</v>
      </c>
      <c r="B869">
        <v>9</v>
      </c>
      <c r="C869">
        <v>28</v>
      </c>
      <c r="D869" s="1">
        <v>44150</v>
      </c>
      <c r="E869" s="1">
        <v>44177</v>
      </c>
      <c r="F869" t="s">
        <v>121</v>
      </c>
      <c r="G869">
        <v>1.1000000000000001</v>
      </c>
      <c r="H869">
        <v>3.9285714285714292E-2</v>
      </c>
    </row>
    <row r="870" spans="1:8" x14ac:dyDescent="0.25">
      <c r="A870" t="s">
        <v>134</v>
      </c>
      <c r="B870">
        <v>9</v>
      </c>
      <c r="C870">
        <v>28</v>
      </c>
      <c r="D870" s="1">
        <v>44150</v>
      </c>
      <c r="E870" s="1">
        <v>44177</v>
      </c>
      <c r="F870" t="s">
        <v>122</v>
      </c>
      <c r="G870">
        <v>6.6</v>
      </c>
      <c r="H870">
        <v>0.23571428571428571</v>
      </c>
    </row>
    <row r="871" spans="1:8" x14ac:dyDescent="0.25">
      <c r="A871" t="s">
        <v>134</v>
      </c>
      <c r="B871">
        <v>9</v>
      </c>
      <c r="C871">
        <v>28</v>
      </c>
      <c r="D871" s="1">
        <v>44150</v>
      </c>
      <c r="E871" s="1">
        <v>44177</v>
      </c>
      <c r="F871" t="s">
        <v>125</v>
      </c>
      <c r="G871">
        <v>0.02</v>
      </c>
      <c r="H871">
        <v>7.1428571428571429E-4</v>
      </c>
    </row>
    <row r="872" spans="1:8" x14ac:dyDescent="0.25">
      <c r="A872" t="s">
        <v>134</v>
      </c>
      <c r="B872">
        <v>9</v>
      </c>
      <c r="C872">
        <v>28</v>
      </c>
      <c r="D872" s="1">
        <v>44150</v>
      </c>
      <c r="E872" s="1">
        <v>44177</v>
      </c>
      <c r="F872" t="s">
        <v>128</v>
      </c>
      <c r="G872">
        <v>2.1</v>
      </c>
      <c r="H872">
        <v>7.4999999999999997E-2</v>
      </c>
    </row>
    <row r="873" spans="1:8" x14ac:dyDescent="0.25">
      <c r="A873" t="s">
        <v>134</v>
      </c>
      <c r="B873">
        <v>10</v>
      </c>
      <c r="C873">
        <v>28</v>
      </c>
      <c r="D873" s="1">
        <v>44178</v>
      </c>
      <c r="E873" s="1">
        <v>44205</v>
      </c>
      <c r="F873" t="s">
        <v>118</v>
      </c>
      <c r="G873">
        <v>57.5</v>
      </c>
      <c r="H873">
        <v>2.0535714285714284</v>
      </c>
    </row>
    <row r="874" spans="1:8" x14ac:dyDescent="0.25">
      <c r="A874" t="s">
        <v>134</v>
      </c>
      <c r="B874">
        <v>10</v>
      </c>
      <c r="C874">
        <v>28</v>
      </c>
      <c r="D874" s="1">
        <v>44178</v>
      </c>
      <c r="E874" s="1">
        <v>44205</v>
      </c>
      <c r="F874" t="s">
        <v>119</v>
      </c>
      <c r="G874">
        <v>18.8</v>
      </c>
      <c r="H874">
        <v>0.67142857142857149</v>
      </c>
    </row>
    <row r="875" spans="1:8" x14ac:dyDescent="0.25">
      <c r="A875" t="s">
        <v>134</v>
      </c>
      <c r="B875">
        <v>10</v>
      </c>
      <c r="C875">
        <v>28</v>
      </c>
      <c r="D875" s="1">
        <v>44178</v>
      </c>
      <c r="E875" s="1">
        <v>44205</v>
      </c>
      <c r="F875" t="s">
        <v>120</v>
      </c>
      <c r="G875">
        <v>2.7</v>
      </c>
      <c r="H875">
        <v>9.6428571428571433E-2</v>
      </c>
    </row>
    <row r="876" spans="1:8" x14ac:dyDescent="0.25">
      <c r="A876" t="s">
        <v>134</v>
      </c>
      <c r="B876">
        <v>10</v>
      </c>
      <c r="C876">
        <v>28</v>
      </c>
      <c r="D876" s="1">
        <v>44178</v>
      </c>
      <c r="E876" s="1">
        <v>44205</v>
      </c>
      <c r="F876" t="s">
        <v>121</v>
      </c>
      <c r="G876">
        <v>0.7</v>
      </c>
      <c r="H876">
        <v>2.4999999999999998E-2</v>
      </c>
    </row>
    <row r="877" spans="1:8" x14ac:dyDescent="0.25">
      <c r="A877" t="s">
        <v>134</v>
      </c>
      <c r="B877">
        <v>10</v>
      </c>
      <c r="C877">
        <v>28</v>
      </c>
      <c r="D877" s="1">
        <v>44178</v>
      </c>
      <c r="E877" s="1">
        <v>44205</v>
      </c>
      <c r="F877" t="s">
        <v>122</v>
      </c>
      <c r="G877">
        <v>3.2</v>
      </c>
      <c r="H877">
        <v>0.1142857142857143</v>
      </c>
    </row>
    <row r="878" spans="1:8" x14ac:dyDescent="0.25">
      <c r="A878" t="s">
        <v>134</v>
      </c>
      <c r="B878">
        <v>10</v>
      </c>
      <c r="C878">
        <v>28</v>
      </c>
      <c r="D878" s="1">
        <v>44178</v>
      </c>
      <c r="E878" s="1">
        <v>44205</v>
      </c>
      <c r="F878" t="s">
        <v>125</v>
      </c>
      <c r="G878">
        <v>0.03</v>
      </c>
      <c r="H878">
        <v>1.0714285714285715E-3</v>
      </c>
    </row>
    <row r="879" spans="1:8" x14ac:dyDescent="0.25">
      <c r="A879" t="s">
        <v>134</v>
      </c>
      <c r="B879">
        <v>10</v>
      </c>
      <c r="C879">
        <v>28</v>
      </c>
      <c r="D879" s="1">
        <v>44178</v>
      </c>
      <c r="E879" s="1">
        <v>44205</v>
      </c>
      <c r="F879" t="s">
        <v>128</v>
      </c>
      <c r="G879">
        <v>1.2</v>
      </c>
      <c r="H879">
        <v>4.2857142857142858E-2</v>
      </c>
    </row>
    <row r="880" spans="1:8" x14ac:dyDescent="0.25">
      <c r="A880" t="s">
        <v>134</v>
      </c>
      <c r="B880">
        <v>11</v>
      </c>
      <c r="C880">
        <v>28</v>
      </c>
      <c r="D880" s="1">
        <v>44206</v>
      </c>
      <c r="E880" s="1">
        <v>44233</v>
      </c>
      <c r="F880" t="s">
        <v>118</v>
      </c>
      <c r="G880">
        <v>51.6</v>
      </c>
      <c r="H880">
        <v>1.842857142857143</v>
      </c>
    </row>
    <row r="881" spans="1:8" x14ac:dyDescent="0.25">
      <c r="A881" t="s">
        <v>134</v>
      </c>
      <c r="B881">
        <v>11</v>
      </c>
      <c r="C881">
        <v>28</v>
      </c>
      <c r="D881" s="1">
        <v>44206</v>
      </c>
      <c r="E881" s="1">
        <v>44233</v>
      </c>
      <c r="F881" t="s">
        <v>119</v>
      </c>
      <c r="G881">
        <v>16.8</v>
      </c>
      <c r="H881">
        <v>0.6</v>
      </c>
    </row>
    <row r="882" spans="1:8" x14ac:dyDescent="0.25">
      <c r="A882" t="s">
        <v>134</v>
      </c>
      <c r="B882">
        <v>11</v>
      </c>
      <c r="C882">
        <v>28</v>
      </c>
      <c r="D882" s="1">
        <v>44206</v>
      </c>
      <c r="E882" s="1">
        <v>44233</v>
      </c>
      <c r="F882" t="s">
        <v>120</v>
      </c>
      <c r="G882">
        <v>2.7</v>
      </c>
      <c r="H882">
        <v>9.6428571428571433E-2</v>
      </c>
    </row>
    <row r="883" spans="1:8" x14ac:dyDescent="0.25">
      <c r="A883" t="s">
        <v>134</v>
      </c>
      <c r="B883">
        <v>11</v>
      </c>
      <c r="C883">
        <v>28</v>
      </c>
      <c r="D883" s="1">
        <v>44206</v>
      </c>
      <c r="E883" s="1">
        <v>44233</v>
      </c>
      <c r="F883" t="s">
        <v>121</v>
      </c>
      <c r="G883">
        <v>0.7</v>
      </c>
      <c r="H883">
        <v>2.4999999999999998E-2</v>
      </c>
    </row>
    <row r="884" spans="1:8" x14ac:dyDescent="0.25">
      <c r="A884" t="s">
        <v>134</v>
      </c>
      <c r="B884">
        <v>11</v>
      </c>
      <c r="C884">
        <v>28</v>
      </c>
      <c r="D884" s="1">
        <v>44206</v>
      </c>
      <c r="E884" s="1">
        <v>44233</v>
      </c>
      <c r="F884" t="s">
        <v>122</v>
      </c>
      <c r="G884">
        <v>3.5</v>
      </c>
      <c r="H884">
        <v>0.125</v>
      </c>
    </row>
    <row r="885" spans="1:8" x14ac:dyDescent="0.25">
      <c r="A885" t="s">
        <v>134</v>
      </c>
      <c r="B885">
        <v>11</v>
      </c>
      <c r="C885">
        <v>28</v>
      </c>
      <c r="D885" s="1">
        <v>44206</v>
      </c>
      <c r="E885" s="1">
        <v>44233</v>
      </c>
      <c r="F885" t="s">
        <v>125</v>
      </c>
      <c r="G885">
        <v>0.02</v>
      </c>
      <c r="H885">
        <v>7.1428571428571429E-4</v>
      </c>
    </row>
    <row r="886" spans="1:8" x14ac:dyDescent="0.25">
      <c r="A886" t="s">
        <v>134</v>
      </c>
      <c r="B886">
        <v>11</v>
      </c>
      <c r="C886">
        <v>28</v>
      </c>
      <c r="D886" s="1">
        <v>44206</v>
      </c>
      <c r="E886" s="1">
        <v>44233</v>
      </c>
      <c r="F886" t="s">
        <v>128</v>
      </c>
      <c r="G886">
        <v>1.2</v>
      </c>
      <c r="H886">
        <v>4.2857142857142858E-2</v>
      </c>
    </row>
    <row r="887" spans="1:8" x14ac:dyDescent="0.25">
      <c r="A887" t="s">
        <v>134</v>
      </c>
      <c r="B887">
        <v>12</v>
      </c>
      <c r="C887">
        <v>28</v>
      </c>
      <c r="D887" s="1">
        <v>44234</v>
      </c>
      <c r="E887" s="1">
        <v>44261</v>
      </c>
      <c r="F887" t="s">
        <v>118</v>
      </c>
      <c r="G887">
        <v>56.9</v>
      </c>
      <c r="H887">
        <v>2.032142857142857</v>
      </c>
    </row>
    <row r="888" spans="1:8" x14ac:dyDescent="0.25">
      <c r="A888" t="s">
        <v>134</v>
      </c>
      <c r="B888">
        <v>12</v>
      </c>
      <c r="C888">
        <v>28</v>
      </c>
      <c r="D888" s="1">
        <v>44234</v>
      </c>
      <c r="E888" s="1">
        <v>44261</v>
      </c>
      <c r="F888" t="s">
        <v>119</v>
      </c>
      <c r="G888">
        <v>19.8</v>
      </c>
      <c r="H888">
        <v>0.70714285714285718</v>
      </c>
    </row>
    <row r="889" spans="1:8" x14ac:dyDescent="0.25">
      <c r="A889" t="s">
        <v>134</v>
      </c>
      <c r="B889">
        <v>12</v>
      </c>
      <c r="C889">
        <v>28</v>
      </c>
      <c r="D889" s="1">
        <v>44234</v>
      </c>
      <c r="E889" s="1">
        <v>44261</v>
      </c>
      <c r="F889" t="s">
        <v>120</v>
      </c>
      <c r="G889">
        <v>3.1</v>
      </c>
      <c r="H889">
        <v>0.11071428571428572</v>
      </c>
    </row>
    <row r="890" spans="1:8" x14ac:dyDescent="0.25">
      <c r="A890" t="s">
        <v>134</v>
      </c>
      <c r="B890">
        <v>12</v>
      </c>
      <c r="C890">
        <v>28</v>
      </c>
      <c r="D890" s="1">
        <v>44234</v>
      </c>
      <c r="E890" s="1">
        <v>44261</v>
      </c>
      <c r="F890" t="s">
        <v>121</v>
      </c>
      <c r="G890">
        <v>0.8</v>
      </c>
      <c r="H890">
        <v>2.8571428571428574E-2</v>
      </c>
    </row>
    <row r="891" spans="1:8" x14ac:dyDescent="0.25">
      <c r="A891" t="s">
        <v>134</v>
      </c>
      <c r="B891">
        <v>12</v>
      </c>
      <c r="C891">
        <v>28</v>
      </c>
      <c r="D891" s="1">
        <v>44234</v>
      </c>
      <c r="E891" s="1">
        <v>44261</v>
      </c>
      <c r="F891" t="s">
        <v>122</v>
      </c>
      <c r="G891">
        <v>4.4000000000000004</v>
      </c>
      <c r="H891">
        <v>0.15714285714285717</v>
      </c>
    </row>
    <row r="892" spans="1:8" x14ac:dyDescent="0.25">
      <c r="A892" t="s">
        <v>134</v>
      </c>
      <c r="B892">
        <v>12</v>
      </c>
      <c r="C892">
        <v>28</v>
      </c>
      <c r="D892" s="1">
        <v>44234</v>
      </c>
      <c r="E892" s="1">
        <v>44261</v>
      </c>
      <c r="F892" t="s">
        <v>125</v>
      </c>
      <c r="G892">
        <v>0.05</v>
      </c>
      <c r="H892">
        <v>1.7857142857142859E-3</v>
      </c>
    </row>
    <row r="893" spans="1:8" x14ac:dyDescent="0.25">
      <c r="A893" t="s">
        <v>134</v>
      </c>
      <c r="B893">
        <v>12</v>
      </c>
      <c r="C893">
        <v>28</v>
      </c>
      <c r="D893" s="1">
        <v>44234</v>
      </c>
      <c r="E893" s="1">
        <v>44261</v>
      </c>
      <c r="F893" t="s">
        <v>128</v>
      </c>
      <c r="G893">
        <v>1.4</v>
      </c>
      <c r="H893">
        <v>4.9999999999999996E-2</v>
      </c>
    </row>
    <row r="894" spans="1:8" x14ac:dyDescent="0.25">
      <c r="A894" t="s">
        <v>134</v>
      </c>
      <c r="B894">
        <v>13</v>
      </c>
      <c r="C894">
        <v>29</v>
      </c>
      <c r="D894" s="1">
        <v>44262</v>
      </c>
      <c r="E894" s="1">
        <v>44286</v>
      </c>
      <c r="F894" t="s">
        <v>118</v>
      </c>
      <c r="G894">
        <v>72.900000000000006</v>
      </c>
      <c r="H894">
        <v>2.5137931034482759</v>
      </c>
    </row>
    <row r="895" spans="1:8" x14ac:dyDescent="0.25">
      <c r="A895" t="s">
        <v>134</v>
      </c>
      <c r="B895">
        <v>13</v>
      </c>
      <c r="C895">
        <v>29</v>
      </c>
      <c r="D895" s="1">
        <v>44262</v>
      </c>
      <c r="E895" s="1">
        <v>44286</v>
      </c>
      <c r="F895" t="s">
        <v>119</v>
      </c>
      <c r="G895">
        <v>22.4</v>
      </c>
      <c r="H895">
        <v>0.77241379310344827</v>
      </c>
    </row>
    <row r="896" spans="1:8" x14ac:dyDescent="0.25">
      <c r="A896" t="s">
        <v>134</v>
      </c>
      <c r="B896">
        <v>13</v>
      </c>
      <c r="C896">
        <v>29</v>
      </c>
      <c r="D896" s="1">
        <v>44262</v>
      </c>
      <c r="E896" s="1">
        <v>44286</v>
      </c>
      <c r="F896" t="s">
        <v>120</v>
      </c>
      <c r="G896">
        <v>3.3</v>
      </c>
      <c r="H896">
        <v>0.11379310344827585</v>
      </c>
    </row>
    <row r="897" spans="1:8" x14ac:dyDescent="0.25">
      <c r="A897" t="s">
        <v>134</v>
      </c>
      <c r="B897">
        <v>13</v>
      </c>
      <c r="C897">
        <v>29</v>
      </c>
      <c r="D897" s="1">
        <v>44262</v>
      </c>
      <c r="E897" s="1">
        <v>44286</v>
      </c>
      <c r="F897" t="s">
        <v>121</v>
      </c>
      <c r="G897">
        <v>1</v>
      </c>
      <c r="H897">
        <v>3.4482758620689655E-2</v>
      </c>
    </row>
    <row r="898" spans="1:8" x14ac:dyDescent="0.25">
      <c r="A898" t="s">
        <v>134</v>
      </c>
      <c r="B898">
        <v>13</v>
      </c>
      <c r="C898">
        <v>29</v>
      </c>
      <c r="D898" s="1">
        <v>44262</v>
      </c>
      <c r="E898" s="1">
        <v>44286</v>
      </c>
      <c r="F898" t="s">
        <v>122</v>
      </c>
      <c r="G898">
        <v>4.8</v>
      </c>
      <c r="H898">
        <v>0.16551724137931034</v>
      </c>
    </row>
    <row r="899" spans="1:8" x14ac:dyDescent="0.25">
      <c r="A899" t="s">
        <v>134</v>
      </c>
      <c r="B899">
        <v>13</v>
      </c>
      <c r="C899">
        <v>29</v>
      </c>
      <c r="D899" s="1">
        <v>44262</v>
      </c>
      <c r="E899" s="1">
        <v>44286</v>
      </c>
      <c r="F899" t="s">
        <v>125</v>
      </c>
      <c r="G899">
        <v>0.06</v>
      </c>
      <c r="H899">
        <v>2.0689655172413794E-3</v>
      </c>
    </row>
    <row r="900" spans="1:8" x14ac:dyDescent="0.25">
      <c r="A900" t="s">
        <v>134</v>
      </c>
      <c r="B900">
        <v>13</v>
      </c>
      <c r="C900">
        <v>29</v>
      </c>
      <c r="D900" s="1">
        <v>44262</v>
      </c>
      <c r="E900" s="1">
        <v>44286</v>
      </c>
      <c r="F900" t="s">
        <v>128</v>
      </c>
      <c r="G900">
        <v>1.5</v>
      </c>
      <c r="H900">
        <v>5.1724137931034482E-2</v>
      </c>
    </row>
    <row r="901" spans="1:8" x14ac:dyDescent="0.25">
      <c r="A901" t="s">
        <v>135</v>
      </c>
      <c r="B901">
        <v>1</v>
      </c>
      <c r="C901">
        <v>31</v>
      </c>
      <c r="D901" s="1">
        <v>44287</v>
      </c>
      <c r="E901" s="1">
        <v>44317</v>
      </c>
      <c r="F901" t="s">
        <v>118</v>
      </c>
      <c r="G901">
        <v>95.9</v>
      </c>
      <c r="H901">
        <v>3.0935483870967744</v>
      </c>
    </row>
    <row r="902" spans="1:8" x14ac:dyDescent="0.25">
      <c r="A902" t="s">
        <v>135</v>
      </c>
      <c r="B902">
        <v>1</v>
      </c>
      <c r="C902">
        <v>31</v>
      </c>
      <c r="D902" s="1">
        <v>44287</v>
      </c>
      <c r="E902" s="1">
        <v>44317</v>
      </c>
      <c r="F902" t="s">
        <v>119</v>
      </c>
      <c r="G902">
        <v>37.4</v>
      </c>
      <c r="H902">
        <v>1.2064516129032257</v>
      </c>
    </row>
    <row r="903" spans="1:8" x14ac:dyDescent="0.25">
      <c r="A903" t="s">
        <v>135</v>
      </c>
      <c r="B903">
        <v>1</v>
      </c>
      <c r="C903">
        <v>31</v>
      </c>
      <c r="D903" s="1">
        <v>44287</v>
      </c>
      <c r="E903" s="1">
        <v>44317</v>
      </c>
      <c r="F903" t="s">
        <v>120</v>
      </c>
      <c r="G903">
        <v>4.9000000000000004</v>
      </c>
      <c r="H903">
        <v>0.15806451612903227</v>
      </c>
    </row>
    <row r="904" spans="1:8" x14ac:dyDescent="0.25">
      <c r="A904" t="s">
        <v>135</v>
      </c>
      <c r="B904">
        <v>1</v>
      </c>
      <c r="C904">
        <v>31</v>
      </c>
      <c r="D904" s="1">
        <v>44287</v>
      </c>
      <c r="E904" s="1">
        <v>44317</v>
      </c>
      <c r="F904" t="s">
        <v>121</v>
      </c>
      <c r="G904">
        <v>1.3</v>
      </c>
      <c r="H904">
        <v>4.1935483870967745E-2</v>
      </c>
    </row>
    <row r="905" spans="1:8" x14ac:dyDescent="0.25">
      <c r="A905" t="s">
        <v>135</v>
      </c>
      <c r="B905">
        <v>1</v>
      </c>
      <c r="C905">
        <v>31</v>
      </c>
      <c r="D905" s="1">
        <v>44287</v>
      </c>
      <c r="E905" s="1">
        <v>44317</v>
      </c>
      <c r="F905" t="s">
        <v>122</v>
      </c>
      <c r="G905">
        <v>8.6</v>
      </c>
      <c r="H905">
        <v>0.27741935483870966</v>
      </c>
    </row>
    <row r="906" spans="1:8" x14ac:dyDescent="0.25">
      <c r="A906" t="s">
        <v>135</v>
      </c>
      <c r="B906">
        <v>1</v>
      </c>
      <c r="C906">
        <v>31</v>
      </c>
      <c r="D906" s="1">
        <v>44287</v>
      </c>
      <c r="E906" s="1">
        <v>44317</v>
      </c>
      <c r="F906" t="s">
        <v>125</v>
      </c>
      <c r="G906">
        <v>0.15</v>
      </c>
      <c r="H906">
        <v>4.8387096774193551E-3</v>
      </c>
    </row>
    <row r="907" spans="1:8" x14ac:dyDescent="0.25">
      <c r="A907" t="s">
        <v>135</v>
      </c>
      <c r="B907">
        <v>1</v>
      </c>
      <c r="C907">
        <v>31</v>
      </c>
      <c r="D907" s="1">
        <v>44287</v>
      </c>
      <c r="E907" s="1">
        <v>44317</v>
      </c>
      <c r="F907" t="s">
        <v>128</v>
      </c>
      <c r="G907">
        <v>2.1</v>
      </c>
      <c r="H907">
        <v>6.7741935483870974E-2</v>
      </c>
    </row>
    <row r="908" spans="1:8" x14ac:dyDescent="0.25">
      <c r="A908" t="s">
        <v>135</v>
      </c>
      <c r="B908">
        <v>2</v>
      </c>
      <c r="C908">
        <v>28</v>
      </c>
      <c r="D908" s="1">
        <v>44318</v>
      </c>
      <c r="E908" s="1">
        <v>44345</v>
      </c>
      <c r="F908" t="s">
        <v>118</v>
      </c>
      <c r="G908">
        <v>104.3</v>
      </c>
      <c r="H908">
        <v>3.7250000000000001</v>
      </c>
    </row>
    <row r="909" spans="1:8" x14ac:dyDescent="0.25">
      <c r="A909" t="s">
        <v>135</v>
      </c>
      <c r="B909">
        <v>2</v>
      </c>
      <c r="C909">
        <v>28</v>
      </c>
      <c r="D909" s="1">
        <v>44318</v>
      </c>
      <c r="E909" s="1">
        <v>44345</v>
      </c>
      <c r="F909" t="s">
        <v>119</v>
      </c>
      <c r="G909">
        <v>42.5</v>
      </c>
      <c r="H909">
        <v>1.5178571428571428</v>
      </c>
    </row>
    <row r="910" spans="1:8" x14ac:dyDescent="0.25">
      <c r="A910" t="s">
        <v>135</v>
      </c>
      <c r="B910">
        <v>2</v>
      </c>
      <c r="C910">
        <v>28</v>
      </c>
      <c r="D910" s="1">
        <v>44318</v>
      </c>
      <c r="E910" s="1">
        <v>44345</v>
      </c>
      <c r="F910" t="s">
        <v>120</v>
      </c>
      <c r="G910">
        <v>5</v>
      </c>
      <c r="H910">
        <v>0.17857142857142858</v>
      </c>
    </row>
    <row r="911" spans="1:8" x14ac:dyDescent="0.25">
      <c r="A911" t="s">
        <v>135</v>
      </c>
      <c r="B911">
        <v>2</v>
      </c>
      <c r="C911">
        <v>28</v>
      </c>
      <c r="D911" s="1">
        <v>44318</v>
      </c>
      <c r="E911" s="1">
        <v>44345</v>
      </c>
      <c r="F911" t="s">
        <v>121</v>
      </c>
      <c r="G911">
        <v>1.5</v>
      </c>
      <c r="H911">
        <v>5.3571428571428568E-2</v>
      </c>
    </row>
    <row r="912" spans="1:8" x14ac:dyDescent="0.25">
      <c r="A912" t="s">
        <v>135</v>
      </c>
      <c r="B912">
        <v>2</v>
      </c>
      <c r="C912">
        <v>28</v>
      </c>
      <c r="D912" s="1">
        <v>44318</v>
      </c>
      <c r="E912" s="1">
        <v>44345</v>
      </c>
      <c r="F912" t="s">
        <v>122</v>
      </c>
      <c r="G912">
        <v>7.7</v>
      </c>
      <c r="H912">
        <v>0.27500000000000002</v>
      </c>
    </row>
    <row r="913" spans="1:8" x14ac:dyDescent="0.25">
      <c r="A913" t="s">
        <v>135</v>
      </c>
      <c r="B913">
        <v>2</v>
      </c>
      <c r="C913">
        <v>28</v>
      </c>
      <c r="D913" s="1">
        <v>44318</v>
      </c>
      <c r="E913" s="1">
        <v>44345</v>
      </c>
      <c r="F913" t="s">
        <v>125</v>
      </c>
      <c r="G913">
        <v>0.06</v>
      </c>
      <c r="H913">
        <v>2.142857142857143E-3</v>
      </c>
    </row>
    <row r="914" spans="1:8" x14ac:dyDescent="0.25">
      <c r="A914" t="s">
        <v>135</v>
      </c>
      <c r="B914">
        <v>2</v>
      </c>
      <c r="C914">
        <v>28</v>
      </c>
      <c r="D914" s="1">
        <v>44318</v>
      </c>
      <c r="E914" s="1">
        <v>44345</v>
      </c>
      <c r="F914" t="s">
        <v>128</v>
      </c>
      <c r="G914">
        <v>2.2999999999999998</v>
      </c>
      <c r="H914">
        <v>8.2142857142857142E-2</v>
      </c>
    </row>
    <row r="915" spans="1:8" x14ac:dyDescent="0.25">
      <c r="A915" t="s">
        <v>135</v>
      </c>
      <c r="B915">
        <v>3</v>
      </c>
      <c r="C915">
        <v>28</v>
      </c>
      <c r="D915" s="1">
        <v>44346</v>
      </c>
      <c r="E915" s="1">
        <v>44373</v>
      </c>
      <c r="F915" t="s">
        <v>118</v>
      </c>
      <c r="G915">
        <v>107</v>
      </c>
      <c r="H915">
        <v>3.8214285714285716</v>
      </c>
    </row>
    <row r="916" spans="1:8" x14ac:dyDescent="0.25">
      <c r="A916" t="s">
        <v>135</v>
      </c>
      <c r="B916">
        <v>3</v>
      </c>
      <c r="C916">
        <v>28</v>
      </c>
      <c r="D916" s="1">
        <v>44346</v>
      </c>
      <c r="E916" s="1">
        <v>44373</v>
      </c>
      <c r="F916" t="s">
        <v>119</v>
      </c>
      <c r="G916">
        <v>48.6</v>
      </c>
      <c r="H916">
        <v>1.7357142857142858</v>
      </c>
    </row>
    <row r="917" spans="1:8" x14ac:dyDescent="0.25">
      <c r="A917" t="s">
        <v>135</v>
      </c>
      <c r="B917">
        <v>3</v>
      </c>
      <c r="C917">
        <v>28</v>
      </c>
      <c r="D917" s="1">
        <v>44346</v>
      </c>
      <c r="E917" s="1">
        <v>44373</v>
      </c>
      <c r="F917" t="s">
        <v>120</v>
      </c>
      <c r="G917">
        <v>5.6</v>
      </c>
      <c r="H917">
        <v>0.19999999999999998</v>
      </c>
    </row>
    <row r="918" spans="1:8" x14ac:dyDescent="0.25">
      <c r="A918" t="s">
        <v>135</v>
      </c>
      <c r="B918">
        <v>3</v>
      </c>
      <c r="C918">
        <v>28</v>
      </c>
      <c r="D918" s="1">
        <v>44346</v>
      </c>
      <c r="E918" s="1">
        <v>44373</v>
      </c>
      <c r="F918" t="s">
        <v>121</v>
      </c>
      <c r="G918">
        <v>1.5</v>
      </c>
      <c r="H918">
        <v>5.3571428571428568E-2</v>
      </c>
    </row>
    <row r="919" spans="1:8" x14ac:dyDescent="0.25">
      <c r="A919" t="s">
        <v>135</v>
      </c>
      <c r="B919">
        <v>3</v>
      </c>
      <c r="C919">
        <v>28</v>
      </c>
      <c r="D919" s="1">
        <v>44346</v>
      </c>
      <c r="E919" s="1">
        <v>44373</v>
      </c>
      <c r="F919" t="s">
        <v>122</v>
      </c>
      <c r="G919">
        <v>7.8</v>
      </c>
      <c r="H919">
        <v>0.27857142857142858</v>
      </c>
    </row>
    <row r="920" spans="1:8" x14ac:dyDescent="0.25">
      <c r="A920" t="s">
        <v>135</v>
      </c>
      <c r="B920">
        <v>3</v>
      </c>
      <c r="C920">
        <v>28</v>
      </c>
      <c r="D920" s="1">
        <v>44346</v>
      </c>
      <c r="E920" s="1">
        <v>44373</v>
      </c>
      <c r="F920" t="s">
        <v>125</v>
      </c>
      <c r="G920">
        <v>0.11</v>
      </c>
      <c r="H920">
        <v>3.9285714285714288E-3</v>
      </c>
    </row>
    <row r="921" spans="1:8" x14ac:dyDescent="0.25">
      <c r="A921" t="s">
        <v>135</v>
      </c>
      <c r="B921">
        <v>3</v>
      </c>
      <c r="C921">
        <v>28</v>
      </c>
      <c r="D921" s="1">
        <v>44346</v>
      </c>
      <c r="E921" s="1">
        <v>44373</v>
      </c>
      <c r="F921" t="s">
        <v>128</v>
      </c>
      <c r="G921">
        <v>2.7</v>
      </c>
      <c r="H921">
        <v>9.6428571428571433E-2</v>
      </c>
    </row>
    <row r="922" spans="1:8" x14ac:dyDescent="0.25">
      <c r="A922" t="s">
        <v>135</v>
      </c>
      <c r="B922">
        <v>4</v>
      </c>
      <c r="C922">
        <v>28</v>
      </c>
      <c r="D922" s="1">
        <v>44374</v>
      </c>
      <c r="E922" s="1">
        <v>44401</v>
      </c>
      <c r="F922" t="s">
        <v>118</v>
      </c>
      <c r="G922">
        <v>109.1</v>
      </c>
      <c r="H922">
        <v>3.8964285714285714</v>
      </c>
    </row>
    <row r="923" spans="1:8" x14ac:dyDescent="0.25">
      <c r="A923" t="s">
        <v>135</v>
      </c>
      <c r="B923">
        <v>4</v>
      </c>
      <c r="C923">
        <v>28</v>
      </c>
      <c r="D923" s="1">
        <v>44374</v>
      </c>
      <c r="E923" s="1">
        <v>44401</v>
      </c>
      <c r="F923" t="s">
        <v>119</v>
      </c>
      <c r="G923">
        <v>49.6</v>
      </c>
      <c r="H923">
        <v>1.7714285714285716</v>
      </c>
    </row>
    <row r="924" spans="1:8" x14ac:dyDescent="0.25">
      <c r="A924" t="s">
        <v>135</v>
      </c>
      <c r="B924">
        <v>4</v>
      </c>
      <c r="C924">
        <v>28</v>
      </c>
      <c r="D924" s="1">
        <v>44374</v>
      </c>
      <c r="E924" s="1">
        <v>44401</v>
      </c>
      <c r="F924" t="s">
        <v>120</v>
      </c>
      <c r="G924">
        <v>5.4</v>
      </c>
      <c r="H924">
        <v>0.19285714285714287</v>
      </c>
    </row>
    <row r="925" spans="1:8" x14ac:dyDescent="0.25">
      <c r="A925" t="s">
        <v>135</v>
      </c>
      <c r="B925">
        <v>4</v>
      </c>
      <c r="C925">
        <v>28</v>
      </c>
      <c r="D925" s="1">
        <v>44374</v>
      </c>
      <c r="E925" s="1">
        <v>44401</v>
      </c>
      <c r="F925" t="s">
        <v>121</v>
      </c>
      <c r="G925">
        <v>1.5</v>
      </c>
      <c r="H925">
        <v>5.3571428571428568E-2</v>
      </c>
    </row>
    <row r="926" spans="1:8" x14ac:dyDescent="0.25">
      <c r="A926" t="s">
        <v>135</v>
      </c>
      <c r="B926">
        <v>4</v>
      </c>
      <c r="C926">
        <v>28</v>
      </c>
      <c r="D926" s="1">
        <v>44374</v>
      </c>
      <c r="E926" s="1">
        <v>44401</v>
      </c>
      <c r="F926" t="s">
        <v>122</v>
      </c>
      <c r="G926">
        <v>10.1</v>
      </c>
      <c r="H926">
        <v>0.36071428571428571</v>
      </c>
    </row>
    <row r="927" spans="1:8" x14ac:dyDescent="0.25">
      <c r="A927" t="s">
        <v>135</v>
      </c>
      <c r="B927">
        <v>4</v>
      </c>
      <c r="C927">
        <v>28</v>
      </c>
      <c r="D927" s="1">
        <v>44374</v>
      </c>
      <c r="E927" s="1">
        <v>44401</v>
      </c>
      <c r="F927" t="s">
        <v>125</v>
      </c>
      <c r="G927">
        <v>0.1</v>
      </c>
      <c r="H927">
        <v>3.5714285714285718E-3</v>
      </c>
    </row>
    <row r="928" spans="1:8" x14ac:dyDescent="0.25">
      <c r="A928" t="s">
        <v>135</v>
      </c>
      <c r="B928">
        <v>4</v>
      </c>
      <c r="C928">
        <v>28</v>
      </c>
      <c r="D928" s="1">
        <v>44374</v>
      </c>
      <c r="E928" s="1">
        <v>44401</v>
      </c>
      <c r="F928" t="s">
        <v>128</v>
      </c>
      <c r="G928">
        <v>2.8</v>
      </c>
      <c r="H928">
        <v>9.9999999999999992E-2</v>
      </c>
    </row>
    <row r="929" spans="1:8" x14ac:dyDescent="0.25">
      <c r="A929" t="s">
        <v>135</v>
      </c>
      <c r="B929">
        <v>5</v>
      </c>
      <c r="C929">
        <v>28</v>
      </c>
      <c r="D929" s="1">
        <v>44402</v>
      </c>
      <c r="E929" s="1">
        <v>44429</v>
      </c>
      <c r="F929" t="s">
        <v>118</v>
      </c>
      <c r="G929">
        <v>98.8</v>
      </c>
      <c r="H929">
        <v>3.5285714285714285</v>
      </c>
    </row>
    <row r="930" spans="1:8" x14ac:dyDescent="0.25">
      <c r="A930" t="s">
        <v>135</v>
      </c>
      <c r="B930">
        <v>5</v>
      </c>
      <c r="C930">
        <v>28</v>
      </c>
      <c r="D930" s="1">
        <v>44402</v>
      </c>
      <c r="E930" s="1">
        <v>44429</v>
      </c>
      <c r="F930" t="s">
        <v>119</v>
      </c>
      <c r="G930">
        <v>51.6</v>
      </c>
      <c r="H930">
        <v>1.842857142857143</v>
      </c>
    </row>
    <row r="931" spans="1:8" x14ac:dyDescent="0.25">
      <c r="A931" t="s">
        <v>135</v>
      </c>
      <c r="B931">
        <v>5</v>
      </c>
      <c r="C931">
        <v>28</v>
      </c>
      <c r="D931" s="1">
        <v>44402</v>
      </c>
      <c r="E931" s="1">
        <v>44429</v>
      </c>
      <c r="F931" t="s">
        <v>120</v>
      </c>
      <c r="G931">
        <v>5.5</v>
      </c>
      <c r="H931">
        <v>0.19642857142857142</v>
      </c>
    </row>
    <row r="932" spans="1:8" x14ac:dyDescent="0.25">
      <c r="A932" t="s">
        <v>135</v>
      </c>
      <c r="B932">
        <v>5</v>
      </c>
      <c r="C932">
        <v>28</v>
      </c>
      <c r="D932" s="1">
        <v>44402</v>
      </c>
      <c r="E932" s="1">
        <v>44429</v>
      </c>
      <c r="F932" t="s">
        <v>121</v>
      </c>
      <c r="G932">
        <v>1.3</v>
      </c>
      <c r="H932">
        <v>4.642857142857143E-2</v>
      </c>
    </row>
    <row r="933" spans="1:8" x14ac:dyDescent="0.25">
      <c r="A933" t="s">
        <v>135</v>
      </c>
      <c r="B933">
        <v>5</v>
      </c>
      <c r="C933">
        <v>28</v>
      </c>
      <c r="D933" s="1">
        <v>44402</v>
      </c>
      <c r="E933" s="1">
        <v>44429</v>
      </c>
      <c r="F933" t="s">
        <v>122</v>
      </c>
      <c r="G933">
        <v>8.6</v>
      </c>
      <c r="H933">
        <v>0.30714285714285711</v>
      </c>
    </row>
    <row r="934" spans="1:8" x14ac:dyDescent="0.25">
      <c r="A934" t="s">
        <v>135</v>
      </c>
      <c r="B934">
        <v>5</v>
      </c>
      <c r="C934">
        <v>28</v>
      </c>
      <c r="D934" s="1">
        <v>44402</v>
      </c>
      <c r="E934" s="1">
        <v>44429</v>
      </c>
      <c r="F934" t="s">
        <v>125</v>
      </c>
      <c r="G934">
        <v>0.19</v>
      </c>
      <c r="H934">
        <v>6.7857142857142855E-3</v>
      </c>
    </row>
    <row r="935" spans="1:8" x14ac:dyDescent="0.25">
      <c r="A935" t="s">
        <v>135</v>
      </c>
      <c r="B935">
        <v>5</v>
      </c>
      <c r="C935">
        <v>28</v>
      </c>
      <c r="D935" s="1">
        <v>44402</v>
      </c>
      <c r="E935" s="1">
        <v>44429</v>
      </c>
      <c r="F935" t="s">
        <v>128</v>
      </c>
      <c r="G935">
        <v>2.8</v>
      </c>
      <c r="H935">
        <v>9.9999999999999992E-2</v>
      </c>
    </row>
    <row r="936" spans="1:8" x14ac:dyDescent="0.25">
      <c r="A936" t="s">
        <v>135</v>
      </c>
      <c r="B936">
        <v>6</v>
      </c>
      <c r="C936">
        <v>28</v>
      </c>
      <c r="D936" s="1">
        <v>44430</v>
      </c>
      <c r="E936" s="1">
        <v>44457</v>
      </c>
      <c r="F936" t="s">
        <v>118</v>
      </c>
      <c r="G936">
        <v>115.5</v>
      </c>
      <c r="H936">
        <v>4.125</v>
      </c>
    </row>
    <row r="937" spans="1:8" x14ac:dyDescent="0.25">
      <c r="A937" t="s">
        <v>135</v>
      </c>
      <c r="B937">
        <v>6</v>
      </c>
      <c r="C937">
        <v>28</v>
      </c>
      <c r="D937" s="1">
        <v>44430</v>
      </c>
      <c r="E937" s="1">
        <v>44457</v>
      </c>
      <c r="F937" t="s">
        <v>119</v>
      </c>
      <c r="G937">
        <v>58.2</v>
      </c>
      <c r="H937">
        <v>2.0785714285714287</v>
      </c>
    </row>
    <row r="938" spans="1:8" x14ac:dyDescent="0.25">
      <c r="A938" t="s">
        <v>135</v>
      </c>
      <c r="B938">
        <v>6</v>
      </c>
      <c r="C938">
        <v>28</v>
      </c>
      <c r="D938" s="1">
        <v>44430</v>
      </c>
      <c r="E938" s="1">
        <v>44457</v>
      </c>
      <c r="F938" t="s">
        <v>120</v>
      </c>
      <c r="G938">
        <v>5.9</v>
      </c>
      <c r="H938">
        <v>0.21071428571428572</v>
      </c>
    </row>
    <row r="939" spans="1:8" x14ac:dyDescent="0.25">
      <c r="A939" t="s">
        <v>135</v>
      </c>
      <c r="B939">
        <v>6</v>
      </c>
      <c r="C939">
        <v>28</v>
      </c>
      <c r="D939" s="1">
        <v>44430</v>
      </c>
      <c r="E939" s="1">
        <v>44457</v>
      </c>
      <c r="F939" t="s">
        <v>121</v>
      </c>
      <c r="G939">
        <v>1.2</v>
      </c>
      <c r="H939">
        <v>4.2857142857142858E-2</v>
      </c>
    </row>
    <row r="940" spans="1:8" x14ac:dyDescent="0.25">
      <c r="A940" t="s">
        <v>135</v>
      </c>
      <c r="B940">
        <v>6</v>
      </c>
      <c r="C940">
        <v>28</v>
      </c>
      <c r="D940" s="1">
        <v>44430</v>
      </c>
      <c r="E940" s="1">
        <v>44457</v>
      </c>
      <c r="F940" t="s">
        <v>122</v>
      </c>
      <c r="G940">
        <v>10.6</v>
      </c>
      <c r="H940">
        <v>0.37857142857142856</v>
      </c>
    </row>
    <row r="941" spans="1:8" x14ac:dyDescent="0.25">
      <c r="A941" t="s">
        <v>135</v>
      </c>
      <c r="B941">
        <v>6</v>
      </c>
      <c r="C941">
        <v>28</v>
      </c>
      <c r="D941" s="1">
        <v>44430</v>
      </c>
      <c r="E941" s="1">
        <v>44457</v>
      </c>
      <c r="F941" t="s">
        <v>125</v>
      </c>
      <c r="G941">
        <v>0.16</v>
      </c>
      <c r="H941">
        <v>5.7142857142857143E-3</v>
      </c>
    </row>
    <row r="942" spans="1:8" x14ac:dyDescent="0.25">
      <c r="A942" t="s">
        <v>135</v>
      </c>
      <c r="B942">
        <v>6</v>
      </c>
      <c r="C942">
        <v>28</v>
      </c>
      <c r="D942" s="1">
        <v>44430</v>
      </c>
      <c r="E942" s="1">
        <v>44457</v>
      </c>
      <c r="F942" t="s">
        <v>128</v>
      </c>
      <c r="G942">
        <v>3.1</v>
      </c>
      <c r="H942">
        <v>0.11071428571428572</v>
      </c>
    </row>
    <row r="943" spans="1:8" x14ac:dyDescent="0.25">
      <c r="A943" t="s">
        <v>135</v>
      </c>
      <c r="B943">
        <v>7</v>
      </c>
      <c r="C943">
        <v>28</v>
      </c>
      <c r="D943" s="1">
        <v>44458</v>
      </c>
      <c r="E943" s="1">
        <v>44485</v>
      </c>
      <c r="F943" t="s">
        <v>118</v>
      </c>
      <c r="G943">
        <v>130.19999999999999</v>
      </c>
      <c r="H943">
        <v>4.6499999999999995</v>
      </c>
    </row>
    <row r="944" spans="1:8" x14ac:dyDescent="0.25">
      <c r="A944" t="s">
        <v>135</v>
      </c>
      <c r="B944">
        <v>7</v>
      </c>
      <c r="C944">
        <v>28</v>
      </c>
      <c r="D944" s="1">
        <v>44458</v>
      </c>
      <c r="E944" s="1">
        <v>44485</v>
      </c>
      <c r="F944" t="s">
        <v>119</v>
      </c>
      <c r="G944">
        <v>69.7</v>
      </c>
      <c r="H944">
        <v>2.4892857142857143</v>
      </c>
    </row>
    <row r="945" spans="1:8" x14ac:dyDescent="0.25">
      <c r="A945" t="s">
        <v>135</v>
      </c>
      <c r="B945">
        <v>7</v>
      </c>
      <c r="C945">
        <v>28</v>
      </c>
      <c r="D945" s="1">
        <v>44458</v>
      </c>
      <c r="E945" s="1">
        <v>44485</v>
      </c>
      <c r="F945" t="s">
        <v>120</v>
      </c>
      <c r="G945">
        <v>7.1</v>
      </c>
      <c r="H945">
        <v>0.25357142857142856</v>
      </c>
    </row>
    <row r="946" spans="1:8" x14ac:dyDescent="0.25">
      <c r="A946" t="s">
        <v>135</v>
      </c>
      <c r="B946">
        <v>7</v>
      </c>
      <c r="C946">
        <v>28</v>
      </c>
      <c r="D946" s="1">
        <v>44458</v>
      </c>
      <c r="E946" s="1">
        <v>44485</v>
      </c>
      <c r="F946" t="s">
        <v>121</v>
      </c>
      <c r="G946">
        <v>1.7</v>
      </c>
      <c r="H946">
        <v>6.0714285714285714E-2</v>
      </c>
    </row>
    <row r="947" spans="1:8" x14ac:dyDescent="0.25">
      <c r="A947" t="s">
        <v>135</v>
      </c>
      <c r="B947">
        <v>7</v>
      </c>
      <c r="C947">
        <v>28</v>
      </c>
      <c r="D947" s="1">
        <v>44458</v>
      </c>
      <c r="E947" s="1">
        <v>44485</v>
      </c>
      <c r="F947" t="s">
        <v>122</v>
      </c>
      <c r="G947">
        <v>12.5</v>
      </c>
      <c r="H947">
        <v>0.44642857142857145</v>
      </c>
    </row>
    <row r="948" spans="1:8" x14ac:dyDescent="0.25">
      <c r="A948" t="s">
        <v>135</v>
      </c>
      <c r="B948">
        <v>7</v>
      </c>
      <c r="C948">
        <v>28</v>
      </c>
      <c r="D948" s="1">
        <v>44458</v>
      </c>
      <c r="E948" s="1">
        <v>44485</v>
      </c>
      <c r="F948" t="s">
        <v>125</v>
      </c>
      <c r="G948">
        <v>0.1</v>
      </c>
      <c r="H948">
        <v>3.5714285714285718E-3</v>
      </c>
    </row>
    <row r="949" spans="1:8" x14ac:dyDescent="0.25">
      <c r="A949" t="s">
        <v>135</v>
      </c>
      <c r="B949">
        <v>7</v>
      </c>
      <c r="C949">
        <v>28</v>
      </c>
      <c r="D949" s="1">
        <v>44458</v>
      </c>
      <c r="E949" s="1">
        <v>44485</v>
      </c>
      <c r="F949" t="s">
        <v>128</v>
      </c>
      <c r="G949">
        <v>3.7</v>
      </c>
      <c r="H949">
        <v>0.13214285714285715</v>
      </c>
    </row>
    <row r="950" spans="1:8" x14ac:dyDescent="0.25">
      <c r="A950" t="s">
        <v>135</v>
      </c>
      <c r="B950">
        <v>8</v>
      </c>
      <c r="C950">
        <v>28</v>
      </c>
      <c r="D950" s="1">
        <v>44486</v>
      </c>
      <c r="E950" s="1">
        <v>44513</v>
      </c>
      <c r="F950" t="s">
        <v>118</v>
      </c>
      <c r="G950">
        <v>125.4</v>
      </c>
      <c r="H950">
        <v>4.4785714285714286</v>
      </c>
    </row>
    <row r="951" spans="1:8" x14ac:dyDescent="0.25">
      <c r="A951" t="s">
        <v>135</v>
      </c>
      <c r="B951">
        <v>8</v>
      </c>
      <c r="C951">
        <v>28</v>
      </c>
      <c r="D951" s="1">
        <v>44486</v>
      </c>
      <c r="E951" s="1">
        <v>44513</v>
      </c>
      <c r="F951" t="s">
        <v>119</v>
      </c>
      <c r="G951">
        <v>73.7</v>
      </c>
      <c r="H951">
        <v>2.6321428571428571</v>
      </c>
    </row>
    <row r="952" spans="1:8" x14ac:dyDescent="0.25">
      <c r="A952" t="s">
        <v>135</v>
      </c>
      <c r="B952">
        <v>8</v>
      </c>
      <c r="C952">
        <v>28</v>
      </c>
      <c r="D952" s="1">
        <v>44486</v>
      </c>
      <c r="E952" s="1">
        <v>44513</v>
      </c>
      <c r="F952" t="s">
        <v>120</v>
      </c>
      <c r="G952">
        <v>7.2</v>
      </c>
      <c r="H952">
        <v>0.25714285714285717</v>
      </c>
    </row>
    <row r="953" spans="1:8" x14ac:dyDescent="0.25">
      <c r="A953" t="s">
        <v>135</v>
      </c>
      <c r="B953">
        <v>8</v>
      </c>
      <c r="C953">
        <v>28</v>
      </c>
      <c r="D953" s="1">
        <v>44486</v>
      </c>
      <c r="E953" s="1">
        <v>44513</v>
      </c>
      <c r="F953" t="s">
        <v>121</v>
      </c>
      <c r="G953">
        <v>1.7</v>
      </c>
      <c r="H953">
        <v>6.0714285714285714E-2</v>
      </c>
    </row>
    <row r="954" spans="1:8" x14ac:dyDescent="0.25">
      <c r="A954" t="s">
        <v>135</v>
      </c>
      <c r="B954">
        <v>8</v>
      </c>
      <c r="C954">
        <v>28</v>
      </c>
      <c r="D954" s="1">
        <v>44486</v>
      </c>
      <c r="E954" s="1">
        <v>44513</v>
      </c>
      <c r="F954" t="s">
        <v>122</v>
      </c>
      <c r="G954">
        <v>11.6</v>
      </c>
      <c r="H954">
        <v>0.41428571428571426</v>
      </c>
    </row>
    <row r="955" spans="1:8" x14ac:dyDescent="0.25">
      <c r="A955" t="s">
        <v>135</v>
      </c>
      <c r="B955">
        <v>8</v>
      </c>
      <c r="C955">
        <v>28</v>
      </c>
      <c r="D955" s="1">
        <v>44486</v>
      </c>
      <c r="E955" s="1">
        <v>44513</v>
      </c>
      <c r="F955" t="s">
        <v>125</v>
      </c>
      <c r="G955">
        <v>0.12</v>
      </c>
      <c r="H955">
        <v>4.2857142857142859E-3</v>
      </c>
    </row>
    <row r="956" spans="1:8" x14ac:dyDescent="0.25">
      <c r="A956" t="s">
        <v>135</v>
      </c>
      <c r="B956">
        <v>8</v>
      </c>
      <c r="C956">
        <v>28</v>
      </c>
      <c r="D956" s="1">
        <v>44486</v>
      </c>
      <c r="E956" s="1">
        <v>44513</v>
      </c>
      <c r="F956" t="s">
        <v>128</v>
      </c>
      <c r="G956">
        <v>3.7</v>
      </c>
      <c r="H956">
        <v>0.13214285714285715</v>
      </c>
    </row>
    <row r="957" spans="1:8" x14ac:dyDescent="0.25">
      <c r="A957" t="s">
        <v>135</v>
      </c>
      <c r="B957">
        <v>9</v>
      </c>
      <c r="C957">
        <v>28</v>
      </c>
      <c r="D957" s="1">
        <v>44514</v>
      </c>
      <c r="E957" s="1">
        <v>44541</v>
      </c>
      <c r="F957" t="s">
        <v>118</v>
      </c>
      <c r="G957">
        <v>131.30000000000001</v>
      </c>
      <c r="H957">
        <v>4.6892857142857149</v>
      </c>
    </row>
    <row r="958" spans="1:8" x14ac:dyDescent="0.25">
      <c r="A958" t="s">
        <v>135</v>
      </c>
      <c r="B958">
        <v>9</v>
      </c>
      <c r="C958">
        <v>28</v>
      </c>
      <c r="D958" s="1">
        <v>44514</v>
      </c>
      <c r="E958" s="1">
        <v>44541</v>
      </c>
      <c r="F958" t="s">
        <v>119</v>
      </c>
      <c r="G958">
        <v>75.8</v>
      </c>
      <c r="H958">
        <v>2.7071428571428569</v>
      </c>
    </row>
    <row r="959" spans="1:8" x14ac:dyDescent="0.25">
      <c r="A959" t="s">
        <v>135</v>
      </c>
      <c r="B959">
        <v>9</v>
      </c>
      <c r="C959">
        <v>28</v>
      </c>
      <c r="D959" s="1">
        <v>44514</v>
      </c>
      <c r="E959" s="1">
        <v>44541</v>
      </c>
      <c r="F959" t="s">
        <v>120</v>
      </c>
      <c r="G959">
        <v>7</v>
      </c>
      <c r="H959">
        <v>0.25</v>
      </c>
    </row>
    <row r="960" spans="1:8" x14ac:dyDescent="0.25">
      <c r="A960" t="s">
        <v>135</v>
      </c>
      <c r="B960">
        <v>9</v>
      </c>
      <c r="C960">
        <v>28</v>
      </c>
      <c r="D960" s="1">
        <v>44514</v>
      </c>
      <c r="E960" s="1">
        <v>44541</v>
      </c>
      <c r="F960" t="s">
        <v>121</v>
      </c>
      <c r="G960">
        <v>1.6</v>
      </c>
      <c r="H960">
        <v>5.7142857142857148E-2</v>
      </c>
    </row>
    <row r="961" spans="1:8" x14ac:dyDescent="0.25">
      <c r="A961" t="s">
        <v>135</v>
      </c>
      <c r="B961">
        <v>9</v>
      </c>
      <c r="C961">
        <v>28</v>
      </c>
      <c r="D961" s="1">
        <v>44514</v>
      </c>
      <c r="E961" s="1">
        <v>44541</v>
      </c>
      <c r="F961" t="s">
        <v>122</v>
      </c>
      <c r="G961">
        <v>12.2</v>
      </c>
      <c r="H961">
        <v>0.43571428571428567</v>
      </c>
    </row>
    <row r="962" spans="1:8" x14ac:dyDescent="0.25">
      <c r="A962" t="s">
        <v>135</v>
      </c>
      <c r="B962">
        <v>9</v>
      </c>
      <c r="C962">
        <v>28</v>
      </c>
      <c r="D962" s="1">
        <v>44514</v>
      </c>
      <c r="E962" s="1">
        <v>44541</v>
      </c>
      <c r="F962" t="s">
        <v>125</v>
      </c>
      <c r="G962">
        <v>7.0000000000000007E-2</v>
      </c>
      <c r="H962">
        <v>2.5000000000000001E-3</v>
      </c>
    </row>
    <row r="963" spans="1:8" x14ac:dyDescent="0.25">
      <c r="A963" t="s">
        <v>135</v>
      </c>
      <c r="B963">
        <v>9</v>
      </c>
      <c r="C963">
        <v>28</v>
      </c>
      <c r="D963" s="1">
        <v>44514</v>
      </c>
      <c r="E963" s="1">
        <v>44541</v>
      </c>
      <c r="F963" t="s">
        <v>128</v>
      </c>
      <c r="G963">
        <v>3.3</v>
      </c>
      <c r="H963">
        <v>0.11785714285714285</v>
      </c>
    </row>
    <row r="964" spans="1:8" x14ac:dyDescent="0.25">
      <c r="A964" t="s">
        <v>135</v>
      </c>
      <c r="B964">
        <v>10</v>
      </c>
      <c r="C964">
        <v>28</v>
      </c>
      <c r="D964" s="1">
        <v>44542</v>
      </c>
      <c r="E964" s="1">
        <v>44569</v>
      </c>
      <c r="F964" t="s">
        <v>118</v>
      </c>
      <c r="G964">
        <v>95.1</v>
      </c>
      <c r="H964">
        <v>3.3964285714285714</v>
      </c>
    </row>
    <row r="965" spans="1:8" x14ac:dyDescent="0.25">
      <c r="A965" t="s">
        <v>135</v>
      </c>
      <c r="B965">
        <v>10</v>
      </c>
      <c r="C965">
        <v>28</v>
      </c>
      <c r="D965" s="1">
        <v>44542</v>
      </c>
      <c r="E965" s="1">
        <v>44569</v>
      </c>
      <c r="F965" t="s">
        <v>119</v>
      </c>
      <c r="G965">
        <v>45.4</v>
      </c>
      <c r="H965">
        <v>1.6214285714285714</v>
      </c>
    </row>
    <row r="966" spans="1:8" x14ac:dyDescent="0.25">
      <c r="A966" t="s">
        <v>135</v>
      </c>
      <c r="B966">
        <v>10</v>
      </c>
      <c r="C966">
        <v>28</v>
      </c>
      <c r="D966" s="1">
        <v>44542</v>
      </c>
      <c r="E966" s="1">
        <v>44569</v>
      </c>
      <c r="F966" t="s">
        <v>120</v>
      </c>
      <c r="G966">
        <v>4.5999999999999996</v>
      </c>
      <c r="H966">
        <v>0.16428571428571428</v>
      </c>
    </row>
    <row r="967" spans="1:8" x14ac:dyDescent="0.25">
      <c r="A967" t="s">
        <v>135</v>
      </c>
      <c r="B967">
        <v>10</v>
      </c>
      <c r="C967">
        <v>28</v>
      </c>
      <c r="D967" s="1">
        <v>44542</v>
      </c>
      <c r="E967" s="1">
        <v>44569</v>
      </c>
      <c r="F967" t="s">
        <v>121</v>
      </c>
      <c r="G967">
        <v>1.2</v>
      </c>
      <c r="H967">
        <v>4.2857142857142858E-2</v>
      </c>
    </row>
    <row r="968" spans="1:8" x14ac:dyDescent="0.25">
      <c r="A968" t="s">
        <v>135</v>
      </c>
      <c r="B968">
        <v>10</v>
      </c>
      <c r="C968">
        <v>28</v>
      </c>
      <c r="D968" s="1">
        <v>44542</v>
      </c>
      <c r="E968" s="1">
        <v>44569</v>
      </c>
      <c r="F968" t="s">
        <v>122</v>
      </c>
      <c r="G968">
        <v>6.7</v>
      </c>
      <c r="H968">
        <v>0.2392857142857143</v>
      </c>
    </row>
    <row r="969" spans="1:8" x14ac:dyDescent="0.25">
      <c r="A969" t="s">
        <v>135</v>
      </c>
      <c r="B969">
        <v>10</v>
      </c>
      <c r="C969">
        <v>28</v>
      </c>
      <c r="D969" s="1">
        <v>44542</v>
      </c>
      <c r="E969" s="1">
        <v>44569</v>
      </c>
      <c r="F969" t="s">
        <v>125</v>
      </c>
      <c r="G969">
        <v>0.09</v>
      </c>
      <c r="H969">
        <v>3.2142857142857142E-3</v>
      </c>
    </row>
    <row r="970" spans="1:8" x14ac:dyDescent="0.25">
      <c r="A970" t="s">
        <v>135</v>
      </c>
      <c r="B970">
        <v>10</v>
      </c>
      <c r="C970">
        <v>28</v>
      </c>
      <c r="D970" s="1">
        <v>44542</v>
      </c>
      <c r="E970" s="1">
        <v>44569</v>
      </c>
      <c r="F970" t="s">
        <v>128</v>
      </c>
      <c r="G970">
        <v>2.4</v>
      </c>
      <c r="H970">
        <v>8.5714285714285715E-2</v>
      </c>
    </row>
    <row r="971" spans="1:8" x14ac:dyDescent="0.25">
      <c r="A971" t="s">
        <v>135</v>
      </c>
      <c r="B971">
        <v>11</v>
      </c>
      <c r="C971">
        <v>28</v>
      </c>
      <c r="D971" s="1">
        <v>44570</v>
      </c>
      <c r="E971" s="1">
        <v>44597</v>
      </c>
      <c r="F971" t="s">
        <v>118</v>
      </c>
      <c r="G971">
        <v>123.5</v>
      </c>
      <c r="H971">
        <v>4.4107142857142856</v>
      </c>
    </row>
    <row r="972" spans="1:8" x14ac:dyDescent="0.25">
      <c r="A972" t="s">
        <v>135</v>
      </c>
      <c r="B972">
        <v>11</v>
      </c>
      <c r="C972">
        <v>28</v>
      </c>
      <c r="D972" s="1">
        <v>44570</v>
      </c>
      <c r="E972" s="1">
        <v>44597</v>
      </c>
      <c r="F972" t="s">
        <v>119</v>
      </c>
      <c r="G972">
        <v>60.2</v>
      </c>
      <c r="H972">
        <v>2.15</v>
      </c>
    </row>
    <row r="973" spans="1:8" x14ac:dyDescent="0.25">
      <c r="A973" t="s">
        <v>135</v>
      </c>
      <c r="B973">
        <v>11</v>
      </c>
      <c r="C973">
        <v>28</v>
      </c>
      <c r="D973" s="1">
        <v>44570</v>
      </c>
      <c r="E973" s="1">
        <v>44597</v>
      </c>
      <c r="F973" t="s">
        <v>120</v>
      </c>
      <c r="G973">
        <v>5.9</v>
      </c>
      <c r="H973">
        <v>0.21071428571428572</v>
      </c>
    </row>
    <row r="974" spans="1:8" x14ac:dyDescent="0.25">
      <c r="A974" t="s">
        <v>135</v>
      </c>
      <c r="B974">
        <v>11</v>
      </c>
      <c r="C974">
        <v>28</v>
      </c>
      <c r="D974" s="1">
        <v>44570</v>
      </c>
      <c r="E974" s="1">
        <v>44597</v>
      </c>
      <c r="F974" t="s">
        <v>121</v>
      </c>
      <c r="G974">
        <v>1.6</v>
      </c>
      <c r="H974">
        <v>5.7142857142857148E-2</v>
      </c>
    </row>
    <row r="975" spans="1:8" x14ac:dyDescent="0.25">
      <c r="A975" t="s">
        <v>135</v>
      </c>
      <c r="B975">
        <v>11</v>
      </c>
      <c r="C975">
        <v>28</v>
      </c>
      <c r="D975" s="1">
        <v>44570</v>
      </c>
      <c r="E975" s="1">
        <v>44597</v>
      </c>
      <c r="F975" t="s">
        <v>122</v>
      </c>
      <c r="G975">
        <v>10</v>
      </c>
      <c r="H975">
        <v>0.35714285714285715</v>
      </c>
    </row>
    <row r="976" spans="1:8" x14ac:dyDescent="0.25">
      <c r="A976" t="s">
        <v>135</v>
      </c>
      <c r="B976">
        <v>11</v>
      </c>
      <c r="C976">
        <v>28</v>
      </c>
      <c r="D976" s="1">
        <v>44570</v>
      </c>
      <c r="E976" s="1">
        <v>44597</v>
      </c>
      <c r="F976" t="s">
        <v>125</v>
      </c>
      <c r="G976">
        <v>0.06</v>
      </c>
      <c r="H976">
        <v>2.142857142857143E-3</v>
      </c>
    </row>
    <row r="977" spans="1:8" x14ac:dyDescent="0.25">
      <c r="A977" t="s">
        <v>135</v>
      </c>
      <c r="B977">
        <v>11</v>
      </c>
      <c r="C977">
        <v>28</v>
      </c>
      <c r="D977" s="1">
        <v>44570</v>
      </c>
      <c r="E977" s="1">
        <v>44597</v>
      </c>
      <c r="F977" t="s">
        <v>128</v>
      </c>
      <c r="G977">
        <v>3.2</v>
      </c>
      <c r="H977">
        <v>0.1142857142857143</v>
      </c>
    </row>
    <row r="978" spans="1:8" x14ac:dyDescent="0.25">
      <c r="A978" t="s">
        <v>135</v>
      </c>
      <c r="B978">
        <v>12</v>
      </c>
      <c r="C978">
        <v>28</v>
      </c>
      <c r="D978" s="1">
        <v>44598</v>
      </c>
      <c r="E978" s="1">
        <v>44625</v>
      </c>
      <c r="F978" t="s">
        <v>118</v>
      </c>
      <c r="G978">
        <v>127.8</v>
      </c>
      <c r="H978">
        <v>4.5642857142857141</v>
      </c>
    </row>
    <row r="979" spans="1:8" x14ac:dyDescent="0.25">
      <c r="A979" t="s">
        <v>135</v>
      </c>
      <c r="B979">
        <v>12</v>
      </c>
      <c r="C979">
        <v>28</v>
      </c>
      <c r="D979" s="1">
        <v>44598</v>
      </c>
      <c r="E979" s="1">
        <v>44625</v>
      </c>
      <c r="F979" t="s">
        <v>119</v>
      </c>
      <c r="G979">
        <v>65.400000000000006</v>
      </c>
      <c r="H979">
        <v>2.3357142857142859</v>
      </c>
    </row>
    <row r="980" spans="1:8" x14ac:dyDescent="0.25">
      <c r="A980" t="s">
        <v>135</v>
      </c>
      <c r="B980">
        <v>12</v>
      </c>
      <c r="C980">
        <v>28</v>
      </c>
      <c r="D980" s="1">
        <v>44598</v>
      </c>
      <c r="E980" s="1">
        <v>44625</v>
      </c>
      <c r="F980" t="s">
        <v>120</v>
      </c>
      <c r="G980">
        <v>6.5</v>
      </c>
      <c r="H980">
        <v>0.23214285714285715</v>
      </c>
    </row>
    <row r="981" spans="1:8" x14ac:dyDescent="0.25">
      <c r="A981" t="s">
        <v>135</v>
      </c>
      <c r="B981">
        <v>12</v>
      </c>
      <c r="C981">
        <v>28</v>
      </c>
      <c r="D981" s="1">
        <v>44598</v>
      </c>
      <c r="E981" s="1">
        <v>44625</v>
      </c>
      <c r="F981" t="s">
        <v>121</v>
      </c>
      <c r="G981">
        <v>1.4</v>
      </c>
      <c r="H981">
        <v>4.9999999999999996E-2</v>
      </c>
    </row>
    <row r="982" spans="1:8" x14ac:dyDescent="0.25">
      <c r="A982" t="s">
        <v>135</v>
      </c>
      <c r="B982">
        <v>12</v>
      </c>
      <c r="C982">
        <v>28</v>
      </c>
      <c r="D982" s="1">
        <v>44598</v>
      </c>
      <c r="E982" s="1">
        <v>44625</v>
      </c>
      <c r="F982" t="s">
        <v>122</v>
      </c>
      <c r="G982">
        <v>10.7</v>
      </c>
      <c r="H982">
        <v>0.38214285714285712</v>
      </c>
    </row>
    <row r="983" spans="1:8" x14ac:dyDescent="0.25">
      <c r="A983" t="s">
        <v>135</v>
      </c>
      <c r="B983">
        <v>12</v>
      </c>
      <c r="C983">
        <v>28</v>
      </c>
      <c r="D983" s="1">
        <v>44598</v>
      </c>
      <c r="E983" s="1">
        <v>44625</v>
      </c>
      <c r="F983" t="s">
        <v>125</v>
      </c>
      <c r="G983">
        <v>0.08</v>
      </c>
      <c r="H983">
        <v>2.8571428571428571E-3</v>
      </c>
    </row>
    <row r="984" spans="1:8" x14ac:dyDescent="0.25">
      <c r="A984" t="s">
        <v>135</v>
      </c>
      <c r="B984">
        <v>12</v>
      </c>
      <c r="C984">
        <v>28</v>
      </c>
      <c r="D984" s="1">
        <v>44598</v>
      </c>
      <c r="E984" s="1">
        <v>44625</v>
      </c>
      <c r="F984" t="s">
        <v>128</v>
      </c>
      <c r="G984">
        <v>3.1</v>
      </c>
      <c r="H984">
        <v>0.11071428571428572</v>
      </c>
    </row>
    <row r="985" spans="1:8" x14ac:dyDescent="0.25">
      <c r="A985" t="s">
        <v>135</v>
      </c>
      <c r="B985">
        <v>13</v>
      </c>
      <c r="C985">
        <v>26</v>
      </c>
      <c r="D985" s="1">
        <v>44626</v>
      </c>
      <c r="E985" s="1">
        <v>44651</v>
      </c>
      <c r="F985" t="s">
        <v>118</v>
      </c>
      <c r="G985">
        <v>126.7</v>
      </c>
      <c r="H985">
        <v>4.8730769230769235</v>
      </c>
    </row>
    <row r="986" spans="1:8" x14ac:dyDescent="0.25">
      <c r="A986" t="s">
        <v>135</v>
      </c>
      <c r="B986">
        <v>13</v>
      </c>
      <c r="C986">
        <v>26</v>
      </c>
      <c r="D986" s="1">
        <v>44626</v>
      </c>
      <c r="E986" s="1">
        <v>44651</v>
      </c>
      <c r="F986" t="s">
        <v>119</v>
      </c>
      <c r="G986">
        <v>70.400000000000006</v>
      </c>
      <c r="H986">
        <v>2.7076923076923078</v>
      </c>
    </row>
    <row r="987" spans="1:8" x14ac:dyDescent="0.25">
      <c r="A987" t="s">
        <v>135</v>
      </c>
      <c r="B987">
        <v>13</v>
      </c>
      <c r="C987">
        <v>26</v>
      </c>
      <c r="D987" s="1">
        <v>44626</v>
      </c>
      <c r="E987" s="1">
        <v>44651</v>
      </c>
      <c r="F987" t="s">
        <v>120</v>
      </c>
      <c r="G987">
        <v>6.6</v>
      </c>
      <c r="H987">
        <v>0.25384615384615383</v>
      </c>
    </row>
    <row r="988" spans="1:8" x14ac:dyDescent="0.25">
      <c r="A988" t="s">
        <v>135</v>
      </c>
      <c r="B988">
        <v>13</v>
      </c>
      <c r="C988">
        <v>26</v>
      </c>
      <c r="D988" s="1">
        <v>44626</v>
      </c>
      <c r="E988" s="1">
        <v>44651</v>
      </c>
      <c r="F988" t="s">
        <v>121</v>
      </c>
      <c r="G988">
        <v>1.5</v>
      </c>
      <c r="H988">
        <v>5.7692307692307696E-2</v>
      </c>
    </row>
    <row r="989" spans="1:8" x14ac:dyDescent="0.25">
      <c r="A989" t="s">
        <v>135</v>
      </c>
      <c r="B989">
        <v>13</v>
      </c>
      <c r="C989">
        <v>26</v>
      </c>
      <c r="D989" s="1">
        <v>44626</v>
      </c>
      <c r="E989" s="1">
        <v>44651</v>
      </c>
      <c r="F989" t="s">
        <v>122</v>
      </c>
      <c r="G989">
        <v>13.8</v>
      </c>
      <c r="H989">
        <v>0.53076923076923077</v>
      </c>
    </row>
    <row r="990" spans="1:8" x14ac:dyDescent="0.25">
      <c r="A990" t="s">
        <v>135</v>
      </c>
      <c r="B990">
        <v>13</v>
      </c>
      <c r="C990">
        <v>26</v>
      </c>
      <c r="D990" s="1">
        <v>44626</v>
      </c>
      <c r="E990" s="1">
        <v>44651</v>
      </c>
      <c r="F990" t="s">
        <v>125</v>
      </c>
      <c r="G990">
        <v>7.0000000000000007E-2</v>
      </c>
      <c r="H990">
        <v>2.6923076923076926E-3</v>
      </c>
    </row>
    <row r="991" spans="1:8" x14ac:dyDescent="0.25">
      <c r="A991" t="s">
        <v>135</v>
      </c>
      <c r="B991">
        <v>13</v>
      </c>
      <c r="C991">
        <v>26</v>
      </c>
      <c r="D991" s="1">
        <v>44626</v>
      </c>
      <c r="E991" s="1">
        <v>44651</v>
      </c>
      <c r="F991" t="s">
        <v>128</v>
      </c>
      <c r="G991">
        <v>3.1</v>
      </c>
      <c r="H991">
        <v>0.11923076923076924</v>
      </c>
    </row>
    <row r="992" spans="1:8" x14ac:dyDescent="0.25">
      <c r="A992" t="s">
        <v>136</v>
      </c>
      <c r="B992">
        <v>1</v>
      </c>
      <c r="C992">
        <v>30</v>
      </c>
      <c r="D992" s="1">
        <v>44652</v>
      </c>
      <c r="E992" s="1">
        <v>44681</v>
      </c>
      <c r="F992" t="s">
        <v>118</v>
      </c>
      <c r="G992">
        <v>134.6</v>
      </c>
      <c r="H992">
        <v>4.4866666666666664</v>
      </c>
    </row>
    <row r="993" spans="1:8" x14ac:dyDescent="0.25">
      <c r="A993" t="s">
        <v>136</v>
      </c>
      <c r="B993">
        <v>1</v>
      </c>
      <c r="C993">
        <v>30</v>
      </c>
      <c r="D993" s="1">
        <v>44652</v>
      </c>
      <c r="E993" s="1">
        <v>44681</v>
      </c>
      <c r="F993" t="s">
        <v>119</v>
      </c>
      <c r="G993">
        <v>79.2</v>
      </c>
      <c r="H993">
        <v>2.64</v>
      </c>
    </row>
    <row r="994" spans="1:8" x14ac:dyDescent="0.25">
      <c r="A994" t="s">
        <v>136</v>
      </c>
      <c r="B994">
        <v>1</v>
      </c>
      <c r="C994">
        <v>30</v>
      </c>
      <c r="D994" s="1">
        <v>44652</v>
      </c>
      <c r="E994" s="1">
        <v>44681</v>
      </c>
      <c r="F994" t="s">
        <v>120</v>
      </c>
      <c r="G994">
        <v>7.1</v>
      </c>
      <c r="H994">
        <v>0.23666666666666666</v>
      </c>
    </row>
    <row r="995" spans="1:8" x14ac:dyDescent="0.25">
      <c r="A995" t="s">
        <v>136</v>
      </c>
      <c r="B995">
        <v>1</v>
      </c>
      <c r="C995">
        <v>30</v>
      </c>
      <c r="D995" s="1">
        <v>44652</v>
      </c>
      <c r="E995" s="1">
        <v>44681</v>
      </c>
      <c r="F995" t="s">
        <v>121</v>
      </c>
      <c r="G995">
        <v>1.6</v>
      </c>
      <c r="H995">
        <v>5.3333333333333337E-2</v>
      </c>
    </row>
    <row r="996" spans="1:8" x14ac:dyDescent="0.25">
      <c r="A996" t="s">
        <v>136</v>
      </c>
      <c r="B996">
        <v>1</v>
      </c>
      <c r="C996">
        <v>30</v>
      </c>
      <c r="D996" s="1">
        <v>44652</v>
      </c>
      <c r="E996" s="1">
        <v>44681</v>
      </c>
      <c r="F996" t="s">
        <v>122</v>
      </c>
      <c r="G996">
        <v>14.3</v>
      </c>
      <c r="H996">
        <v>0.47666666666666668</v>
      </c>
    </row>
    <row r="997" spans="1:8" x14ac:dyDescent="0.25">
      <c r="A997" t="s">
        <v>136</v>
      </c>
      <c r="B997">
        <v>1</v>
      </c>
      <c r="C997">
        <v>30</v>
      </c>
      <c r="D997" s="1">
        <v>44652</v>
      </c>
      <c r="E997" s="1">
        <v>44681</v>
      </c>
      <c r="F997" t="s">
        <v>125</v>
      </c>
      <c r="G997">
        <v>0.13</v>
      </c>
      <c r="H997">
        <v>4.3333333333333331E-3</v>
      </c>
    </row>
    <row r="998" spans="1:8" x14ac:dyDescent="0.25">
      <c r="A998" t="s">
        <v>136</v>
      </c>
      <c r="B998">
        <v>1</v>
      </c>
      <c r="C998">
        <v>30</v>
      </c>
      <c r="D998" s="1">
        <v>44652</v>
      </c>
      <c r="E998" s="1">
        <v>44681</v>
      </c>
      <c r="F998" t="s">
        <v>128</v>
      </c>
      <c r="G998">
        <v>4.4000000000000004</v>
      </c>
      <c r="H998">
        <v>0.14666666666666667</v>
      </c>
    </row>
    <row r="999" spans="1:8" x14ac:dyDescent="0.25">
      <c r="A999" t="s">
        <v>136</v>
      </c>
      <c r="B999">
        <v>2</v>
      </c>
      <c r="C999">
        <v>28</v>
      </c>
      <c r="D999" s="1">
        <v>44682</v>
      </c>
      <c r="E999" s="1">
        <v>44709</v>
      </c>
      <c r="F999" t="s">
        <v>118</v>
      </c>
      <c r="G999">
        <v>140</v>
      </c>
      <c r="H999">
        <v>5</v>
      </c>
    </row>
    <row r="1000" spans="1:8" x14ac:dyDescent="0.25">
      <c r="A1000" t="s">
        <v>136</v>
      </c>
      <c r="B1000">
        <v>2</v>
      </c>
      <c r="C1000">
        <v>28</v>
      </c>
      <c r="D1000" s="1">
        <v>44682</v>
      </c>
      <c r="E1000" s="1">
        <v>44709</v>
      </c>
      <c r="F1000" t="s">
        <v>119</v>
      </c>
      <c r="G1000">
        <v>80.099999999999994</v>
      </c>
      <c r="H1000">
        <v>2.8607142857142853</v>
      </c>
    </row>
    <row r="1001" spans="1:8" x14ac:dyDescent="0.25">
      <c r="A1001" t="s">
        <v>136</v>
      </c>
      <c r="B1001">
        <v>2</v>
      </c>
      <c r="C1001">
        <v>28</v>
      </c>
      <c r="D1001" s="1">
        <v>44682</v>
      </c>
      <c r="E1001" s="1">
        <v>44709</v>
      </c>
      <c r="F1001" t="s">
        <v>120</v>
      </c>
      <c r="G1001">
        <v>7.6</v>
      </c>
      <c r="H1001">
        <v>0.27142857142857141</v>
      </c>
    </row>
    <row r="1002" spans="1:8" x14ac:dyDescent="0.25">
      <c r="A1002" t="s">
        <v>136</v>
      </c>
      <c r="B1002">
        <v>2</v>
      </c>
      <c r="C1002">
        <v>28</v>
      </c>
      <c r="D1002" s="1">
        <v>44682</v>
      </c>
      <c r="E1002" s="1">
        <v>44709</v>
      </c>
      <c r="F1002" t="s">
        <v>121</v>
      </c>
      <c r="G1002">
        <v>1.8</v>
      </c>
      <c r="H1002">
        <v>6.4285714285714293E-2</v>
      </c>
    </row>
    <row r="1003" spans="1:8" x14ac:dyDescent="0.25">
      <c r="A1003" t="s">
        <v>136</v>
      </c>
      <c r="B1003">
        <v>2</v>
      </c>
      <c r="C1003">
        <v>28</v>
      </c>
      <c r="D1003" s="1">
        <v>44682</v>
      </c>
      <c r="E1003" s="1">
        <v>44709</v>
      </c>
      <c r="F1003" t="s">
        <v>122</v>
      </c>
      <c r="G1003">
        <v>12.5</v>
      </c>
      <c r="H1003">
        <v>0.44642857142857145</v>
      </c>
    </row>
    <row r="1004" spans="1:8" x14ac:dyDescent="0.25">
      <c r="A1004" t="s">
        <v>136</v>
      </c>
      <c r="B1004">
        <v>2</v>
      </c>
      <c r="C1004">
        <v>28</v>
      </c>
      <c r="D1004" s="1">
        <v>44682</v>
      </c>
      <c r="E1004" s="1">
        <v>44709</v>
      </c>
      <c r="F1004" t="s">
        <v>125</v>
      </c>
      <c r="G1004">
        <v>0.12</v>
      </c>
      <c r="H1004">
        <v>4.2857142857142859E-3</v>
      </c>
    </row>
    <row r="1005" spans="1:8" x14ac:dyDescent="0.25">
      <c r="A1005" t="s">
        <v>136</v>
      </c>
      <c r="B1005">
        <v>2</v>
      </c>
      <c r="C1005">
        <v>28</v>
      </c>
      <c r="D1005" s="1">
        <v>44682</v>
      </c>
      <c r="E1005" s="1">
        <v>44709</v>
      </c>
      <c r="F1005" t="s">
        <v>128</v>
      </c>
      <c r="G1005">
        <v>5.5</v>
      </c>
      <c r="H1005">
        <v>0.19642857142857142</v>
      </c>
    </row>
    <row r="1006" spans="1:8" x14ac:dyDescent="0.25">
      <c r="A1006" t="s">
        <v>136</v>
      </c>
      <c r="B1006">
        <v>3</v>
      </c>
      <c r="C1006">
        <v>28</v>
      </c>
      <c r="D1006" s="1">
        <v>44710</v>
      </c>
      <c r="E1006" s="1">
        <v>44737</v>
      </c>
      <c r="F1006" t="s">
        <v>118</v>
      </c>
      <c r="G1006">
        <v>137.6</v>
      </c>
      <c r="H1006">
        <v>4.9142857142857137</v>
      </c>
    </row>
    <row r="1007" spans="1:8" x14ac:dyDescent="0.25">
      <c r="A1007" t="s">
        <v>136</v>
      </c>
      <c r="B1007">
        <v>3</v>
      </c>
      <c r="C1007">
        <v>28</v>
      </c>
      <c r="D1007" s="1">
        <v>44710</v>
      </c>
      <c r="E1007" s="1">
        <v>44737</v>
      </c>
      <c r="F1007" t="s">
        <v>119</v>
      </c>
      <c r="G1007">
        <v>71.7</v>
      </c>
      <c r="H1007">
        <v>2.5607142857142859</v>
      </c>
    </row>
    <row r="1008" spans="1:8" x14ac:dyDescent="0.25">
      <c r="A1008" t="s">
        <v>136</v>
      </c>
      <c r="B1008">
        <v>3</v>
      </c>
      <c r="C1008">
        <v>28</v>
      </c>
      <c r="D1008" s="1">
        <v>44710</v>
      </c>
      <c r="E1008" s="1">
        <v>44737</v>
      </c>
      <c r="F1008" t="s">
        <v>120</v>
      </c>
      <c r="G1008">
        <v>6.7</v>
      </c>
      <c r="H1008">
        <v>0.2392857142857143</v>
      </c>
    </row>
    <row r="1009" spans="1:8" x14ac:dyDescent="0.25">
      <c r="A1009" t="s">
        <v>136</v>
      </c>
      <c r="B1009">
        <v>3</v>
      </c>
      <c r="C1009">
        <v>28</v>
      </c>
      <c r="D1009" s="1">
        <v>44710</v>
      </c>
      <c r="E1009" s="1">
        <v>44737</v>
      </c>
      <c r="F1009" t="s">
        <v>121</v>
      </c>
      <c r="G1009">
        <v>1.7</v>
      </c>
      <c r="H1009">
        <v>6.0714285714285714E-2</v>
      </c>
    </row>
    <row r="1010" spans="1:8" x14ac:dyDescent="0.25">
      <c r="A1010" t="s">
        <v>136</v>
      </c>
      <c r="B1010">
        <v>3</v>
      </c>
      <c r="C1010">
        <v>28</v>
      </c>
      <c r="D1010" s="1">
        <v>44710</v>
      </c>
      <c r="E1010" s="1">
        <v>44737</v>
      </c>
      <c r="F1010" t="s">
        <v>122</v>
      </c>
      <c r="G1010">
        <v>10.199999999999999</v>
      </c>
      <c r="H1010">
        <v>0.36428571428571427</v>
      </c>
    </row>
    <row r="1011" spans="1:8" x14ac:dyDescent="0.25">
      <c r="A1011" t="s">
        <v>136</v>
      </c>
      <c r="B1011">
        <v>3</v>
      </c>
      <c r="C1011">
        <v>28</v>
      </c>
      <c r="D1011" s="1">
        <v>44710</v>
      </c>
      <c r="E1011" s="1">
        <v>44737</v>
      </c>
      <c r="F1011" t="s">
        <v>125</v>
      </c>
      <c r="G1011">
        <v>0.15</v>
      </c>
      <c r="H1011">
        <v>5.3571428571428572E-3</v>
      </c>
    </row>
    <row r="1012" spans="1:8" x14ac:dyDescent="0.25">
      <c r="A1012" t="s">
        <v>136</v>
      </c>
      <c r="B1012">
        <v>3</v>
      </c>
      <c r="C1012">
        <v>28</v>
      </c>
      <c r="D1012" s="1">
        <v>44710</v>
      </c>
      <c r="E1012" s="1">
        <v>44737</v>
      </c>
      <c r="F1012" t="s">
        <v>128</v>
      </c>
      <c r="G1012">
        <v>8.1</v>
      </c>
      <c r="H1012">
        <v>0.28928571428571426</v>
      </c>
    </row>
    <row r="1013" spans="1:8" x14ac:dyDescent="0.25">
      <c r="A1013" t="s">
        <v>136</v>
      </c>
      <c r="B1013">
        <v>4</v>
      </c>
      <c r="C1013">
        <v>28</v>
      </c>
      <c r="D1013" s="1">
        <v>44738</v>
      </c>
      <c r="E1013" s="1">
        <v>44765</v>
      </c>
      <c r="F1013" t="s">
        <v>118</v>
      </c>
      <c r="G1013">
        <v>137.1</v>
      </c>
      <c r="H1013">
        <v>4.8964285714285714</v>
      </c>
    </row>
    <row r="1014" spans="1:8" x14ac:dyDescent="0.25">
      <c r="A1014" t="s">
        <v>136</v>
      </c>
      <c r="B1014">
        <v>4</v>
      </c>
      <c r="C1014">
        <v>28</v>
      </c>
      <c r="D1014" s="1">
        <v>44738</v>
      </c>
      <c r="E1014" s="1">
        <v>44765</v>
      </c>
      <c r="F1014" t="s">
        <v>119</v>
      </c>
      <c r="G1014">
        <v>81.3</v>
      </c>
      <c r="H1014">
        <v>2.9035714285714285</v>
      </c>
    </row>
    <row r="1015" spans="1:8" x14ac:dyDescent="0.25">
      <c r="A1015" t="s">
        <v>136</v>
      </c>
      <c r="B1015">
        <v>4</v>
      </c>
      <c r="C1015">
        <v>28</v>
      </c>
      <c r="D1015" s="1">
        <v>44738</v>
      </c>
      <c r="E1015" s="1">
        <v>44765</v>
      </c>
      <c r="F1015" t="s">
        <v>120</v>
      </c>
      <c r="G1015">
        <v>6.5</v>
      </c>
      <c r="H1015">
        <v>0.23214285714285715</v>
      </c>
    </row>
    <row r="1016" spans="1:8" x14ac:dyDescent="0.25">
      <c r="A1016" t="s">
        <v>136</v>
      </c>
      <c r="B1016">
        <v>4</v>
      </c>
      <c r="C1016">
        <v>28</v>
      </c>
      <c r="D1016" s="1">
        <v>44738</v>
      </c>
      <c r="E1016" s="1">
        <v>44765</v>
      </c>
      <c r="F1016" t="s">
        <v>121</v>
      </c>
      <c r="G1016">
        <v>1.5</v>
      </c>
      <c r="H1016">
        <v>5.3571428571428568E-2</v>
      </c>
    </row>
    <row r="1017" spans="1:8" x14ac:dyDescent="0.25">
      <c r="A1017" t="s">
        <v>136</v>
      </c>
      <c r="B1017">
        <v>4</v>
      </c>
      <c r="C1017">
        <v>28</v>
      </c>
      <c r="D1017" s="1">
        <v>44738</v>
      </c>
      <c r="E1017" s="1">
        <v>44765</v>
      </c>
      <c r="F1017" t="s">
        <v>122</v>
      </c>
      <c r="G1017">
        <v>14.9</v>
      </c>
      <c r="H1017">
        <v>0.53214285714285714</v>
      </c>
    </row>
    <row r="1018" spans="1:8" x14ac:dyDescent="0.25">
      <c r="A1018" t="s">
        <v>136</v>
      </c>
      <c r="B1018">
        <v>4</v>
      </c>
      <c r="C1018">
        <v>28</v>
      </c>
      <c r="D1018" s="1">
        <v>44738</v>
      </c>
      <c r="E1018" s="1">
        <v>44765</v>
      </c>
      <c r="F1018" t="s">
        <v>125</v>
      </c>
      <c r="G1018">
        <v>0.13</v>
      </c>
      <c r="H1018">
        <v>4.642857142857143E-3</v>
      </c>
    </row>
    <row r="1019" spans="1:8" x14ac:dyDescent="0.25">
      <c r="A1019" t="s">
        <v>136</v>
      </c>
      <c r="B1019">
        <v>4</v>
      </c>
      <c r="C1019">
        <v>28</v>
      </c>
      <c r="D1019" s="1">
        <v>44738</v>
      </c>
      <c r="E1019" s="1">
        <v>44765</v>
      </c>
      <c r="F1019" t="s">
        <v>128</v>
      </c>
      <c r="G1019">
        <v>11.6</v>
      </c>
      <c r="H1019">
        <v>0.41428571428571426</v>
      </c>
    </row>
    <row r="1020" spans="1:8" x14ac:dyDescent="0.25">
      <c r="A1020" t="s">
        <v>136</v>
      </c>
      <c r="B1020">
        <v>5</v>
      </c>
      <c r="C1020">
        <v>28</v>
      </c>
      <c r="D1020" s="1">
        <v>44766</v>
      </c>
      <c r="E1020" s="1">
        <v>44793</v>
      </c>
      <c r="F1020" t="s">
        <v>118</v>
      </c>
      <c r="G1020">
        <v>122</v>
      </c>
      <c r="H1020">
        <v>4.3571428571428568</v>
      </c>
    </row>
    <row r="1021" spans="1:8" x14ac:dyDescent="0.25">
      <c r="A1021" t="s">
        <v>136</v>
      </c>
      <c r="B1021">
        <v>5</v>
      </c>
      <c r="C1021">
        <v>28</v>
      </c>
      <c r="D1021" s="1">
        <v>44766</v>
      </c>
      <c r="E1021" s="1">
        <v>44793</v>
      </c>
      <c r="F1021" t="s">
        <v>119</v>
      </c>
      <c r="G1021">
        <v>73.900000000000006</v>
      </c>
      <c r="H1021">
        <v>2.6392857142857147</v>
      </c>
    </row>
    <row r="1022" spans="1:8" x14ac:dyDescent="0.25">
      <c r="A1022" t="s">
        <v>136</v>
      </c>
      <c r="B1022">
        <v>5</v>
      </c>
      <c r="C1022">
        <v>28</v>
      </c>
      <c r="D1022" s="1">
        <v>44766</v>
      </c>
      <c r="E1022" s="1">
        <v>44793</v>
      </c>
      <c r="F1022" t="s">
        <v>120</v>
      </c>
      <c r="G1022">
        <v>6.4</v>
      </c>
      <c r="H1022">
        <v>0.22857142857142859</v>
      </c>
    </row>
    <row r="1023" spans="1:8" x14ac:dyDescent="0.25">
      <c r="A1023" t="s">
        <v>136</v>
      </c>
      <c r="B1023">
        <v>5</v>
      </c>
      <c r="C1023">
        <v>28</v>
      </c>
      <c r="D1023" s="1">
        <v>44766</v>
      </c>
      <c r="E1023" s="1">
        <v>44793</v>
      </c>
      <c r="F1023" t="s">
        <v>121</v>
      </c>
      <c r="G1023">
        <v>1.5</v>
      </c>
      <c r="H1023">
        <v>5.3571428571428568E-2</v>
      </c>
    </row>
    <row r="1024" spans="1:8" x14ac:dyDescent="0.25">
      <c r="A1024" t="s">
        <v>136</v>
      </c>
      <c r="B1024">
        <v>5</v>
      </c>
      <c r="C1024">
        <v>28</v>
      </c>
      <c r="D1024" s="1">
        <v>44766</v>
      </c>
      <c r="E1024" s="1">
        <v>44793</v>
      </c>
      <c r="F1024" t="s">
        <v>122</v>
      </c>
      <c r="G1024">
        <v>10.199999999999999</v>
      </c>
      <c r="H1024">
        <v>0.36428571428571427</v>
      </c>
    </row>
    <row r="1025" spans="1:8" x14ac:dyDescent="0.25">
      <c r="A1025" t="s">
        <v>136</v>
      </c>
      <c r="B1025">
        <v>5</v>
      </c>
      <c r="C1025">
        <v>28</v>
      </c>
      <c r="D1025" s="1">
        <v>44766</v>
      </c>
      <c r="E1025" s="1">
        <v>44793</v>
      </c>
      <c r="F1025" t="s">
        <v>125</v>
      </c>
      <c r="G1025">
        <v>0.19</v>
      </c>
      <c r="H1025">
        <v>6.7857142857142855E-3</v>
      </c>
    </row>
    <row r="1026" spans="1:8" x14ac:dyDescent="0.25">
      <c r="A1026" t="s">
        <v>136</v>
      </c>
      <c r="B1026">
        <v>5</v>
      </c>
      <c r="C1026">
        <v>28</v>
      </c>
      <c r="D1026" s="1">
        <v>44766</v>
      </c>
      <c r="E1026" s="1">
        <v>44793</v>
      </c>
      <c r="F1026" t="s">
        <v>128</v>
      </c>
      <c r="G1026">
        <v>9.1999999999999993</v>
      </c>
      <c r="H1026">
        <v>0.32857142857142857</v>
      </c>
    </row>
    <row r="1027" spans="1:8" x14ac:dyDescent="0.25">
      <c r="A1027" t="s">
        <v>136</v>
      </c>
      <c r="B1027">
        <v>6</v>
      </c>
      <c r="C1027">
        <v>28</v>
      </c>
      <c r="D1027" s="1">
        <v>44794</v>
      </c>
      <c r="E1027" s="1">
        <v>44821</v>
      </c>
      <c r="F1027" t="s">
        <v>118</v>
      </c>
      <c r="G1027">
        <v>132.1</v>
      </c>
      <c r="H1027">
        <v>4.7178571428571425</v>
      </c>
    </row>
    <row r="1028" spans="1:8" x14ac:dyDescent="0.25">
      <c r="A1028" t="s">
        <v>136</v>
      </c>
      <c r="B1028">
        <v>6</v>
      </c>
      <c r="C1028">
        <v>28</v>
      </c>
      <c r="D1028" s="1">
        <v>44794</v>
      </c>
      <c r="E1028" s="1">
        <v>44821</v>
      </c>
      <c r="F1028" t="s">
        <v>119</v>
      </c>
      <c r="G1028">
        <v>79.599999999999994</v>
      </c>
      <c r="H1028">
        <v>2.8428571428571425</v>
      </c>
    </row>
    <row r="1029" spans="1:8" x14ac:dyDescent="0.25">
      <c r="A1029" t="s">
        <v>136</v>
      </c>
      <c r="B1029">
        <v>6</v>
      </c>
      <c r="C1029">
        <v>28</v>
      </c>
      <c r="D1029" s="1">
        <v>44794</v>
      </c>
      <c r="E1029" s="1">
        <v>44821</v>
      </c>
      <c r="F1029" t="s">
        <v>120</v>
      </c>
      <c r="G1029">
        <v>6.5</v>
      </c>
      <c r="H1029">
        <v>0.23214285714285715</v>
      </c>
    </row>
    <row r="1030" spans="1:8" x14ac:dyDescent="0.25">
      <c r="A1030" t="s">
        <v>136</v>
      </c>
      <c r="B1030">
        <v>6</v>
      </c>
      <c r="C1030">
        <v>28</v>
      </c>
      <c r="D1030" s="1">
        <v>44794</v>
      </c>
      <c r="E1030" s="1">
        <v>44821</v>
      </c>
      <c r="F1030" t="s">
        <v>121</v>
      </c>
      <c r="G1030">
        <v>1.5</v>
      </c>
      <c r="H1030">
        <v>5.3571428571428568E-2</v>
      </c>
    </row>
    <row r="1031" spans="1:8" x14ac:dyDescent="0.25">
      <c r="A1031" t="s">
        <v>136</v>
      </c>
      <c r="B1031">
        <v>6</v>
      </c>
      <c r="C1031">
        <v>28</v>
      </c>
      <c r="D1031" s="1">
        <v>44794</v>
      </c>
      <c r="E1031" s="1">
        <v>44821</v>
      </c>
      <c r="F1031" t="s">
        <v>122</v>
      </c>
      <c r="G1031">
        <v>13.2</v>
      </c>
      <c r="H1031">
        <v>0.47142857142857142</v>
      </c>
    </row>
    <row r="1032" spans="1:8" x14ac:dyDescent="0.25">
      <c r="A1032" t="s">
        <v>136</v>
      </c>
      <c r="B1032">
        <v>6</v>
      </c>
      <c r="C1032">
        <v>28</v>
      </c>
      <c r="D1032" s="1">
        <v>44794</v>
      </c>
      <c r="E1032" s="1">
        <v>44821</v>
      </c>
      <c r="F1032" t="s">
        <v>125</v>
      </c>
      <c r="G1032">
        <v>0.15</v>
      </c>
      <c r="H1032">
        <v>5.3571428571428572E-3</v>
      </c>
    </row>
    <row r="1033" spans="1:8" x14ac:dyDescent="0.25">
      <c r="A1033" t="s">
        <v>136</v>
      </c>
      <c r="B1033">
        <v>6</v>
      </c>
      <c r="C1033">
        <v>28</v>
      </c>
      <c r="D1033" s="1">
        <v>44794</v>
      </c>
      <c r="E1033" s="1">
        <v>44821</v>
      </c>
      <c r="F1033" t="s">
        <v>128</v>
      </c>
      <c r="G1033">
        <v>9.8000000000000007</v>
      </c>
      <c r="H1033">
        <v>0.35000000000000003</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9742-4ADB-49A8-8CD3-121974FD0A4F}">
  <sheetPr>
    <tabColor rgb="FF92D050"/>
  </sheetPr>
  <dimension ref="A1:C88"/>
  <sheetViews>
    <sheetView workbookViewId="0">
      <selection activeCell="F3" sqref="F3"/>
    </sheetView>
  </sheetViews>
  <sheetFormatPr defaultRowHeight="15.75" x14ac:dyDescent="0.25"/>
  <cols>
    <col min="1" max="1" width="20.5" bestFit="1" customWidth="1"/>
  </cols>
  <sheetData>
    <row r="1" spans="1:3" x14ac:dyDescent="0.25">
      <c r="A1" t="s">
        <v>75</v>
      </c>
      <c r="B1" t="s">
        <v>101</v>
      </c>
      <c r="C1" t="s">
        <v>102</v>
      </c>
    </row>
    <row r="2" spans="1:3" x14ac:dyDescent="0.25">
      <c r="A2" t="e" vm="29">
        <v>#VALUE!</v>
      </c>
      <c r="B2" t="str" cm="1">
        <f t="array" ref="B2">_FV(StarWarsFinal[[#This Row],[Character]],"eye_color")</f>
        <v>blue</v>
      </c>
      <c r="C2" t="str" cm="1">
        <f t="array" ref="C2">_FV(StarWarsFinal[[#This Row],[Character]],"skin_color")</f>
        <v>fair</v>
      </c>
    </row>
    <row r="3" spans="1:3" x14ac:dyDescent="0.25">
      <c r="A3" t="e" vm="30">
        <v>#VALUE!</v>
      </c>
      <c r="B3" t="str" cm="1">
        <f t="array" ref="B3">_FV(StarWarsFinal[[#This Row],[Character]],"eye_color")</f>
        <v>yellow</v>
      </c>
      <c r="C3" t="str" cm="1">
        <f t="array" ref="C3">_FV(StarWarsFinal[[#This Row],[Character]],"skin_color")</f>
        <v>gold</v>
      </c>
    </row>
    <row r="4" spans="1:3" x14ac:dyDescent="0.25">
      <c r="A4" t="e" vm="31">
        <v>#VALUE!</v>
      </c>
      <c r="B4" t="str" cm="1">
        <f t="array" ref="B4">_FV(StarWarsFinal[[#This Row],[Character]],"eye_color")</f>
        <v>red</v>
      </c>
      <c r="C4" t="str" cm="1">
        <f t="array" ref="C4">_FV(StarWarsFinal[[#This Row],[Character]],"skin_color")</f>
        <v>white, blue</v>
      </c>
    </row>
    <row r="5" spans="1:3" x14ac:dyDescent="0.25">
      <c r="A5" t="e" vm="32">
        <v>#VALUE!</v>
      </c>
      <c r="B5" t="str" cm="1">
        <f t="array" ref="B5">_FV(StarWarsFinal[[#This Row],[Character]],"eye_color")</f>
        <v>yellow</v>
      </c>
      <c r="C5" t="str" cm="1">
        <f t="array" ref="C5">_FV(StarWarsFinal[[#This Row],[Character]],"skin_color")</f>
        <v>white</v>
      </c>
    </row>
    <row r="6" spans="1:3" x14ac:dyDescent="0.25">
      <c r="A6" t="e" vm="33">
        <v>#VALUE!</v>
      </c>
      <c r="B6" t="str" cm="1">
        <f t="array" ref="B6">_FV(StarWarsFinal[[#This Row],[Character]],"eye_color")</f>
        <v>brown</v>
      </c>
      <c r="C6" t="str" cm="1">
        <f t="array" ref="C6">_FV(StarWarsFinal[[#This Row],[Character]],"skin_color")</f>
        <v>light</v>
      </c>
    </row>
    <row r="7" spans="1:3" x14ac:dyDescent="0.25">
      <c r="A7" t="e" vm="34">
        <v>#VALUE!</v>
      </c>
      <c r="B7" t="str" cm="1">
        <f t="array" ref="B7">_FV(StarWarsFinal[[#This Row],[Character]],"eye_color")</f>
        <v>blue</v>
      </c>
      <c r="C7" t="str" cm="1">
        <f t="array" ref="C7">_FV(StarWarsFinal[[#This Row],[Character]],"skin_color")</f>
        <v>light</v>
      </c>
    </row>
    <row r="8" spans="1:3" x14ac:dyDescent="0.25">
      <c r="A8" t="e" vm="35">
        <v>#VALUE!</v>
      </c>
      <c r="B8" t="str" cm="1">
        <f t="array" ref="B8">_FV(StarWarsFinal[[#This Row],[Character]],"eye_color")</f>
        <v>blue</v>
      </c>
      <c r="C8" t="str" cm="1">
        <f t="array" ref="C8">_FV(StarWarsFinal[[#This Row],[Character]],"skin_color")</f>
        <v>light</v>
      </c>
    </row>
    <row r="9" spans="1:3" x14ac:dyDescent="0.25">
      <c r="A9" t="e" vm="36">
        <v>#VALUE!</v>
      </c>
      <c r="B9" t="str" cm="1">
        <f t="array" ref="B9">_FV(StarWarsFinal[[#This Row],[Character]],"eye_color")</f>
        <v>red</v>
      </c>
      <c r="C9" t="str" cm="1">
        <f t="array" ref="C9">_FV(StarWarsFinal[[#This Row],[Character]],"skin_color")</f>
        <v>white, red</v>
      </c>
    </row>
    <row r="10" spans="1:3" x14ac:dyDescent="0.25">
      <c r="A10" t="e" vm="37">
        <v>#VALUE!</v>
      </c>
      <c r="B10" t="str" cm="1">
        <f t="array" ref="B10">_FV(StarWarsFinal[[#This Row],[Character]],"eye_color")</f>
        <v>brown</v>
      </c>
      <c r="C10" t="str" cm="1">
        <f t="array" ref="C10">_FV(StarWarsFinal[[#This Row],[Character]],"skin_color")</f>
        <v>light</v>
      </c>
    </row>
    <row r="11" spans="1:3" x14ac:dyDescent="0.25">
      <c r="A11" t="e" vm="38">
        <v>#VALUE!</v>
      </c>
      <c r="B11" t="str" cm="1">
        <f t="array" ref="B11">_FV(StarWarsFinal[[#This Row],[Character]],"eye_color")</f>
        <v>blue-gray</v>
      </c>
      <c r="C11" t="str" cm="1">
        <f t="array" ref="C11">_FV(StarWarsFinal[[#This Row],[Character]],"skin_color")</f>
        <v>fair</v>
      </c>
    </row>
    <row r="12" spans="1:3" x14ac:dyDescent="0.25">
      <c r="A12" t="e" vm="39">
        <v>#VALUE!</v>
      </c>
      <c r="B12" t="str" cm="1">
        <f t="array" ref="B12">_FV(StarWarsFinal[[#This Row],[Character]],"eye_color")</f>
        <v>blue</v>
      </c>
      <c r="C12" t="str" cm="1">
        <f t="array" ref="C12">_FV(StarWarsFinal[[#This Row],[Character]],"skin_color")</f>
        <v>fair</v>
      </c>
    </row>
    <row r="13" spans="1:3" x14ac:dyDescent="0.25">
      <c r="A13" t="e" vm="40">
        <v>#VALUE!</v>
      </c>
      <c r="B13" t="str" cm="1">
        <f t="array" ref="B13">_FV(StarWarsFinal[[#This Row],[Character]],"eye_color")</f>
        <v>blue</v>
      </c>
      <c r="C13" t="str" cm="1">
        <f t="array" ref="C13">_FV(StarWarsFinal[[#This Row],[Character]],"skin_color")</f>
        <v>fair</v>
      </c>
    </row>
    <row r="14" spans="1:3" x14ac:dyDescent="0.25">
      <c r="A14" t="e" vm="41">
        <v>#VALUE!</v>
      </c>
      <c r="B14" t="str" cm="1">
        <f t="array" ref="B14">_FV(StarWarsFinal[[#This Row],[Character]],"eye_color")</f>
        <v>blue</v>
      </c>
      <c r="C14" t="str" cm="1">
        <f t="array" ref="C14">_FV(StarWarsFinal[[#This Row],[Character]],"skin_color")</f>
        <v>NA</v>
      </c>
    </row>
    <row r="15" spans="1:3" x14ac:dyDescent="0.25">
      <c r="A15" t="e" vm="42">
        <v>#VALUE!</v>
      </c>
      <c r="B15" t="str" cm="1">
        <f t="array" ref="B15">_FV(StarWarsFinal[[#This Row],[Character]],"eye_color")</f>
        <v>brown</v>
      </c>
      <c r="C15" t="str" cm="1">
        <f t="array" ref="C15">_FV(StarWarsFinal[[#This Row],[Character]],"skin_color")</f>
        <v>fair</v>
      </c>
    </row>
    <row r="16" spans="1:3" x14ac:dyDescent="0.25">
      <c r="A16" t="e" vm="43">
        <v>#VALUE!</v>
      </c>
      <c r="B16" t="str" cm="1">
        <f t="array" ref="B16">_FV(StarWarsFinal[[#This Row],[Character]],"eye_color")</f>
        <v>black</v>
      </c>
      <c r="C16" t="str" cm="1">
        <f t="array" ref="C16">_FV(StarWarsFinal[[#This Row],[Character]],"skin_color")</f>
        <v>green</v>
      </c>
    </row>
    <row r="17" spans="1:3" x14ac:dyDescent="0.25">
      <c r="A17" t="e" vm="44">
        <v>#VALUE!</v>
      </c>
      <c r="B17" t="str" cm="1">
        <f t="array" ref="B17">_FV(StarWarsFinal[[#This Row],[Character]],"eye_color")</f>
        <v>orange</v>
      </c>
      <c r="C17" t="str" cm="1">
        <f t="array" ref="C17">_FV(StarWarsFinal[[#This Row],[Character]],"skin_color")</f>
        <v>green-tan, brown</v>
      </c>
    </row>
    <row r="18" spans="1:3" x14ac:dyDescent="0.25">
      <c r="A18" t="e" vm="45">
        <v>#VALUE!</v>
      </c>
      <c r="B18" t="str" cm="1">
        <f t="array" ref="B18">_FV(StarWarsFinal[[#This Row],[Character]],"eye_color")</f>
        <v>hazel</v>
      </c>
      <c r="C18" t="str" cm="1">
        <f t="array" ref="C18">_FV(StarWarsFinal[[#This Row],[Character]],"skin_color")</f>
        <v>fair</v>
      </c>
    </row>
    <row r="19" spans="1:3" x14ac:dyDescent="0.25">
      <c r="A19" t="e" vm="46">
        <v>#VALUE!</v>
      </c>
      <c r="B19" t="str" cm="1">
        <f t="array" ref="B19">_FV(StarWarsFinal[[#This Row],[Character]],"eye_color")</f>
        <v>blue</v>
      </c>
      <c r="C19" t="str" cm="1">
        <f t="array" ref="C19">_FV(StarWarsFinal[[#This Row],[Character]],"skin_color")</f>
        <v>fair</v>
      </c>
    </row>
    <row r="20" spans="1:3" x14ac:dyDescent="0.25">
      <c r="A20" t="e" vm="47">
        <v>#VALUE!</v>
      </c>
      <c r="B20" t="str" cm="1">
        <f t="array" ref="B20">_FV(StarWarsFinal[[#This Row],[Character]],"eye_color")</f>
        <v>brown</v>
      </c>
      <c r="C20" t="str" cm="1">
        <f t="array" ref="C20">_FV(StarWarsFinal[[#This Row],[Character]],"skin_color")</f>
        <v>green</v>
      </c>
    </row>
    <row r="21" spans="1:3" x14ac:dyDescent="0.25">
      <c r="A21" t="e" vm="48">
        <v>#VALUE!</v>
      </c>
      <c r="B21" t="str" cm="1">
        <f t="array" ref="B21">_FV(StarWarsFinal[[#This Row],[Character]],"eye_color")</f>
        <v>yellow</v>
      </c>
      <c r="C21" t="str" cm="1">
        <f t="array" ref="C21">_FV(StarWarsFinal[[#This Row],[Character]],"skin_color")</f>
        <v>pale</v>
      </c>
    </row>
    <row r="22" spans="1:3" x14ac:dyDescent="0.25">
      <c r="A22" t="e" vm="49">
        <v>#VALUE!</v>
      </c>
      <c r="B22" t="str" cm="1">
        <f t="array" ref="B22">_FV(StarWarsFinal[[#This Row],[Character]],"eye_color")</f>
        <v>brown</v>
      </c>
      <c r="C22" t="str" cm="1">
        <f t="array" ref="C22">_FV(StarWarsFinal[[#This Row],[Character]],"skin_color")</f>
        <v>fair</v>
      </c>
    </row>
    <row r="23" spans="1:3" x14ac:dyDescent="0.25">
      <c r="A23" t="e" vm="50">
        <v>#VALUE!</v>
      </c>
      <c r="B23" t="str" cm="1">
        <f t="array" ref="B23">_FV(StarWarsFinal[[#This Row],[Character]],"eye_color")</f>
        <v>red</v>
      </c>
      <c r="C23" t="str" cm="1">
        <f t="array" ref="C23">_FV(StarWarsFinal[[#This Row],[Character]],"skin_color")</f>
        <v>metal</v>
      </c>
    </row>
    <row r="24" spans="1:3" x14ac:dyDescent="0.25">
      <c r="A24" t="e" vm="51">
        <v>#VALUE!</v>
      </c>
      <c r="B24" t="str" cm="1">
        <f t="array" ref="B24">_FV(StarWarsFinal[[#This Row],[Character]],"eye_color")</f>
        <v>red</v>
      </c>
      <c r="C24" t="str" cm="1">
        <f t="array" ref="C24">_FV(StarWarsFinal[[#This Row],[Character]],"skin_color")</f>
        <v>green</v>
      </c>
    </row>
    <row r="25" spans="1:3" x14ac:dyDescent="0.25">
      <c r="A25" t="e" vm="52">
        <v>#VALUE!</v>
      </c>
      <c r="B25" t="str" cm="1">
        <f t="array" ref="B25">_FV(StarWarsFinal[[#This Row],[Character]],"eye_color")</f>
        <v>brown</v>
      </c>
      <c r="C25" t="str" cm="1">
        <f t="array" ref="C25">_FV(StarWarsFinal[[#This Row],[Character]],"skin_color")</f>
        <v>dark</v>
      </c>
    </row>
    <row r="26" spans="1:3" x14ac:dyDescent="0.25">
      <c r="A26" t="e" vm="53">
        <v>#VALUE!</v>
      </c>
      <c r="B26" t="str" cm="1">
        <f t="array" ref="B26">_FV(StarWarsFinal[[#This Row],[Character]],"eye_color")</f>
        <v>blue</v>
      </c>
      <c r="C26" t="str" cm="1">
        <f t="array" ref="C26">_FV(StarWarsFinal[[#This Row],[Character]],"skin_color")</f>
        <v>light</v>
      </c>
    </row>
    <row r="27" spans="1:3" x14ac:dyDescent="0.25">
      <c r="A27" t="e" vm="54">
        <v>#VALUE!</v>
      </c>
      <c r="B27" t="str" cm="1">
        <f t="array" ref="B27">_FV(StarWarsFinal[[#This Row],[Character]],"eye_color")</f>
        <v>orange</v>
      </c>
      <c r="C27" t="str" cm="1">
        <f t="array" ref="C27">_FV(StarWarsFinal[[#This Row],[Character]],"skin_color")</f>
        <v>brown mottle</v>
      </c>
    </row>
    <row r="28" spans="1:3" x14ac:dyDescent="0.25">
      <c r="A28" t="e" vm="55">
        <v>#VALUE!</v>
      </c>
      <c r="B28" t="str" cm="1">
        <f t="array" ref="B28">_FV(StarWarsFinal[[#This Row],[Character]],"eye_color")</f>
        <v>blue</v>
      </c>
      <c r="C28" t="str" cm="1">
        <f t="array" ref="C28">_FV(StarWarsFinal[[#This Row],[Character]],"skin_color")</f>
        <v>fair</v>
      </c>
    </row>
    <row r="29" spans="1:3" x14ac:dyDescent="0.25">
      <c r="A29" t="e" vm="56">
        <v>#VALUE!</v>
      </c>
      <c r="B29" t="str" cm="1">
        <f t="array" ref="B29">_FV(StarWarsFinal[[#This Row],[Character]],"eye_color")</f>
        <v>brown</v>
      </c>
      <c r="C29" t="str" cm="1">
        <f t="array" ref="C29">_FV(StarWarsFinal[[#This Row],[Character]],"skin_color")</f>
        <v>fair</v>
      </c>
    </row>
    <row r="30" spans="1:3" x14ac:dyDescent="0.25">
      <c r="A30" t="e" vm="57">
        <v>#VALUE!</v>
      </c>
      <c r="B30" t="str" cm="1">
        <f t="array" ref="B30">_FV(StarWarsFinal[[#This Row],[Character]],"eye_color")</f>
        <v>brown</v>
      </c>
      <c r="C30" t="str" cm="1">
        <f t="array" ref="C30">_FV(StarWarsFinal[[#This Row],[Character]],"skin_color")</f>
        <v>brown</v>
      </c>
    </row>
    <row r="31" spans="1:3" x14ac:dyDescent="0.25">
      <c r="A31" t="e" vm="58">
        <v>#VALUE!</v>
      </c>
      <c r="B31" t="str" cm="1">
        <f t="array" ref="B31">_FV(StarWarsFinal[[#This Row],[Character]],"eye_color")</f>
        <v>black</v>
      </c>
      <c r="C31" t="str" cm="1">
        <f t="array" ref="C31">_FV(StarWarsFinal[[#This Row],[Character]],"skin_color")</f>
        <v>grey</v>
      </c>
    </row>
    <row r="32" spans="1:3" x14ac:dyDescent="0.25">
      <c r="A32" t="e" vm="59">
        <v>#VALUE!</v>
      </c>
      <c r="B32" t="str" cm="1">
        <f t="array" ref="B32">_FV(StarWarsFinal[[#This Row],[Character]],"eye_color")</f>
        <v>blue</v>
      </c>
      <c r="C32" t="str" cm="1">
        <f t="array" ref="C32">_FV(StarWarsFinal[[#This Row],[Character]],"skin_color")</f>
        <v>fair</v>
      </c>
    </row>
    <row r="33" spans="1:3" x14ac:dyDescent="0.25">
      <c r="A33" t="e" vm="60">
        <v>#VALUE!</v>
      </c>
      <c r="B33" t="str" cm="1">
        <f t="array" ref="B33">_FV(StarWarsFinal[[#This Row],[Character]],"eye_color")</f>
        <v>red</v>
      </c>
      <c r="C33" t="str" cm="1">
        <f t="array" ref="C33">_FV(StarWarsFinal[[#This Row],[Character]],"skin_color")</f>
        <v>mottled green</v>
      </c>
    </row>
    <row r="34" spans="1:3" x14ac:dyDescent="0.25">
      <c r="A34" t="e" vm="61">
        <v>#VALUE!</v>
      </c>
      <c r="B34" t="str" cm="1">
        <f t="array" ref="B34">_FV(StarWarsFinal[[#This Row],[Character]],"eye_color")</f>
        <v>blue</v>
      </c>
      <c r="C34" t="str" cm="1">
        <f t="array" ref="C34">_FV(StarWarsFinal[[#This Row],[Character]],"skin_color")</f>
        <v>fair</v>
      </c>
    </row>
    <row r="35" spans="1:3" x14ac:dyDescent="0.25">
      <c r="A35" t="e" vm="62">
        <v>#VALUE!</v>
      </c>
      <c r="B35" t="str" cm="1">
        <f t="array" ref="B35">_FV(StarWarsFinal[[#This Row],[Character]],"eye_color")</f>
        <v>orange</v>
      </c>
      <c r="C35" t="str" cm="1">
        <f t="array" ref="C35">_FV(StarWarsFinal[[#This Row],[Character]],"skin_color")</f>
        <v>orange</v>
      </c>
    </row>
    <row r="36" spans="1:3" x14ac:dyDescent="0.25">
      <c r="A36" t="e" vm="63">
        <v>#VALUE!</v>
      </c>
      <c r="B36" t="str" cm="1">
        <f t="array" ref="B36">_FV(StarWarsFinal[[#This Row],[Character]],"eye_color")</f>
        <v>orange</v>
      </c>
      <c r="C36" t="str" cm="1">
        <f t="array" ref="C36">_FV(StarWarsFinal[[#This Row],[Character]],"skin_color")</f>
        <v>grey</v>
      </c>
    </row>
    <row r="37" spans="1:3" x14ac:dyDescent="0.25">
      <c r="A37" t="e" vm="64">
        <v>#VALUE!</v>
      </c>
      <c r="B37" t="str" cm="1">
        <f t="array" ref="B37">_FV(StarWarsFinal[[#This Row],[Character]],"eye_color")</f>
        <v>orange</v>
      </c>
      <c r="C37" t="str" cm="1">
        <f t="array" ref="C37">_FV(StarWarsFinal[[#This Row],[Character]],"skin_color")</f>
        <v>green</v>
      </c>
    </row>
    <row r="38" spans="1:3" x14ac:dyDescent="0.25">
      <c r="A38" t="e" vm="65">
        <v>#VALUE!</v>
      </c>
      <c r="B38" t="str" cm="1">
        <f t="array" ref="B38">_FV(StarWarsFinal[[#This Row],[Character]],"eye_color")</f>
        <v>blue</v>
      </c>
      <c r="C38" t="str" cm="1">
        <f t="array" ref="C38">_FV(StarWarsFinal[[#This Row],[Character]],"skin_color")</f>
        <v>fair</v>
      </c>
    </row>
    <row r="39" spans="1:3" x14ac:dyDescent="0.25">
      <c r="A39" t="e" vm="66">
        <v>#VALUE!</v>
      </c>
      <c r="B39" t="str" cm="1">
        <f t="array" ref="B39">_FV(StarWarsFinal[[#This Row],[Character]],"eye_color")</f>
        <v>yellow</v>
      </c>
      <c r="C39" t="str" cm="1">
        <f t="array" ref="C39">_FV(StarWarsFinal[[#This Row],[Character]],"skin_color")</f>
        <v>blue, grey</v>
      </c>
    </row>
    <row r="40" spans="1:3" x14ac:dyDescent="0.25">
      <c r="A40" t="e" vm="67">
        <v>#VALUE!</v>
      </c>
      <c r="B40" t="str" cm="1">
        <f t="array" ref="B40">_FV(StarWarsFinal[[#This Row],[Character]],"eye_color")</f>
        <v>orange</v>
      </c>
      <c r="C40" t="str" cm="1">
        <f t="array" ref="C40">_FV(StarWarsFinal[[#This Row],[Character]],"skin_color")</f>
        <v>grey, red</v>
      </c>
    </row>
    <row r="41" spans="1:3" x14ac:dyDescent="0.25">
      <c r="A41" t="e" vm="68">
        <v>#VALUE!</v>
      </c>
      <c r="B41" t="str" cm="1">
        <f t="array" ref="B41">_FV(StarWarsFinal[[#This Row],[Character]],"eye_color")</f>
        <v>brown</v>
      </c>
      <c r="C41" t="str" cm="1">
        <f t="array" ref="C41">_FV(StarWarsFinal[[#This Row],[Character]],"skin_color")</f>
        <v>dark</v>
      </c>
    </row>
    <row r="42" spans="1:3" x14ac:dyDescent="0.25">
      <c r="A42" t="e" vm="69">
        <v>#VALUE!</v>
      </c>
      <c r="B42" t="str" cm="1">
        <f t="array" ref="B42">_FV(StarWarsFinal[[#This Row],[Character]],"eye_color")</f>
        <v>brown</v>
      </c>
      <c r="C42" t="str" cm="1">
        <f t="array" ref="C42">_FV(StarWarsFinal[[#This Row],[Character]],"skin_color")</f>
        <v>fair</v>
      </c>
    </row>
    <row r="43" spans="1:3" x14ac:dyDescent="0.25">
      <c r="A43" t="e" vm="70">
        <v>#VALUE!</v>
      </c>
      <c r="B43" t="str" cm="1">
        <f t="array" ref="B43">_FV(StarWarsFinal[[#This Row],[Character]],"eye_color")</f>
        <v>yellow</v>
      </c>
      <c r="C43" t="str" cm="1">
        <f t="array" ref="C43">_FV(StarWarsFinal[[#This Row],[Character]],"skin_color")</f>
        <v>red</v>
      </c>
    </row>
    <row r="44" spans="1:3" x14ac:dyDescent="0.25">
      <c r="A44" t="e" vm="71">
        <v>#VALUE!</v>
      </c>
      <c r="B44" t="str" cm="1">
        <f t="array" ref="B44">_FV(StarWarsFinal[[#This Row],[Character]],"eye_color")</f>
        <v>pink</v>
      </c>
      <c r="C44" t="str" cm="1">
        <f t="array" ref="C44">_FV(StarWarsFinal[[#This Row],[Character]],"skin_color")</f>
        <v>pale</v>
      </c>
    </row>
    <row r="45" spans="1:3" x14ac:dyDescent="0.25">
      <c r="A45" t="e" vm="72">
        <v>#VALUE!</v>
      </c>
      <c r="B45" t="str" cm="1">
        <f t="array" ref="B45">_FV(StarWarsFinal[[#This Row],[Character]],"eye_color")</f>
        <v>hazel</v>
      </c>
      <c r="C45" t="str" cm="1">
        <f t="array" ref="C45">_FV(StarWarsFinal[[#This Row],[Character]],"skin_color")</f>
        <v>blue</v>
      </c>
    </row>
    <row r="46" spans="1:3" x14ac:dyDescent="0.25">
      <c r="A46" t="e" vm="73">
        <v>#VALUE!</v>
      </c>
      <c r="B46" t="str" cm="1">
        <f t="array" ref="B46">_FV(StarWarsFinal[[#This Row],[Character]],"eye_color")</f>
        <v>yellow</v>
      </c>
      <c r="C46" t="str" cm="1">
        <f t="array" ref="C46">_FV(StarWarsFinal[[#This Row],[Character]],"skin_color")</f>
        <v>blue, grey</v>
      </c>
    </row>
    <row r="47" spans="1:3" x14ac:dyDescent="0.25">
      <c r="A47" t="e" vm="74">
        <v>#VALUE!</v>
      </c>
      <c r="B47" t="str" cm="1">
        <f t="array" ref="B47">_FV(StarWarsFinal[[#This Row],[Character]],"eye_color")</f>
        <v>black</v>
      </c>
      <c r="C47" t="str" cm="1">
        <f t="array" ref="C47">_FV(StarWarsFinal[[#This Row],[Character]],"skin_color")</f>
        <v>white, blue</v>
      </c>
    </row>
    <row r="48" spans="1:3" x14ac:dyDescent="0.25">
      <c r="A48" t="e" vm="75">
        <v>#VALUE!</v>
      </c>
      <c r="B48" t="str" cm="1">
        <f t="array" ref="B48">_FV(StarWarsFinal[[#This Row],[Character]],"eye_color")</f>
        <v>orange</v>
      </c>
      <c r="C48" t="str" cm="1">
        <f t="array" ref="C48">_FV(StarWarsFinal[[#This Row],[Character]],"skin_color")</f>
        <v>grey, green, yellow</v>
      </c>
    </row>
    <row r="49" spans="1:3" x14ac:dyDescent="0.25">
      <c r="A49" t="e" vm="76">
        <v>#VALUE!</v>
      </c>
      <c r="B49" t="str" cm="1">
        <f t="array" ref="B49">_FV(StarWarsFinal[[#This Row],[Character]],"eye_color")</f>
        <v>brown</v>
      </c>
      <c r="C49" t="str" cm="1">
        <f t="array" ref="C49">_FV(StarWarsFinal[[#This Row],[Character]],"skin_color")</f>
        <v>dark</v>
      </c>
    </row>
    <row r="50" spans="1:3" x14ac:dyDescent="0.25">
      <c r="A50" t="e" vm="77">
        <v>#VALUE!</v>
      </c>
      <c r="B50" t="str" cm="1">
        <f t="array" ref="B50">_FV(StarWarsFinal[[#This Row],[Character]],"eye_color")</f>
        <v>yellow</v>
      </c>
      <c r="C50" t="str" cm="1">
        <f t="array" ref="C50">_FV(StarWarsFinal[[#This Row],[Character]],"skin_color")</f>
        <v>pale</v>
      </c>
    </row>
    <row r="51" spans="1:3" x14ac:dyDescent="0.25">
      <c r="A51" t="e" vm="78">
        <v>#VALUE!</v>
      </c>
      <c r="B51" t="str" cm="1">
        <f t="array" ref="B51">_FV(StarWarsFinal[[#This Row],[Character]],"eye_color")</f>
        <v>black</v>
      </c>
      <c r="C51" t="str" cm="1">
        <f t="array" ref="C51">_FV(StarWarsFinal[[#This Row],[Character]],"skin_color")</f>
        <v>green</v>
      </c>
    </row>
    <row r="52" spans="1:3" x14ac:dyDescent="0.25">
      <c r="A52" t="e" vm="79">
        <v>#VALUE!</v>
      </c>
      <c r="B52" t="str" cm="1">
        <f t="array" ref="B52">_FV(StarWarsFinal[[#This Row],[Character]],"eye_color")</f>
        <v>brown</v>
      </c>
      <c r="C52" t="str" cm="1">
        <f t="array" ref="C52">_FV(StarWarsFinal[[#This Row],[Character]],"skin_color")</f>
        <v>brown</v>
      </c>
    </row>
    <row r="53" spans="1:3" x14ac:dyDescent="0.25">
      <c r="A53" t="e" vm="80">
        <v>#VALUE!</v>
      </c>
      <c r="B53" t="str" cm="1">
        <f t="array" ref="B53">_FV(StarWarsFinal[[#This Row],[Character]],"eye_color")</f>
        <v>blue</v>
      </c>
      <c r="C53" t="str" cm="1">
        <f t="array" ref="C53">_FV(StarWarsFinal[[#This Row],[Character]],"skin_color")</f>
        <v>dark</v>
      </c>
    </row>
    <row r="54" spans="1:3" x14ac:dyDescent="0.25">
      <c r="A54" t="e" vm="81">
        <v>#VALUE!</v>
      </c>
      <c r="B54" t="str" cm="1">
        <f t="array" ref="B54">_FV(StarWarsFinal[[#This Row],[Character]],"eye_color")</f>
        <v>orange</v>
      </c>
      <c r="C54" t="str" cm="1">
        <f t="array" ref="C54">_FV(StarWarsFinal[[#This Row],[Character]],"skin_color")</f>
        <v>pale</v>
      </c>
    </row>
    <row r="55" spans="1:3" x14ac:dyDescent="0.25">
      <c r="A55" t="e" vm="82">
        <v>#VALUE!</v>
      </c>
      <c r="B55" t="str" cm="1">
        <f t="array" ref="B55">_FV(StarWarsFinal[[#This Row],[Character]],"eye_color")</f>
        <v>yellow</v>
      </c>
      <c r="C55" t="str" cm="1">
        <f t="array" ref="C55">_FV(StarWarsFinal[[#This Row],[Character]],"skin_color")</f>
        <v>white</v>
      </c>
    </row>
    <row r="56" spans="1:3" x14ac:dyDescent="0.25">
      <c r="A56" t="e" vm="83">
        <v>#VALUE!</v>
      </c>
      <c r="B56" t="str" cm="1">
        <f t="array" ref="B56">_FV(StarWarsFinal[[#This Row],[Character]],"eye_color")</f>
        <v>black</v>
      </c>
      <c r="C56" t="str" cm="1">
        <f t="array" ref="C56">_FV(StarWarsFinal[[#This Row],[Character]],"skin_color")</f>
        <v>orange</v>
      </c>
    </row>
    <row r="57" spans="1:3" x14ac:dyDescent="0.25">
      <c r="A57" t="e" vm="84">
        <v>#VALUE!</v>
      </c>
      <c r="B57" t="str" cm="1">
        <f t="array" ref="B57">_FV(StarWarsFinal[[#This Row],[Character]],"eye_color")</f>
        <v>blue</v>
      </c>
      <c r="C57" t="str" cm="1">
        <f t="array" ref="C57">_FV(StarWarsFinal[[#This Row],[Character]],"skin_color")</f>
        <v>blue</v>
      </c>
    </row>
    <row r="58" spans="1:3" x14ac:dyDescent="0.25">
      <c r="A58" t="e" vm="85">
        <v>#VALUE!</v>
      </c>
      <c r="B58" t="str" cm="1">
        <f t="array" ref="B58">_FV(StarWarsFinal[[#This Row],[Character]],"eye_color")</f>
        <v>brown</v>
      </c>
      <c r="C58" t="str" cm="1">
        <f t="array" ref="C58">_FV(StarWarsFinal[[#This Row],[Character]],"skin_color")</f>
        <v>dark</v>
      </c>
    </row>
    <row r="59" spans="1:3" x14ac:dyDescent="0.25">
      <c r="A59" t="e" vm="86">
        <v>#VALUE!</v>
      </c>
      <c r="B59" t="str" cm="1">
        <f t="array" ref="B59">_FV(StarWarsFinal[[#This Row],[Character]],"eye_color")</f>
        <v>brown</v>
      </c>
      <c r="C59" t="str" cm="1">
        <f t="array" ref="C59">_FV(StarWarsFinal[[#This Row],[Character]],"skin_color")</f>
        <v>light</v>
      </c>
    </row>
    <row r="60" spans="1:3" x14ac:dyDescent="0.25">
      <c r="A60" t="e" vm="87">
        <v>#VALUE!</v>
      </c>
      <c r="B60" t="str" cm="1">
        <f t="array" ref="B60">_FV(StarWarsFinal[[#This Row],[Character]],"eye_color")</f>
        <v>blue</v>
      </c>
      <c r="C60" t="str" cm="1">
        <f t="array" ref="C60">_FV(StarWarsFinal[[#This Row],[Character]],"skin_color")</f>
        <v>fair</v>
      </c>
    </row>
    <row r="61" spans="1:3" x14ac:dyDescent="0.25">
      <c r="A61" t="e" vm="88">
        <v>#VALUE!</v>
      </c>
      <c r="B61" t="str" cm="1">
        <f t="array" ref="B61">_FV(StarWarsFinal[[#This Row],[Character]],"eye_color")</f>
        <v>yellow</v>
      </c>
      <c r="C61" t="str" cm="1">
        <f t="array" ref="C61">_FV(StarWarsFinal[[#This Row],[Character]],"skin_color")</f>
        <v>green</v>
      </c>
    </row>
    <row r="62" spans="1:3" x14ac:dyDescent="0.25">
      <c r="A62" t="e" vm="89">
        <v>#VALUE!</v>
      </c>
      <c r="B62" t="str" cm="1">
        <f t="array" ref="B62">_FV(StarWarsFinal[[#This Row],[Character]],"eye_color")</f>
        <v>blue</v>
      </c>
      <c r="C62" t="str" cm="1">
        <f t="array" ref="C62">_FV(StarWarsFinal[[#This Row],[Character]],"skin_color")</f>
        <v>yellow</v>
      </c>
    </row>
    <row r="63" spans="1:3" x14ac:dyDescent="0.25">
      <c r="A63" t="e" vm="90">
        <v>#VALUE!</v>
      </c>
      <c r="B63" t="str" cm="1">
        <f t="array" ref="B63">_FV(StarWarsFinal[[#This Row],[Character]],"eye_color")</f>
        <v>blue</v>
      </c>
      <c r="C63" t="str" cm="1">
        <f t="array" ref="C63">_FV(StarWarsFinal[[#This Row],[Character]],"skin_color")</f>
        <v>yellow</v>
      </c>
    </row>
    <row r="64" spans="1:3" x14ac:dyDescent="0.25">
      <c r="A64" t="e" vm="91">
        <v>#VALUE!</v>
      </c>
      <c r="B64" t="str" cm="1">
        <f t="array" ref="B64">_FV(StarWarsFinal[[#This Row],[Character]],"eye_color")</f>
        <v>brown</v>
      </c>
      <c r="C64" t="str" cm="1">
        <f t="array" ref="C64">_FV(StarWarsFinal[[#This Row],[Character]],"skin_color")</f>
        <v>light</v>
      </c>
    </row>
    <row r="65" spans="1:3" x14ac:dyDescent="0.25">
      <c r="A65" t="e" vm="92">
        <v>#VALUE!</v>
      </c>
      <c r="B65" t="str" cm="1">
        <f t="array" ref="B65">_FV(StarWarsFinal[[#This Row],[Character]],"eye_color")</f>
        <v>brown</v>
      </c>
      <c r="C65" t="str" cm="1">
        <f t="array" ref="C65">_FV(StarWarsFinal[[#This Row],[Character]],"skin_color")</f>
        <v>fair</v>
      </c>
    </row>
    <row r="66" spans="1:3" x14ac:dyDescent="0.25">
      <c r="A66" t="e" vm="93">
        <v>#VALUE!</v>
      </c>
      <c r="B66" t="str" cm="1">
        <f t="array" ref="B66">_FV(StarWarsFinal[[#This Row],[Character]],"eye_color")</f>
        <v>brown</v>
      </c>
      <c r="C66" t="str" cm="1">
        <f t="array" ref="C66">_FV(StarWarsFinal[[#This Row],[Character]],"skin_color")</f>
        <v>tan</v>
      </c>
    </row>
    <row r="67" spans="1:3" x14ac:dyDescent="0.25">
      <c r="A67" t="e" vm="94">
        <v>#VALUE!</v>
      </c>
      <c r="B67" t="str" cm="1">
        <f t="array" ref="B67">_FV(StarWarsFinal[[#This Row],[Character]],"eye_color")</f>
        <v>brown</v>
      </c>
      <c r="C67" t="str" cm="1">
        <f t="array" ref="C67">_FV(StarWarsFinal[[#This Row],[Character]],"skin_color")</f>
        <v>tan</v>
      </c>
    </row>
    <row r="68" spans="1:3" x14ac:dyDescent="0.25">
      <c r="A68" t="e" vm="95">
        <v>#VALUE!</v>
      </c>
      <c r="B68" t="str" cm="1">
        <f t="array" ref="B68">_FV(StarWarsFinal[[#This Row],[Character]],"eye_color")</f>
        <v>yellow</v>
      </c>
      <c r="C68" t="str" cm="1">
        <f t="array" ref="C68">_FV(StarWarsFinal[[#This Row],[Character]],"skin_color")</f>
        <v>fair, green, yellow</v>
      </c>
    </row>
    <row r="69" spans="1:3" x14ac:dyDescent="0.25">
      <c r="A69" t="e" vm="96">
        <v>#VALUE!</v>
      </c>
      <c r="B69" t="str" cm="1">
        <f t="array" ref="B69">_FV(StarWarsFinal[[#This Row],[Character]],"eye_color")</f>
        <v>yellow</v>
      </c>
      <c r="C69" t="str" cm="1">
        <f t="array" ref="C69">_FV(StarWarsFinal[[#This Row],[Character]],"skin_color")</f>
        <v>brown</v>
      </c>
    </row>
    <row r="70" spans="1:3" x14ac:dyDescent="0.25">
      <c r="A70" t="e" vm="97">
        <v>#VALUE!</v>
      </c>
      <c r="B70" t="str" cm="1">
        <f t="array" ref="B70">_FV(StarWarsFinal[[#This Row],[Character]],"eye_color")</f>
        <v>black</v>
      </c>
      <c r="C70" t="str" cm="1">
        <f t="array" ref="C70">_FV(StarWarsFinal[[#This Row],[Character]],"skin_color")</f>
        <v>grey</v>
      </c>
    </row>
    <row r="71" spans="1:3" x14ac:dyDescent="0.25">
      <c r="A71" t="e" vm="98">
        <v>#VALUE!</v>
      </c>
      <c r="B71" t="str" cm="1">
        <f t="array" ref="B71">_FV(StarWarsFinal[[#This Row],[Character]],"eye_color")</f>
        <v>black</v>
      </c>
      <c r="C71" t="str" cm="1">
        <f t="array" ref="C71">_FV(StarWarsFinal[[#This Row],[Character]],"skin_color")</f>
        <v>grey</v>
      </c>
    </row>
    <row r="72" spans="1:3" x14ac:dyDescent="0.25">
      <c r="A72" t="e" vm="99">
        <v>#VALUE!</v>
      </c>
      <c r="B72" t="str" cm="1">
        <f t="array" ref="B72">_FV(StarWarsFinal[[#This Row],[Character]],"eye_color")</f>
        <v>blue</v>
      </c>
      <c r="C72" t="str" cm="1">
        <f t="array" ref="C72">_FV(StarWarsFinal[[#This Row],[Character]],"skin_color")</f>
        <v>fair</v>
      </c>
    </row>
    <row r="73" spans="1:3" x14ac:dyDescent="0.25">
      <c r="A73" t="e" vm="100">
        <v>#VALUE!</v>
      </c>
      <c r="B73" t="str" cm="1">
        <f t="array" ref="B73">_FV(StarWarsFinal[[#This Row],[Character]],"eye_color")</f>
        <v>NA</v>
      </c>
      <c r="C73" t="str" cm="1">
        <f t="array" ref="C73">_FV(StarWarsFinal[[#This Row],[Character]],"skin_color")</f>
        <v>grey, blue</v>
      </c>
    </row>
    <row r="74" spans="1:3" x14ac:dyDescent="0.25">
      <c r="A74" t="e" vm="101">
        <v>#VALUE!</v>
      </c>
      <c r="B74" t="str" cm="1">
        <f t="array" ref="B74">_FV(StarWarsFinal[[#This Row],[Character]],"eye_color")</f>
        <v>red, blue</v>
      </c>
      <c r="C74" t="str" cm="1">
        <f t="array" ref="C74">_FV(StarWarsFinal[[#This Row],[Character]],"skin_color")</f>
        <v>silver, red</v>
      </c>
    </row>
    <row r="75" spans="1:3" x14ac:dyDescent="0.25">
      <c r="A75" t="e" vm="102">
        <v>#VALUE!</v>
      </c>
      <c r="B75" t="str" cm="1">
        <f t="array" ref="B75">_FV(StarWarsFinal[[#This Row],[Character]],"eye_color")</f>
        <v>NA</v>
      </c>
      <c r="C75" t="str" cm="1">
        <f t="array" ref="C75">_FV(StarWarsFinal[[#This Row],[Character]],"skin_color")</f>
        <v>green, grey</v>
      </c>
    </row>
    <row r="76" spans="1:3" x14ac:dyDescent="0.25">
      <c r="A76" t="e" vm="103">
        <v>#VALUE!</v>
      </c>
      <c r="B76" t="str" cm="1">
        <f t="array" ref="B76">_FV(StarWarsFinal[[#This Row],[Character]],"eye_color")</f>
        <v>gold</v>
      </c>
      <c r="C76" t="str" cm="1">
        <f t="array" ref="C76">_FV(StarWarsFinal[[#This Row],[Character]],"skin_color")</f>
        <v>grey</v>
      </c>
    </row>
    <row r="77" spans="1:3" x14ac:dyDescent="0.25">
      <c r="A77" t="e" vm="104">
        <v>#VALUE!</v>
      </c>
      <c r="B77" t="str" cm="1">
        <f t="array" ref="B77">_FV(StarWarsFinal[[#This Row],[Character]],"eye_color")</f>
        <v>black</v>
      </c>
      <c r="C77" t="str" cm="1">
        <f t="array" ref="C77">_FV(StarWarsFinal[[#This Row],[Character]],"skin_color")</f>
        <v>red, blue, white</v>
      </c>
    </row>
    <row r="78" spans="1:3" x14ac:dyDescent="0.25">
      <c r="A78" t="e" vm="105">
        <v>#VALUE!</v>
      </c>
      <c r="B78" t="str" cm="1">
        <f t="array" ref="B78">_FV(StarWarsFinal[[#This Row],[Character]],"eye_color")</f>
        <v>green, yellow</v>
      </c>
      <c r="C78" t="str" cm="1">
        <f t="array" ref="C78">_FV(StarWarsFinal[[#This Row],[Character]],"skin_color")</f>
        <v>brown, white</v>
      </c>
    </row>
    <row r="79" spans="1:3" x14ac:dyDescent="0.25">
      <c r="A79" t="e" vm="106">
        <v>#VALUE!</v>
      </c>
      <c r="B79" t="str" cm="1">
        <f t="array" ref="B79">_FV(StarWarsFinal[[#This Row],[Character]],"eye_color")</f>
        <v>blue</v>
      </c>
      <c r="C79" t="str" cm="1">
        <f t="array" ref="C79">_FV(StarWarsFinal[[#This Row],[Character]],"skin_color")</f>
        <v>brown</v>
      </c>
    </row>
    <row r="80" spans="1:3" x14ac:dyDescent="0.25">
      <c r="A80" t="e" vm="107">
        <v>#VALUE!</v>
      </c>
      <c r="B80" t="str" cm="1">
        <f t="array" ref="B80">_FV(StarWarsFinal[[#This Row],[Character]],"eye_color")</f>
        <v>brown</v>
      </c>
      <c r="C80" t="str" cm="1">
        <f t="array" ref="C80">_FV(StarWarsFinal[[#This Row],[Character]],"skin_color")</f>
        <v>light</v>
      </c>
    </row>
    <row r="81" spans="1:3" x14ac:dyDescent="0.25">
      <c r="A81" t="e" vm="108">
        <v>#VALUE!</v>
      </c>
      <c r="B81" t="str" cm="1">
        <f t="array" ref="B81">_FV(StarWarsFinal[[#This Row],[Character]],"eye_color")</f>
        <v>white</v>
      </c>
      <c r="C81" t="str" cm="1">
        <f t="array" ref="C81">_FV(StarWarsFinal[[#This Row],[Character]],"skin_color")</f>
        <v>pale</v>
      </c>
    </row>
    <row r="82" spans="1:3" x14ac:dyDescent="0.25">
      <c r="A82" t="e" vm="109">
        <v>#VALUE!</v>
      </c>
      <c r="B82" t="str" cm="1">
        <f t="array" ref="B82">_FV(StarWarsFinal[[#This Row],[Character]],"eye_color")</f>
        <v>black</v>
      </c>
      <c r="C82" t="str" cm="1">
        <f t="array" ref="C82">_FV(StarWarsFinal[[#This Row],[Character]],"skin_color")</f>
        <v>grey</v>
      </c>
    </row>
    <row r="83" spans="1:3" x14ac:dyDescent="0.25">
      <c r="A83" t="e" vm="110">
        <v>#VALUE!</v>
      </c>
      <c r="B83" t="str" cm="1">
        <f t="array" ref="B83">_FV(StarWarsFinal[[#This Row],[Character]],"eye_color")</f>
        <v>dark</v>
      </c>
      <c r="C83" t="str" cm="1">
        <f t="array" ref="C83">_FV(StarWarsFinal[[#This Row],[Character]],"skin_color")</f>
        <v>dark</v>
      </c>
    </row>
    <row r="84" spans="1:3" x14ac:dyDescent="0.25">
      <c r="A84" t="e" vm="111">
        <v>#VALUE!</v>
      </c>
      <c r="B84" t="str" cm="1">
        <f t="array" ref="B84">_FV(StarWarsFinal[[#This Row],[Character]],"eye_color")</f>
        <v>hazel</v>
      </c>
      <c r="C84" t="str" cm="1">
        <f t="array" ref="C84">_FV(StarWarsFinal[[#This Row],[Character]],"skin_color")</f>
        <v>light</v>
      </c>
    </row>
    <row r="85" spans="1:3" x14ac:dyDescent="0.25">
      <c r="A85" t="e" vm="112">
        <v>#VALUE!</v>
      </c>
      <c r="B85" t="str" cm="1">
        <f t="array" ref="B85">_FV(StarWarsFinal[[#This Row],[Character]],"eye_color")</f>
        <v>brown</v>
      </c>
      <c r="C85" t="str" cm="1">
        <f t="array" ref="C85">_FV(StarWarsFinal[[#This Row],[Character]],"skin_color")</f>
        <v>light</v>
      </c>
    </row>
    <row r="86" spans="1:3" x14ac:dyDescent="0.25">
      <c r="A86" t="e" vm="113">
        <v>#VALUE!</v>
      </c>
      <c r="B86" t="str" cm="1">
        <f t="array" ref="B86">_FV(StarWarsFinal[[#This Row],[Character]],"eye_color")</f>
        <v>black</v>
      </c>
      <c r="C86" t="str" cm="1">
        <f t="array" ref="C86">_FV(StarWarsFinal[[#This Row],[Character]],"skin_color")</f>
        <v>none</v>
      </c>
    </row>
    <row r="87" spans="1:3" x14ac:dyDescent="0.25">
      <c r="A87" t="e" vm="114">
        <v>#VALUE!</v>
      </c>
      <c r="B87" t="str" cm="1">
        <f t="array" ref="B87">_FV(StarWarsFinal[[#This Row],[Character]],"eye_color")</f>
        <v>NA</v>
      </c>
      <c r="C87" t="str" cm="1">
        <f t="array" ref="C87">_FV(StarWarsFinal[[#This Row],[Character]],"skin_color")</f>
        <v>NA</v>
      </c>
    </row>
    <row r="88" spans="1:3" x14ac:dyDescent="0.25">
      <c r="A88" t="e" vm="115">
        <v>#VALUE!</v>
      </c>
      <c r="B88" t="str" cm="1">
        <f t="array" ref="B88">_FV(StarWarsFinal[[#This Row],[Character]],"eye_color")</f>
        <v>brown</v>
      </c>
      <c r="C88" t="str" cm="1">
        <f t="array" ref="C88">_FV(StarWarsFinal[[#This Row],[Character]],"skin_color")</f>
        <v>light</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5173E6-EDD6-47FA-B94A-7A455B73DB96}">
  <sheetPr>
    <tabColor theme="8" tint="0.39997558519241921"/>
  </sheetPr>
  <dimension ref="A1:M701"/>
  <sheetViews>
    <sheetView topLeftCell="A2" zoomScale="85" zoomScaleNormal="85" workbookViewId="0">
      <selection activeCell="F13" sqref="F13"/>
    </sheetView>
  </sheetViews>
  <sheetFormatPr defaultRowHeight="15.75" x14ac:dyDescent="0.25"/>
  <cols>
    <col min="1" max="1" width="15.875" style="6" customWidth="1"/>
    <col min="2" max="2" width="23.25" style="6" customWidth="1"/>
    <col min="3" max="3" width="12.375" style="12" bestFit="1" customWidth="1"/>
    <col min="4" max="4" width="15.25" style="6" bestFit="1" customWidth="1"/>
    <col min="5" max="5" width="10.125" style="6" bestFit="1" customWidth="1"/>
    <col min="6" max="6" width="12.5" style="10" customWidth="1"/>
    <col min="7" max="7" width="12.5" style="10" bestFit="1" customWidth="1"/>
    <col min="8" max="9" width="11" style="13" bestFit="1" customWidth="1"/>
    <col min="10" max="10" width="15.5" style="13" customWidth="1"/>
    <col min="11" max="11" width="11" style="14" bestFit="1" customWidth="1"/>
    <col min="12" max="12" width="16.125" style="14" bestFit="1" customWidth="1"/>
    <col min="13" max="13" width="14" style="6" customWidth="1"/>
    <col min="14" max="16384" width="9" style="6"/>
  </cols>
  <sheetData>
    <row r="1" spans="1:13" x14ac:dyDescent="0.25">
      <c r="A1" s="6" t="s">
        <v>0</v>
      </c>
      <c r="B1" s="6" t="s">
        <v>5</v>
      </c>
      <c r="C1" s="7" t="s">
        <v>6</v>
      </c>
      <c r="D1" s="8" t="s">
        <v>7</v>
      </c>
      <c r="E1" s="6" t="s">
        <v>3</v>
      </c>
      <c r="F1" s="9" t="s">
        <v>8</v>
      </c>
      <c r="G1" s="9" t="s">
        <v>9</v>
      </c>
      <c r="H1" s="9" t="s">
        <v>10</v>
      </c>
      <c r="I1" s="9" t="s">
        <v>11</v>
      </c>
      <c r="J1" s="7" t="s">
        <v>12</v>
      </c>
      <c r="K1" s="9" t="s">
        <v>13</v>
      </c>
      <c r="L1" s="10" t="s">
        <v>2</v>
      </c>
      <c r="M1" s="10" t="s">
        <v>4</v>
      </c>
    </row>
    <row r="2" spans="1:13" x14ac:dyDescent="0.25">
      <c r="A2" t="s">
        <v>14</v>
      </c>
      <c r="B2" t="s">
        <v>15</v>
      </c>
      <c r="C2" s="15" t="s">
        <v>16</v>
      </c>
      <c r="D2" s="11">
        <v>44128</v>
      </c>
      <c r="E2">
        <v>345</v>
      </c>
      <c r="F2" s="9">
        <v>5</v>
      </c>
      <c r="G2" s="9">
        <v>125</v>
      </c>
      <c r="H2" s="9">
        <v>41400</v>
      </c>
      <c r="I2" s="9">
        <v>0</v>
      </c>
      <c r="J2" s="7" t="s">
        <v>17</v>
      </c>
      <c r="K2" s="16">
        <f>Store[[#This Row],[Quantity]]*Store[[#This Row],[Sale Price]]</f>
        <v>43125</v>
      </c>
      <c r="L2" s="16">
        <f>Store[[#This Row],[Gross Sales]]-Store[[#This Row],[Discount]]</f>
        <v>43125</v>
      </c>
      <c r="M2" s="16">
        <f>Store[[#This Row],[Sales]]-Store[[#This Row],[COGS]]</f>
        <v>1725</v>
      </c>
    </row>
    <row r="3" spans="1:13" x14ac:dyDescent="0.25">
      <c r="A3" t="s">
        <v>18</v>
      </c>
      <c r="B3" t="s">
        <v>15</v>
      </c>
      <c r="C3" s="15" t="s">
        <v>20</v>
      </c>
      <c r="D3" s="11">
        <v>44094</v>
      </c>
      <c r="E3">
        <v>549</v>
      </c>
      <c r="F3" s="9">
        <v>10</v>
      </c>
      <c r="G3" s="9">
        <v>15</v>
      </c>
      <c r="H3" s="9">
        <v>5490</v>
      </c>
      <c r="I3" s="9">
        <v>0</v>
      </c>
      <c r="J3" s="7" t="s">
        <v>17</v>
      </c>
      <c r="K3" s="16">
        <f>Store[[#This Row],[Quantity]]*Store[[#This Row],[Sale Price]]</f>
        <v>8235</v>
      </c>
      <c r="L3" s="16">
        <f>Store[[#This Row],[Gross Sales]]-Store[[#This Row],[Discount]]</f>
        <v>8235</v>
      </c>
      <c r="M3" s="16">
        <f>Store[[#This Row],[Sales]]-Store[[#This Row],[COGS]]</f>
        <v>2745</v>
      </c>
    </row>
    <row r="4" spans="1:13" x14ac:dyDescent="0.25">
      <c r="A4" t="s">
        <v>21</v>
      </c>
      <c r="B4" t="s">
        <v>22</v>
      </c>
      <c r="C4" s="15" t="s">
        <v>20</v>
      </c>
      <c r="D4" s="11">
        <v>44079</v>
      </c>
      <c r="E4">
        <v>788</v>
      </c>
      <c r="F4" s="9">
        <v>10</v>
      </c>
      <c r="G4" s="9">
        <v>300</v>
      </c>
      <c r="H4" s="9">
        <v>197000</v>
      </c>
      <c r="I4" s="9">
        <v>0</v>
      </c>
      <c r="J4" s="7" t="s">
        <v>17</v>
      </c>
      <c r="K4" s="16">
        <f>Store[[#This Row],[Quantity]]*Store[[#This Row],[Sale Price]]</f>
        <v>236400</v>
      </c>
      <c r="L4" s="16">
        <f>Store[[#This Row],[Gross Sales]]-Store[[#This Row],[Discount]]</f>
        <v>236400</v>
      </c>
      <c r="M4" s="16">
        <f>Store[[#This Row],[Sales]]-Store[[#This Row],[COGS]]</f>
        <v>39400</v>
      </c>
    </row>
    <row r="5" spans="1:13" x14ac:dyDescent="0.25">
      <c r="A5" t="s">
        <v>23</v>
      </c>
      <c r="B5" t="s">
        <v>15</v>
      </c>
      <c r="C5" s="15" t="s">
        <v>20</v>
      </c>
      <c r="D5" s="11">
        <v>44141</v>
      </c>
      <c r="E5">
        <v>1725</v>
      </c>
      <c r="F5" s="9">
        <v>10</v>
      </c>
      <c r="G5" s="9">
        <v>350</v>
      </c>
      <c r="H5" s="9">
        <v>448500</v>
      </c>
      <c r="I5" s="9">
        <v>0</v>
      </c>
      <c r="J5" s="7" t="s">
        <v>17</v>
      </c>
      <c r="K5" s="16">
        <f>Store[[#This Row],[Quantity]]*Store[[#This Row],[Sale Price]]</f>
        <v>603750</v>
      </c>
      <c r="L5" s="16">
        <f>Store[[#This Row],[Gross Sales]]-Store[[#This Row],[Discount]]</f>
        <v>603750</v>
      </c>
      <c r="M5" s="16">
        <f>Store[[#This Row],[Sales]]-Store[[#This Row],[COGS]]</f>
        <v>155250</v>
      </c>
    </row>
    <row r="6" spans="1:13" x14ac:dyDescent="0.25">
      <c r="A6" t="s">
        <v>24</v>
      </c>
      <c r="B6" t="s">
        <v>25</v>
      </c>
      <c r="C6" s="15" t="s">
        <v>20</v>
      </c>
      <c r="D6" s="11">
        <v>44138</v>
      </c>
      <c r="E6">
        <v>912</v>
      </c>
      <c r="F6" s="9">
        <v>10</v>
      </c>
      <c r="G6" s="9">
        <v>12</v>
      </c>
      <c r="H6" s="9">
        <v>2736</v>
      </c>
      <c r="I6" s="9">
        <v>0</v>
      </c>
      <c r="J6" s="7" t="s">
        <v>17</v>
      </c>
      <c r="K6" s="16">
        <f>Store[[#This Row],[Quantity]]*Store[[#This Row],[Sale Price]]</f>
        <v>10944</v>
      </c>
      <c r="L6" s="16">
        <f>Store[[#This Row],[Gross Sales]]-Store[[#This Row],[Discount]]</f>
        <v>10944</v>
      </c>
      <c r="M6" s="16">
        <f>Store[[#This Row],[Sales]]-Store[[#This Row],[COGS]]</f>
        <v>8208</v>
      </c>
    </row>
    <row r="7" spans="1:13" x14ac:dyDescent="0.25">
      <c r="A7" t="s">
        <v>18</v>
      </c>
      <c r="B7" t="s">
        <v>15</v>
      </c>
      <c r="C7" s="15" t="s">
        <v>20</v>
      </c>
      <c r="D7" s="11">
        <v>44185</v>
      </c>
      <c r="E7">
        <v>2152</v>
      </c>
      <c r="F7" s="9">
        <v>10</v>
      </c>
      <c r="G7" s="9">
        <v>15</v>
      </c>
      <c r="H7" s="9">
        <v>21520</v>
      </c>
      <c r="I7" s="9">
        <v>0</v>
      </c>
      <c r="J7" s="7" t="s">
        <v>17</v>
      </c>
      <c r="K7" s="16">
        <f>Store[[#This Row],[Quantity]]*Store[[#This Row],[Sale Price]]</f>
        <v>32280</v>
      </c>
      <c r="L7" s="16">
        <f>Store[[#This Row],[Gross Sales]]-Store[[#This Row],[Discount]]</f>
        <v>32280</v>
      </c>
      <c r="M7" s="16">
        <f>Store[[#This Row],[Sales]]-Store[[#This Row],[COGS]]</f>
        <v>10760</v>
      </c>
    </row>
    <row r="8" spans="1:13" x14ac:dyDescent="0.25">
      <c r="A8" t="s">
        <v>14</v>
      </c>
      <c r="B8" t="s">
        <v>15</v>
      </c>
      <c r="C8" s="15" t="s">
        <v>26</v>
      </c>
      <c r="D8" s="11">
        <v>44113</v>
      </c>
      <c r="E8">
        <v>345</v>
      </c>
      <c r="F8" s="9">
        <v>120</v>
      </c>
      <c r="G8" s="9">
        <v>125</v>
      </c>
      <c r="H8" s="9">
        <v>41400</v>
      </c>
      <c r="I8" s="9">
        <v>0</v>
      </c>
      <c r="J8" s="7" t="s">
        <v>17</v>
      </c>
      <c r="K8" s="16">
        <f>Store[[#This Row],[Quantity]]*Store[[#This Row],[Sale Price]]</f>
        <v>43125</v>
      </c>
      <c r="L8" s="16">
        <f>Store[[#This Row],[Gross Sales]]-Store[[#This Row],[Discount]]</f>
        <v>43125</v>
      </c>
      <c r="M8" s="16">
        <f>Store[[#This Row],[Sales]]-Store[[#This Row],[COGS]]</f>
        <v>1725</v>
      </c>
    </row>
    <row r="9" spans="1:13" x14ac:dyDescent="0.25">
      <c r="A9" t="s">
        <v>23</v>
      </c>
      <c r="B9" t="s">
        <v>25</v>
      </c>
      <c r="C9" s="15" t="s">
        <v>27</v>
      </c>
      <c r="D9" s="11">
        <v>44095</v>
      </c>
      <c r="E9">
        <v>1527</v>
      </c>
      <c r="F9" s="9">
        <v>250</v>
      </c>
      <c r="G9" s="9">
        <v>350</v>
      </c>
      <c r="H9" s="9">
        <v>397020</v>
      </c>
      <c r="I9" s="9">
        <v>0</v>
      </c>
      <c r="J9" s="7" t="s">
        <v>17</v>
      </c>
      <c r="K9" s="16">
        <f>Store[[#This Row],[Quantity]]*Store[[#This Row],[Sale Price]]</f>
        <v>534450</v>
      </c>
      <c r="L9" s="16">
        <f>Store[[#This Row],[Gross Sales]]-Store[[#This Row],[Discount]]</f>
        <v>534450</v>
      </c>
      <c r="M9" s="16">
        <f>Store[[#This Row],[Sales]]-Store[[#This Row],[COGS]]</f>
        <v>137430</v>
      </c>
    </row>
    <row r="10" spans="1:13" x14ac:dyDescent="0.25">
      <c r="A10" t="s">
        <v>14</v>
      </c>
      <c r="B10" t="s">
        <v>25</v>
      </c>
      <c r="C10" s="15" t="s">
        <v>28</v>
      </c>
      <c r="D10" s="11">
        <v>44099</v>
      </c>
      <c r="E10">
        <v>330</v>
      </c>
      <c r="F10" s="9">
        <v>3</v>
      </c>
      <c r="G10" s="9">
        <v>125</v>
      </c>
      <c r="H10" s="9">
        <v>39600</v>
      </c>
      <c r="I10" s="9">
        <v>412.5</v>
      </c>
      <c r="J10" s="7" t="s">
        <v>29</v>
      </c>
      <c r="K10" s="16">
        <f>Store[[#This Row],[Quantity]]*Store[[#This Row],[Sale Price]]</f>
        <v>41250</v>
      </c>
      <c r="L10" s="16">
        <f>Store[[#This Row],[Gross Sales]]-Store[[#This Row],[Discount]]</f>
        <v>40837.5</v>
      </c>
      <c r="M10" s="16">
        <f>Store[[#This Row],[Sales]]-Store[[#This Row],[COGS]]</f>
        <v>1237.5</v>
      </c>
    </row>
    <row r="11" spans="1:13" x14ac:dyDescent="0.25">
      <c r="A11" t="s">
        <v>24</v>
      </c>
      <c r="B11" t="s">
        <v>30</v>
      </c>
      <c r="C11" s="15" t="s">
        <v>28</v>
      </c>
      <c r="D11" s="11">
        <v>44119</v>
      </c>
      <c r="E11">
        <v>766</v>
      </c>
      <c r="F11" s="9">
        <v>3</v>
      </c>
      <c r="G11" s="9">
        <v>12</v>
      </c>
      <c r="H11" s="9">
        <v>2298</v>
      </c>
      <c r="I11" s="9">
        <v>91.92</v>
      </c>
      <c r="J11" s="7" t="s">
        <v>29</v>
      </c>
      <c r="K11" s="16">
        <f>Store[[#This Row],[Quantity]]*Store[[#This Row],[Sale Price]]</f>
        <v>9192</v>
      </c>
      <c r="L11" s="16">
        <f>Store[[#This Row],[Gross Sales]]-Store[[#This Row],[Discount]]</f>
        <v>9100.08</v>
      </c>
      <c r="M11" s="16">
        <f>Store[[#This Row],[Sales]]-Store[[#This Row],[COGS]]</f>
        <v>6802.08</v>
      </c>
    </row>
    <row r="12" spans="1:13" x14ac:dyDescent="0.25">
      <c r="A12" t="s">
        <v>21</v>
      </c>
      <c r="B12" t="s">
        <v>22</v>
      </c>
      <c r="C12" s="15" t="s">
        <v>28</v>
      </c>
      <c r="D12" s="11">
        <v>44132</v>
      </c>
      <c r="E12">
        <v>494</v>
      </c>
      <c r="F12" s="9">
        <v>3</v>
      </c>
      <c r="G12" s="9">
        <v>300</v>
      </c>
      <c r="H12" s="9">
        <v>123500</v>
      </c>
      <c r="I12" s="9">
        <v>1482</v>
      </c>
      <c r="J12" s="7" t="s">
        <v>29</v>
      </c>
      <c r="K12" s="16">
        <f>Store[[#This Row],[Quantity]]*Store[[#This Row],[Sale Price]]</f>
        <v>148200</v>
      </c>
      <c r="L12" s="16">
        <f>Store[[#This Row],[Gross Sales]]-Store[[#This Row],[Discount]]</f>
        <v>146718</v>
      </c>
      <c r="M12" s="16">
        <f>Store[[#This Row],[Sales]]-Store[[#This Row],[COGS]]</f>
        <v>23218</v>
      </c>
    </row>
    <row r="13" spans="1:13" x14ac:dyDescent="0.25">
      <c r="A13" t="s">
        <v>21</v>
      </c>
      <c r="B13" t="s">
        <v>25</v>
      </c>
      <c r="C13" s="15" t="s">
        <v>16</v>
      </c>
      <c r="D13" s="11">
        <v>44083</v>
      </c>
      <c r="E13">
        <v>2498</v>
      </c>
      <c r="F13" s="9">
        <v>5</v>
      </c>
      <c r="G13" s="9">
        <v>300</v>
      </c>
      <c r="H13" s="9">
        <v>624500</v>
      </c>
      <c r="I13" s="9">
        <v>7494</v>
      </c>
      <c r="J13" s="7" t="s">
        <v>29</v>
      </c>
      <c r="K13" s="16">
        <f>Store[[#This Row],[Quantity]]*Store[[#This Row],[Sale Price]]</f>
        <v>749400</v>
      </c>
      <c r="L13" s="16">
        <f>Store[[#This Row],[Gross Sales]]-Store[[#This Row],[Discount]]</f>
        <v>741906</v>
      </c>
      <c r="M13" s="16">
        <f>Store[[#This Row],[Sales]]-Store[[#This Row],[COGS]]</f>
        <v>117406</v>
      </c>
    </row>
    <row r="14" spans="1:13" x14ac:dyDescent="0.25">
      <c r="A14" t="s">
        <v>14</v>
      </c>
      <c r="B14" t="s">
        <v>25</v>
      </c>
      <c r="C14" s="15" t="s">
        <v>16</v>
      </c>
      <c r="D14" s="11">
        <v>44113</v>
      </c>
      <c r="E14">
        <v>663</v>
      </c>
      <c r="F14" s="9">
        <v>5</v>
      </c>
      <c r="G14" s="9">
        <v>125</v>
      </c>
      <c r="H14" s="9">
        <v>79560</v>
      </c>
      <c r="I14" s="9">
        <v>828.75</v>
      </c>
      <c r="J14" s="7" t="s">
        <v>29</v>
      </c>
      <c r="K14" s="16">
        <f>Store[[#This Row],[Quantity]]*Store[[#This Row],[Sale Price]]</f>
        <v>82875</v>
      </c>
      <c r="L14" s="16">
        <f>Store[[#This Row],[Gross Sales]]-Store[[#This Row],[Discount]]</f>
        <v>82046.25</v>
      </c>
      <c r="M14" s="16">
        <f>Store[[#This Row],[Sales]]-Store[[#This Row],[COGS]]</f>
        <v>2486.25</v>
      </c>
    </row>
    <row r="15" spans="1:13" x14ac:dyDescent="0.25">
      <c r="A15" t="s">
        <v>24</v>
      </c>
      <c r="B15" t="s">
        <v>30</v>
      </c>
      <c r="C15" s="15" t="s">
        <v>20</v>
      </c>
      <c r="D15" s="11">
        <v>44118</v>
      </c>
      <c r="E15">
        <v>766</v>
      </c>
      <c r="F15" s="9">
        <v>10</v>
      </c>
      <c r="G15" s="9">
        <v>12</v>
      </c>
      <c r="H15" s="9">
        <v>2298</v>
      </c>
      <c r="I15" s="9">
        <v>91.92</v>
      </c>
      <c r="J15" s="7" t="s">
        <v>29</v>
      </c>
      <c r="K15" s="16">
        <f>Store[[#This Row],[Quantity]]*Store[[#This Row],[Sale Price]]</f>
        <v>9192</v>
      </c>
      <c r="L15" s="16">
        <f>Store[[#This Row],[Gross Sales]]-Store[[#This Row],[Discount]]</f>
        <v>9100.08</v>
      </c>
      <c r="M15" s="16">
        <f>Store[[#This Row],[Sales]]-Store[[#This Row],[COGS]]</f>
        <v>6802.08</v>
      </c>
    </row>
    <row r="16" spans="1:13" x14ac:dyDescent="0.25">
      <c r="A16" t="s">
        <v>14</v>
      </c>
      <c r="B16" t="s">
        <v>25</v>
      </c>
      <c r="C16" s="15" t="s">
        <v>26</v>
      </c>
      <c r="D16" s="11">
        <v>44117</v>
      </c>
      <c r="E16">
        <v>663</v>
      </c>
      <c r="F16" s="9">
        <v>120</v>
      </c>
      <c r="G16" s="9">
        <v>125</v>
      </c>
      <c r="H16" s="9">
        <v>79560</v>
      </c>
      <c r="I16" s="9">
        <v>828.75</v>
      </c>
      <c r="J16" s="7" t="s">
        <v>29</v>
      </c>
      <c r="K16" s="16">
        <f>Store[[#This Row],[Quantity]]*Store[[#This Row],[Sale Price]]</f>
        <v>82875</v>
      </c>
      <c r="L16" s="16">
        <f>Store[[#This Row],[Gross Sales]]-Store[[#This Row],[Discount]]</f>
        <v>82046.25</v>
      </c>
      <c r="M16" s="16">
        <f>Store[[#This Row],[Sales]]-Store[[#This Row],[COGS]]</f>
        <v>2486.25</v>
      </c>
    </row>
    <row r="17" spans="1:13" x14ac:dyDescent="0.25">
      <c r="A17" t="s">
        <v>23</v>
      </c>
      <c r="B17" t="s">
        <v>15</v>
      </c>
      <c r="C17" s="15" t="s">
        <v>26</v>
      </c>
      <c r="D17" s="11">
        <v>44137</v>
      </c>
      <c r="E17">
        <v>2092</v>
      </c>
      <c r="F17" s="9">
        <v>120</v>
      </c>
      <c r="G17" s="9">
        <v>7</v>
      </c>
      <c r="H17" s="9">
        <v>10460</v>
      </c>
      <c r="I17" s="9">
        <v>146.44</v>
      </c>
      <c r="J17" s="7" t="s">
        <v>29</v>
      </c>
      <c r="K17" s="16">
        <f>Store[[#This Row],[Quantity]]*Store[[#This Row],[Sale Price]]</f>
        <v>14644</v>
      </c>
      <c r="L17" s="16">
        <f>Store[[#This Row],[Gross Sales]]-Store[[#This Row],[Discount]]</f>
        <v>14497.56</v>
      </c>
      <c r="M17" s="16">
        <f>Store[[#This Row],[Sales]]-Store[[#This Row],[COGS]]</f>
        <v>4037.5599999999995</v>
      </c>
    </row>
    <row r="18" spans="1:13" x14ac:dyDescent="0.25">
      <c r="A18" t="s">
        <v>21</v>
      </c>
      <c r="B18" t="s">
        <v>22</v>
      </c>
      <c r="C18" s="15" t="s">
        <v>27</v>
      </c>
      <c r="D18" s="11">
        <v>44126</v>
      </c>
      <c r="E18">
        <v>494</v>
      </c>
      <c r="F18" s="9">
        <v>250</v>
      </c>
      <c r="G18" s="9">
        <v>300</v>
      </c>
      <c r="H18" s="9">
        <v>123500</v>
      </c>
      <c r="I18" s="9">
        <v>1482</v>
      </c>
      <c r="J18" s="7" t="s">
        <v>29</v>
      </c>
      <c r="K18" s="16">
        <f>Store[[#This Row],[Quantity]]*Store[[#This Row],[Sale Price]]</f>
        <v>148200</v>
      </c>
      <c r="L18" s="16">
        <f>Store[[#This Row],[Gross Sales]]-Store[[#This Row],[Discount]]</f>
        <v>146718</v>
      </c>
      <c r="M18" s="16">
        <f>Store[[#This Row],[Sales]]-Store[[#This Row],[COGS]]</f>
        <v>23218</v>
      </c>
    </row>
    <row r="19" spans="1:13" x14ac:dyDescent="0.25">
      <c r="A19" t="s">
        <v>24</v>
      </c>
      <c r="B19" t="s">
        <v>25</v>
      </c>
      <c r="C19" s="15" t="s">
        <v>31</v>
      </c>
      <c r="D19" s="11">
        <v>44087</v>
      </c>
      <c r="E19">
        <v>1989</v>
      </c>
      <c r="F19" s="9">
        <v>260</v>
      </c>
      <c r="G19" s="9">
        <v>12</v>
      </c>
      <c r="H19" s="9">
        <v>5967</v>
      </c>
      <c r="I19" s="9">
        <v>238.68</v>
      </c>
      <c r="J19" s="7" t="s">
        <v>29</v>
      </c>
      <c r="K19" s="16">
        <f>Store[[#This Row],[Quantity]]*Store[[#This Row],[Sale Price]]</f>
        <v>23868</v>
      </c>
      <c r="L19" s="16">
        <f>Store[[#This Row],[Gross Sales]]-Store[[#This Row],[Discount]]</f>
        <v>23629.32</v>
      </c>
      <c r="M19" s="16">
        <f>Store[[#This Row],[Sales]]-Store[[#This Row],[COGS]]</f>
        <v>17662.32</v>
      </c>
    </row>
    <row r="20" spans="1:13" x14ac:dyDescent="0.25">
      <c r="A20" t="s">
        <v>18</v>
      </c>
      <c r="B20" t="s">
        <v>30</v>
      </c>
      <c r="C20" s="15" t="s">
        <v>31</v>
      </c>
      <c r="D20" s="11">
        <v>44157</v>
      </c>
      <c r="E20">
        <v>321</v>
      </c>
      <c r="F20" s="9">
        <v>260</v>
      </c>
      <c r="G20" s="9">
        <v>15</v>
      </c>
      <c r="H20" s="9">
        <v>3210</v>
      </c>
      <c r="I20" s="9">
        <v>48.15</v>
      </c>
      <c r="J20" s="7" t="s">
        <v>29</v>
      </c>
      <c r="K20" s="16">
        <f>Store[[#This Row],[Quantity]]*Store[[#This Row],[Sale Price]]</f>
        <v>4815</v>
      </c>
      <c r="L20" s="16">
        <f>Store[[#This Row],[Gross Sales]]-Store[[#This Row],[Discount]]</f>
        <v>4766.8500000000004</v>
      </c>
      <c r="M20" s="16">
        <f>Store[[#This Row],[Sales]]-Store[[#This Row],[COGS]]</f>
        <v>1556.8500000000004</v>
      </c>
    </row>
    <row r="21" spans="1:13" x14ac:dyDescent="0.25">
      <c r="A21" t="s">
        <v>21</v>
      </c>
      <c r="B21" t="s">
        <v>30</v>
      </c>
      <c r="C21" s="15" t="s">
        <v>28</v>
      </c>
      <c r="D21" s="11">
        <v>44133</v>
      </c>
      <c r="E21">
        <v>214</v>
      </c>
      <c r="F21" s="9">
        <v>3</v>
      </c>
      <c r="G21" s="9">
        <v>300</v>
      </c>
      <c r="H21" s="9">
        <v>53500</v>
      </c>
      <c r="I21" s="9">
        <v>1284</v>
      </c>
      <c r="J21" s="7" t="s">
        <v>29</v>
      </c>
      <c r="K21" s="16">
        <f>Store[[#This Row],[Quantity]]*Store[[#This Row],[Sale Price]]</f>
        <v>64200</v>
      </c>
      <c r="L21" s="16">
        <f>Store[[#This Row],[Gross Sales]]-Store[[#This Row],[Discount]]</f>
        <v>62916</v>
      </c>
      <c r="M21" s="16">
        <f>Store[[#This Row],[Sales]]-Store[[#This Row],[COGS]]</f>
        <v>9416</v>
      </c>
    </row>
    <row r="22" spans="1:13" x14ac:dyDescent="0.25">
      <c r="A22" t="s">
        <v>23</v>
      </c>
      <c r="B22" t="s">
        <v>19</v>
      </c>
      <c r="C22" s="15" t="s">
        <v>28</v>
      </c>
      <c r="D22" s="11">
        <v>44142</v>
      </c>
      <c r="E22">
        <v>2145</v>
      </c>
      <c r="F22" s="9">
        <v>3</v>
      </c>
      <c r="G22" s="9">
        <v>7</v>
      </c>
      <c r="H22" s="9">
        <v>10725</v>
      </c>
      <c r="I22" s="9">
        <v>300.3</v>
      </c>
      <c r="J22" s="7" t="s">
        <v>29</v>
      </c>
      <c r="K22" s="16">
        <f>Store[[#This Row],[Quantity]]*Store[[#This Row],[Sale Price]]</f>
        <v>15015</v>
      </c>
      <c r="L22" s="16">
        <f>Store[[#This Row],[Gross Sales]]-Store[[#This Row],[Discount]]</f>
        <v>14714.7</v>
      </c>
      <c r="M22" s="16">
        <f>Store[[#This Row],[Sales]]-Store[[#This Row],[COGS]]</f>
        <v>3989.7000000000007</v>
      </c>
    </row>
    <row r="23" spans="1:13" x14ac:dyDescent="0.25">
      <c r="A23" t="s">
        <v>14</v>
      </c>
      <c r="B23" t="s">
        <v>22</v>
      </c>
      <c r="C23" s="15" t="s">
        <v>16</v>
      </c>
      <c r="D23" s="11">
        <v>44164</v>
      </c>
      <c r="E23">
        <v>1660</v>
      </c>
      <c r="F23" s="9">
        <v>5</v>
      </c>
      <c r="G23" s="9">
        <v>125</v>
      </c>
      <c r="H23" s="9">
        <v>199200</v>
      </c>
      <c r="I23" s="9">
        <v>4150</v>
      </c>
      <c r="J23" s="7" t="s">
        <v>29</v>
      </c>
      <c r="K23" s="16">
        <f>Store[[#This Row],[Quantity]]*Store[[#This Row],[Sale Price]]</f>
        <v>207500</v>
      </c>
      <c r="L23" s="16">
        <f>Store[[#This Row],[Gross Sales]]-Store[[#This Row],[Discount]]</f>
        <v>203350</v>
      </c>
      <c r="M23" s="16">
        <f>Store[[#This Row],[Sales]]-Store[[#This Row],[COGS]]</f>
        <v>4150</v>
      </c>
    </row>
    <row r="24" spans="1:13" x14ac:dyDescent="0.25">
      <c r="A24" t="s">
        <v>14</v>
      </c>
      <c r="B24" t="s">
        <v>30</v>
      </c>
      <c r="C24" s="15" t="s">
        <v>20</v>
      </c>
      <c r="D24" s="11">
        <v>44134</v>
      </c>
      <c r="E24">
        <v>809</v>
      </c>
      <c r="F24" s="9">
        <v>10</v>
      </c>
      <c r="G24" s="9">
        <v>125</v>
      </c>
      <c r="H24" s="9">
        <v>97080</v>
      </c>
      <c r="I24" s="9">
        <v>2022.5</v>
      </c>
      <c r="J24" s="7" t="s">
        <v>29</v>
      </c>
      <c r="K24" s="16">
        <f>Store[[#This Row],[Quantity]]*Store[[#This Row],[Sale Price]]</f>
        <v>101125</v>
      </c>
      <c r="L24" s="16">
        <f>Store[[#This Row],[Gross Sales]]-Store[[#This Row],[Discount]]</f>
        <v>99102.5</v>
      </c>
      <c r="M24" s="16">
        <f>Store[[#This Row],[Sales]]-Store[[#This Row],[COGS]]</f>
        <v>2022.5</v>
      </c>
    </row>
    <row r="25" spans="1:13" x14ac:dyDescent="0.25">
      <c r="A25" t="s">
        <v>14</v>
      </c>
      <c r="B25" t="s">
        <v>25</v>
      </c>
      <c r="C25" s="15" t="s">
        <v>20</v>
      </c>
      <c r="D25" s="11">
        <v>44110</v>
      </c>
      <c r="E25">
        <v>2145</v>
      </c>
      <c r="F25" s="9">
        <v>10</v>
      </c>
      <c r="G25" s="9">
        <v>125</v>
      </c>
      <c r="H25" s="9">
        <v>257400</v>
      </c>
      <c r="I25" s="9">
        <v>5362.5</v>
      </c>
      <c r="J25" s="7" t="s">
        <v>29</v>
      </c>
      <c r="K25" s="16">
        <f>Store[[#This Row],[Quantity]]*Store[[#This Row],[Sale Price]]</f>
        <v>268125</v>
      </c>
      <c r="L25" s="16">
        <f>Store[[#This Row],[Gross Sales]]-Store[[#This Row],[Discount]]</f>
        <v>262762.5</v>
      </c>
      <c r="M25" s="16">
        <f>Store[[#This Row],[Sales]]-Store[[#This Row],[COGS]]</f>
        <v>5362.5</v>
      </c>
    </row>
    <row r="26" spans="1:13" x14ac:dyDescent="0.25">
      <c r="A26" t="s">
        <v>24</v>
      </c>
      <c r="B26" t="s">
        <v>19</v>
      </c>
      <c r="C26" s="15" t="s">
        <v>20</v>
      </c>
      <c r="D26" s="11">
        <v>44156</v>
      </c>
      <c r="E26">
        <v>1785</v>
      </c>
      <c r="F26" s="9">
        <v>10</v>
      </c>
      <c r="G26" s="9">
        <v>12</v>
      </c>
      <c r="H26" s="9">
        <v>5355</v>
      </c>
      <c r="I26" s="9">
        <v>428.4</v>
      </c>
      <c r="J26" s="7" t="s">
        <v>29</v>
      </c>
      <c r="K26" s="16">
        <f>Store[[#This Row],[Quantity]]*Store[[#This Row],[Sale Price]]</f>
        <v>21420</v>
      </c>
      <c r="L26" s="16">
        <f>Store[[#This Row],[Gross Sales]]-Store[[#This Row],[Discount]]</f>
        <v>20991.599999999999</v>
      </c>
      <c r="M26" s="16">
        <f>Store[[#This Row],[Sales]]-Store[[#This Row],[COGS]]</f>
        <v>15636.599999999999</v>
      </c>
    </row>
    <row r="27" spans="1:13" x14ac:dyDescent="0.25">
      <c r="A27" t="s">
        <v>18</v>
      </c>
      <c r="B27" t="s">
        <v>25</v>
      </c>
      <c r="C27" s="15" t="s">
        <v>20</v>
      </c>
      <c r="D27" s="11">
        <v>44168</v>
      </c>
      <c r="E27">
        <v>1925</v>
      </c>
      <c r="F27" s="9">
        <v>10</v>
      </c>
      <c r="G27" s="9">
        <v>15</v>
      </c>
      <c r="H27" s="9">
        <v>19250</v>
      </c>
      <c r="I27" s="9">
        <v>577.5</v>
      </c>
      <c r="J27" s="7" t="s">
        <v>29</v>
      </c>
      <c r="K27" s="16">
        <f>Store[[#This Row],[Quantity]]*Store[[#This Row],[Sale Price]]</f>
        <v>28875</v>
      </c>
      <c r="L27" s="16">
        <f>Store[[#This Row],[Gross Sales]]-Store[[#This Row],[Discount]]</f>
        <v>28297.5</v>
      </c>
      <c r="M27" s="16">
        <f>Store[[#This Row],[Sales]]-Store[[#This Row],[COGS]]</f>
        <v>9047.5</v>
      </c>
    </row>
    <row r="28" spans="1:13" x14ac:dyDescent="0.25">
      <c r="A28" t="s">
        <v>23</v>
      </c>
      <c r="B28" t="s">
        <v>25</v>
      </c>
      <c r="C28" s="15" t="s">
        <v>20</v>
      </c>
      <c r="D28" s="11">
        <v>44181</v>
      </c>
      <c r="E28">
        <v>2013</v>
      </c>
      <c r="F28" s="9">
        <v>10</v>
      </c>
      <c r="G28" s="9">
        <v>7</v>
      </c>
      <c r="H28" s="9">
        <v>10065</v>
      </c>
      <c r="I28" s="9">
        <v>281.82</v>
      </c>
      <c r="J28" s="7" t="s">
        <v>29</v>
      </c>
      <c r="K28" s="16">
        <f>Store[[#This Row],[Quantity]]*Store[[#This Row],[Sale Price]]</f>
        <v>14091</v>
      </c>
      <c r="L28" s="16">
        <f>Store[[#This Row],[Gross Sales]]-Store[[#This Row],[Discount]]</f>
        <v>13809.18</v>
      </c>
      <c r="M28" s="16">
        <f>Store[[#This Row],[Sales]]-Store[[#This Row],[COGS]]</f>
        <v>3744.1800000000003</v>
      </c>
    </row>
    <row r="29" spans="1:13" x14ac:dyDescent="0.25">
      <c r="A29" t="s">
        <v>23</v>
      </c>
      <c r="B29" t="s">
        <v>30</v>
      </c>
      <c r="C29" s="15" t="s">
        <v>26</v>
      </c>
      <c r="D29" s="11">
        <v>44111</v>
      </c>
      <c r="E29">
        <v>2966</v>
      </c>
      <c r="F29" s="9">
        <v>120</v>
      </c>
      <c r="G29" s="9">
        <v>350</v>
      </c>
      <c r="H29" s="9">
        <v>771160</v>
      </c>
      <c r="I29" s="9">
        <v>20762</v>
      </c>
      <c r="J29" s="7" t="s">
        <v>29</v>
      </c>
      <c r="K29" s="16">
        <f>Store[[#This Row],[Quantity]]*Store[[#This Row],[Sale Price]]</f>
        <v>1038100</v>
      </c>
      <c r="L29" s="16">
        <f>Store[[#This Row],[Gross Sales]]-Store[[#This Row],[Discount]]</f>
        <v>1017338</v>
      </c>
      <c r="M29" s="16">
        <f>Store[[#This Row],[Sales]]-Store[[#This Row],[COGS]]</f>
        <v>246178</v>
      </c>
    </row>
    <row r="30" spans="1:13" x14ac:dyDescent="0.25">
      <c r="A30" t="s">
        <v>14</v>
      </c>
      <c r="B30" t="s">
        <v>30</v>
      </c>
      <c r="C30" s="15" t="s">
        <v>26</v>
      </c>
      <c r="D30" s="11">
        <v>44133</v>
      </c>
      <c r="E30">
        <v>809</v>
      </c>
      <c r="F30" s="9">
        <v>120</v>
      </c>
      <c r="G30" s="9">
        <v>125</v>
      </c>
      <c r="H30" s="9">
        <v>97080</v>
      </c>
      <c r="I30" s="9">
        <v>2022.5</v>
      </c>
      <c r="J30" s="7" t="s">
        <v>29</v>
      </c>
      <c r="K30" s="16">
        <f>Store[[#This Row],[Quantity]]*Store[[#This Row],[Sale Price]]</f>
        <v>101125</v>
      </c>
      <c r="L30" s="16">
        <f>Store[[#This Row],[Gross Sales]]-Store[[#This Row],[Discount]]</f>
        <v>99102.5</v>
      </c>
      <c r="M30" s="16">
        <f>Store[[#This Row],[Sales]]-Store[[#This Row],[COGS]]</f>
        <v>2022.5</v>
      </c>
    </row>
    <row r="31" spans="1:13" x14ac:dyDescent="0.25">
      <c r="A31" t="s">
        <v>14</v>
      </c>
      <c r="B31" t="s">
        <v>30</v>
      </c>
      <c r="C31" s="15" t="s">
        <v>26</v>
      </c>
      <c r="D31" s="11">
        <v>44131</v>
      </c>
      <c r="E31">
        <v>2145</v>
      </c>
      <c r="F31" s="9">
        <v>120</v>
      </c>
      <c r="G31" s="9">
        <v>125</v>
      </c>
      <c r="H31" s="9">
        <v>257400</v>
      </c>
      <c r="I31" s="9">
        <v>5362.5</v>
      </c>
      <c r="J31" s="7" t="s">
        <v>29</v>
      </c>
      <c r="K31" s="16">
        <f>Store[[#This Row],[Quantity]]*Store[[#This Row],[Sale Price]]</f>
        <v>268125</v>
      </c>
      <c r="L31" s="16">
        <f>Store[[#This Row],[Gross Sales]]-Store[[#This Row],[Discount]]</f>
        <v>262762.5</v>
      </c>
      <c r="M31" s="16">
        <f>Store[[#This Row],[Sales]]-Store[[#This Row],[COGS]]</f>
        <v>5362.5</v>
      </c>
    </row>
    <row r="32" spans="1:13" x14ac:dyDescent="0.25">
      <c r="A32" t="s">
        <v>23</v>
      </c>
      <c r="B32" t="s">
        <v>30</v>
      </c>
      <c r="C32" s="15" t="s">
        <v>26</v>
      </c>
      <c r="D32" s="11">
        <v>44178</v>
      </c>
      <c r="E32">
        <v>544</v>
      </c>
      <c r="F32" s="9">
        <v>120</v>
      </c>
      <c r="G32" s="9">
        <v>20</v>
      </c>
      <c r="H32" s="9">
        <v>5440</v>
      </c>
      <c r="I32" s="9">
        <v>217.6</v>
      </c>
      <c r="J32" s="7" t="s">
        <v>29</v>
      </c>
      <c r="K32" s="16">
        <f>Store[[#This Row],[Quantity]]*Store[[#This Row],[Sale Price]]</f>
        <v>10880</v>
      </c>
      <c r="L32" s="16">
        <f>Store[[#This Row],[Gross Sales]]-Store[[#This Row],[Discount]]</f>
        <v>10662.4</v>
      </c>
      <c r="M32" s="16">
        <f>Store[[#This Row],[Sales]]-Store[[#This Row],[COGS]]</f>
        <v>5222.3999999999996</v>
      </c>
    </row>
    <row r="33" spans="1:13" x14ac:dyDescent="0.25">
      <c r="A33" t="s">
        <v>21</v>
      </c>
      <c r="B33" t="s">
        <v>30</v>
      </c>
      <c r="C33" s="15" t="s">
        <v>27</v>
      </c>
      <c r="D33" s="11">
        <v>44126</v>
      </c>
      <c r="E33">
        <v>214</v>
      </c>
      <c r="F33" s="9">
        <v>250</v>
      </c>
      <c r="G33" s="9">
        <v>300</v>
      </c>
      <c r="H33" s="9">
        <v>53500</v>
      </c>
      <c r="I33" s="9">
        <v>1284</v>
      </c>
      <c r="J33" s="7" t="s">
        <v>29</v>
      </c>
      <c r="K33" s="16">
        <f>Store[[#This Row],[Quantity]]*Store[[#This Row],[Sale Price]]</f>
        <v>64200</v>
      </c>
      <c r="L33" s="16">
        <f>Store[[#This Row],[Gross Sales]]-Store[[#This Row],[Discount]]</f>
        <v>62916</v>
      </c>
      <c r="M33" s="16">
        <f>Store[[#This Row],[Sales]]-Store[[#This Row],[COGS]]</f>
        <v>9416</v>
      </c>
    </row>
    <row r="34" spans="1:13" x14ac:dyDescent="0.25">
      <c r="A34" t="s">
        <v>23</v>
      </c>
      <c r="B34" t="s">
        <v>25</v>
      </c>
      <c r="C34" s="15" t="s">
        <v>27</v>
      </c>
      <c r="D34" s="11">
        <v>44177</v>
      </c>
      <c r="E34">
        <v>266</v>
      </c>
      <c r="F34" s="9">
        <v>250</v>
      </c>
      <c r="G34" s="9">
        <v>350</v>
      </c>
      <c r="H34" s="9">
        <v>69160</v>
      </c>
      <c r="I34" s="9">
        <v>1862</v>
      </c>
      <c r="J34" s="7" t="s">
        <v>29</v>
      </c>
      <c r="K34" s="16">
        <f>Store[[#This Row],[Quantity]]*Store[[#This Row],[Sale Price]]</f>
        <v>93100</v>
      </c>
      <c r="L34" s="16">
        <f>Store[[#This Row],[Gross Sales]]-Store[[#This Row],[Discount]]</f>
        <v>91238</v>
      </c>
      <c r="M34" s="16">
        <f>Store[[#This Row],[Sales]]-Store[[#This Row],[COGS]]</f>
        <v>22078</v>
      </c>
    </row>
    <row r="35" spans="1:13" x14ac:dyDescent="0.25">
      <c r="A35" t="s">
        <v>23</v>
      </c>
      <c r="B35" t="s">
        <v>22</v>
      </c>
      <c r="C35" s="15" t="s">
        <v>27</v>
      </c>
      <c r="D35" s="11">
        <v>44167</v>
      </c>
      <c r="E35">
        <v>1940</v>
      </c>
      <c r="F35" s="9">
        <v>250</v>
      </c>
      <c r="G35" s="9">
        <v>350</v>
      </c>
      <c r="H35" s="9">
        <v>504400</v>
      </c>
      <c r="I35" s="9">
        <v>13580</v>
      </c>
      <c r="J35" s="7" t="s">
        <v>29</v>
      </c>
      <c r="K35" s="16">
        <f>Store[[#This Row],[Quantity]]*Store[[#This Row],[Sale Price]]</f>
        <v>679000</v>
      </c>
      <c r="L35" s="16">
        <f>Store[[#This Row],[Gross Sales]]-Store[[#This Row],[Discount]]</f>
        <v>665420</v>
      </c>
      <c r="M35" s="16">
        <f>Store[[#This Row],[Sales]]-Store[[#This Row],[COGS]]</f>
        <v>161020</v>
      </c>
    </row>
    <row r="36" spans="1:13" x14ac:dyDescent="0.25">
      <c r="A36" t="s">
        <v>23</v>
      </c>
      <c r="B36" t="s">
        <v>30</v>
      </c>
      <c r="C36" s="15" t="s">
        <v>31</v>
      </c>
      <c r="D36" s="11">
        <v>44113</v>
      </c>
      <c r="E36">
        <v>2966</v>
      </c>
      <c r="F36" s="9">
        <v>260</v>
      </c>
      <c r="G36" s="9">
        <v>350</v>
      </c>
      <c r="H36" s="9">
        <v>771160</v>
      </c>
      <c r="I36" s="9">
        <v>20762</v>
      </c>
      <c r="J36" s="7" t="s">
        <v>29</v>
      </c>
      <c r="K36" s="16">
        <f>Store[[#This Row],[Quantity]]*Store[[#This Row],[Sale Price]]</f>
        <v>1038100</v>
      </c>
      <c r="L36" s="16">
        <f>Store[[#This Row],[Gross Sales]]-Store[[#This Row],[Discount]]</f>
        <v>1017338</v>
      </c>
      <c r="M36" s="16">
        <f>Store[[#This Row],[Sales]]-Store[[#This Row],[COGS]]</f>
        <v>246178</v>
      </c>
    </row>
    <row r="37" spans="1:13" x14ac:dyDescent="0.25">
      <c r="A37" t="s">
        <v>24</v>
      </c>
      <c r="B37" t="s">
        <v>15</v>
      </c>
      <c r="C37" s="15" t="s">
        <v>28</v>
      </c>
      <c r="D37" s="11">
        <v>44170</v>
      </c>
      <c r="E37">
        <v>908</v>
      </c>
      <c r="F37" s="9">
        <v>3</v>
      </c>
      <c r="G37" s="9">
        <v>12</v>
      </c>
      <c r="H37" s="9">
        <v>2724</v>
      </c>
      <c r="I37" s="9">
        <v>326.88</v>
      </c>
      <c r="J37" s="7" t="s">
        <v>29</v>
      </c>
      <c r="K37" s="16">
        <f>Store[[#This Row],[Quantity]]*Store[[#This Row],[Sale Price]]</f>
        <v>10896</v>
      </c>
      <c r="L37" s="16">
        <f>Store[[#This Row],[Gross Sales]]-Store[[#This Row],[Discount]]</f>
        <v>10569.12</v>
      </c>
      <c r="M37" s="16">
        <f>Store[[#This Row],[Sales]]-Store[[#This Row],[COGS]]</f>
        <v>7845.1200000000008</v>
      </c>
    </row>
    <row r="38" spans="1:13" x14ac:dyDescent="0.25">
      <c r="A38" t="s">
        <v>23</v>
      </c>
      <c r="B38" t="s">
        <v>30</v>
      </c>
      <c r="C38" s="15" t="s">
        <v>16</v>
      </c>
      <c r="D38" s="11">
        <v>44085</v>
      </c>
      <c r="E38">
        <v>1797</v>
      </c>
      <c r="F38" s="9">
        <v>5</v>
      </c>
      <c r="G38" s="9">
        <v>350</v>
      </c>
      <c r="H38" s="9">
        <v>467220</v>
      </c>
      <c r="I38" s="9">
        <v>18868.5</v>
      </c>
      <c r="J38" s="7" t="s">
        <v>29</v>
      </c>
      <c r="K38" s="16">
        <f>Store[[#This Row],[Quantity]]*Store[[#This Row],[Sale Price]]</f>
        <v>628950</v>
      </c>
      <c r="L38" s="16">
        <f>Store[[#This Row],[Gross Sales]]-Store[[#This Row],[Discount]]</f>
        <v>610081.5</v>
      </c>
      <c r="M38" s="16">
        <f>Store[[#This Row],[Sales]]-Store[[#This Row],[COGS]]</f>
        <v>142861.5</v>
      </c>
    </row>
    <row r="39" spans="1:13" x14ac:dyDescent="0.25">
      <c r="A39" t="s">
        <v>18</v>
      </c>
      <c r="B39" t="s">
        <v>30</v>
      </c>
      <c r="C39" s="15" t="s">
        <v>20</v>
      </c>
      <c r="D39" s="11">
        <v>44125</v>
      </c>
      <c r="E39">
        <v>1945</v>
      </c>
      <c r="F39" s="9">
        <v>10</v>
      </c>
      <c r="G39" s="9">
        <v>15</v>
      </c>
      <c r="H39" s="9">
        <v>19450</v>
      </c>
      <c r="I39" s="9">
        <v>875.25</v>
      </c>
      <c r="J39" s="7" t="s">
        <v>29</v>
      </c>
      <c r="K39" s="16">
        <f>Store[[#This Row],[Quantity]]*Store[[#This Row],[Sale Price]]</f>
        <v>29175</v>
      </c>
      <c r="L39" s="16">
        <f>Store[[#This Row],[Gross Sales]]-Store[[#This Row],[Discount]]</f>
        <v>28299.75</v>
      </c>
      <c r="M39" s="16">
        <f>Store[[#This Row],[Sales]]-Store[[#This Row],[COGS]]</f>
        <v>8849.75</v>
      </c>
    </row>
    <row r="40" spans="1:13" x14ac:dyDescent="0.25">
      <c r="A40" t="s">
        <v>18</v>
      </c>
      <c r="B40" t="s">
        <v>30</v>
      </c>
      <c r="C40" s="15" t="s">
        <v>27</v>
      </c>
      <c r="D40" s="11">
        <v>44125</v>
      </c>
      <c r="E40">
        <v>1945</v>
      </c>
      <c r="F40" s="9">
        <v>250</v>
      </c>
      <c r="G40" s="9">
        <v>15</v>
      </c>
      <c r="H40" s="9">
        <v>19450</v>
      </c>
      <c r="I40" s="9">
        <v>875.25</v>
      </c>
      <c r="J40" s="7" t="s">
        <v>29</v>
      </c>
      <c r="K40" s="16">
        <f>Store[[#This Row],[Quantity]]*Store[[#This Row],[Sale Price]]</f>
        <v>29175</v>
      </c>
      <c r="L40" s="16">
        <f>Store[[#This Row],[Gross Sales]]-Store[[#This Row],[Discount]]</f>
        <v>28299.75</v>
      </c>
      <c r="M40" s="16">
        <f>Store[[#This Row],[Sales]]-Store[[#This Row],[COGS]]</f>
        <v>8849.75</v>
      </c>
    </row>
    <row r="41" spans="1:13" x14ac:dyDescent="0.25">
      <c r="A41" t="s">
        <v>23</v>
      </c>
      <c r="B41" t="s">
        <v>22</v>
      </c>
      <c r="C41" s="15" t="s">
        <v>20</v>
      </c>
      <c r="D41" s="11">
        <v>44092</v>
      </c>
      <c r="E41">
        <v>1760</v>
      </c>
      <c r="F41" s="9">
        <v>10</v>
      </c>
      <c r="G41" s="9">
        <v>7</v>
      </c>
      <c r="H41" s="9">
        <v>8800</v>
      </c>
      <c r="I41" s="9">
        <v>369.6</v>
      </c>
      <c r="J41" s="7" t="s">
        <v>29</v>
      </c>
      <c r="K41" s="16">
        <f>Store[[#This Row],[Quantity]]*Store[[#This Row],[Sale Price]]</f>
        <v>12320</v>
      </c>
      <c r="L41" s="16">
        <f>Store[[#This Row],[Gross Sales]]-Store[[#This Row],[Discount]]</f>
        <v>11950.4</v>
      </c>
      <c r="M41" s="16">
        <f>Store[[#This Row],[Sales]]-Store[[#This Row],[COGS]]</f>
        <v>3150.3999999999996</v>
      </c>
    </row>
    <row r="42" spans="1:13" x14ac:dyDescent="0.25">
      <c r="A42" t="s">
        <v>18</v>
      </c>
      <c r="B42" t="s">
        <v>19</v>
      </c>
      <c r="C42" s="15" t="s">
        <v>20</v>
      </c>
      <c r="D42" s="11">
        <v>44195</v>
      </c>
      <c r="E42">
        <v>2261</v>
      </c>
      <c r="F42" s="9">
        <v>10</v>
      </c>
      <c r="G42" s="9">
        <v>15</v>
      </c>
      <c r="H42" s="9">
        <v>22610</v>
      </c>
      <c r="I42" s="9">
        <v>1356.6</v>
      </c>
      <c r="J42" s="7" t="s">
        <v>29</v>
      </c>
      <c r="K42" s="16">
        <f>Store[[#This Row],[Quantity]]*Store[[#This Row],[Sale Price]]</f>
        <v>33915</v>
      </c>
      <c r="L42" s="16">
        <f>Store[[#This Row],[Gross Sales]]-Store[[#This Row],[Discount]]</f>
        <v>32558.400000000001</v>
      </c>
      <c r="M42" s="16">
        <f>Store[[#This Row],[Sales]]-Store[[#This Row],[COGS]]</f>
        <v>9948.4000000000015</v>
      </c>
    </row>
    <row r="43" spans="1:13" x14ac:dyDescent="0.25">
      <c r="A43" t="s">
        <v>23</v>
      </c>
      <c r="B43" t="s">
        <v>25</v>
      </c>
      <c r="C43" s="15" t="s">
        <v>26</v>
      </c>
      <c r="D43" s="11">
        <v>44089</v>
      </c>
      <c r="E43">
        <v>736</v>
      </c>
      <c r="F43" s="9">
        <v>120</v>
      </c>
      <c r="G43" s="9">
        <v>20</v>
      </c>
      <c r="H43" s="9">
        <v>7360</v>
      </c>
      <c r="I43" s="9">
        <v>588.79999999999995</v>
      </c>
      <c r="J43" s="7" t="s">
        <v>29</v>
      </c>
      <c r="K43" s="16">
        <f>Store[[#This Row],[Quantity]]*Store[[#This Row],[Sale Price]]</f>
        <v>14720</v>
      </c>
      <c r="L43" s="16">
        <f>Store[[#This Row],[Gross Sales]]-Store[[#This Row],[Discount]]</f>
        <v>14131.2</v>
      </c>
      <c r="M43" s="16">
        <f>Store[[#This Row],[Sales]]-Store[[#This Row],[COGS]]</f>
        <v>6771.2000000000007</v>
      </c>
    </row>
    <row r="44" spans="1:13" x14ac:dyDescent="0.25">
      <c r="A44" t="s">
        <v>23</v>
      </c>
      <c r="B44" t="s">
        <v>15</v>
      </c>
      <c r="C44" s="15" t="s">
        <v>28</v>
      </c>
      <c r="D44" s="11">
        <v>44123</v>
      </c>
      <c r="E44">
        <v>2851</v>
      </c>
      <c r="F44" s="9">
        <v>3</v>
      </c>
      <c r="G44" s="9">
        <v>7</v>
      </c>
      <c r="H44" s="9">
        <v>14255</v>
      </c>
      <c r="I44" s="9">
        <v>798.28</v>
      </c>
      <c r="J44" s="7" t="s">
        <v>29</v>
      </c>
      <c r="K44" s="16">
        <f>Store[[#This Row],[Quantity]]*Store[[#This Row],[Sale Price]]</f>
        <v>19957</v>
      </c>
      <c r="L44" s="16">
        <f>Store[[#This Row],[Gross Sales]]-Store[[#This Row],[Discount]]</f>
        <v>19158.72</v>
      </c>
      <c r="M44" s="16">
        <f>Store[[#This Row],[Sales]]-Store[[#This Row],[COGS]]</f>
        <v>4903.7200000000012</v>
      </c>
    </row>
    <row r="45" spans="1:13" x14ac:dyDescent="0.25">
      <c r="A45" t="s">
        <v>23</v>
      </c>
      <c r="B45" t="s">
        <v>15</v>
      </c>
      <c r="C45" s="15" t="s">
        <v>16</v>
      </c>
      <c r="D45" s="11">
        <v>44131</v>
      </c>
      <c r="E45">
        <v>2851</v>
      </c>
      <c r="F45" s="9">
        <v>5</v>
      </c>
      <c r="G45" s="9">
        <v>7</v>
      </c>
      <c r="H45" s="9">
        <v>14255</v>
      </c>
      <c r="I45" s="9">
        <v>798.28</v>
      </c>
      <c r="J45" s="7" t="s">
        <v>29</v>
      </c>
      <c r="K45" s="16">
        <f>Store[[#This Row],[Quantity]]*Store[[#This Row],[Sale Price]]</f>
        <v>19957</v>
      </c>
      <c r="L45" s="16">
        <f>Store[[#This Row],[Gross Sales]]-Store[[#This Row],[Discount]]</f>
        <v>19158.72</v>
      </c>
      <c r="M45" s="16">
        <f>Store[[#This Row],[Sales]]-Store[[#This Row],[COGS]]</f>
        <v>4903.7200000000012</v>
      </c>
    </row>
    <row r="46" spans="1:13" x14ac:dyDescent="0.25">
      <c r="A46" t="s">
        <v>18</v>
      </c>
      <c r="B46" t="s">
        <v>25</v>
      </c>
      <c r="C46" s="15" t="s">
        <v>20</v>
      </c>
      <c r="D46" s="11">
        <v>44124</v>
      </c>
      <c r="E46">
        <v>671</v>
      </c>
      <c r="F46" s="9">
        <v>10</v>
      </c>
      <c r="G46" s="9">
        <v>15</v>
      </c>
      <c r="H46" s="9">
        <v>6710</v>
      </c>
      <c r="I46" s="9">
        <v>402.6</v>
      </c>
      <c r="J46" s="7" t="s">
        <v>29</v>
      </c>
      <c r="K46" s="16">
        <f>Store[[#This Row],[Quantity]]*Store[[#This Row],[Sale Price]]</f>
        <v>10065</v>
      </c>
      <c r="L46" s="16">
        <f>Store[[#This Row],[Gross Sales]]-Store[[#This Row],[Discount]]</f>
        <v>9662.4</v>
      </c>
      <c r="M46" s="16">
        <f>Store[[#This Row],[Sales]]-Store[[#This Row],[COGS]]</f>
        <v>2952.3999999999996</v>
      </c>
    </row>
    <row r="47" spans="1:13" x14ac:dyDescent="0.25">
      <c r="A47" t="s">
        <v>18</v>
      </c>
      <c r="B47" t="s">
        <v>22</v>
      </c>
      <c r="C47" s="15" t="s">
        <v>20</v>
      </c>
      <c r="D47" s="11">
        <v>44122</v>
      </c>
      <c r="E47">
        <v>1514</v>
      </c>
      <c r="F47" s="9">
        <v>10</v>
      </c>
      <c r="G47" s="9">
        <v>15</v>
      </c>
      <c r="H47" s="9">
        <v>15140</v>
      </c>
      <c r="I47" s="9">
        <v>908.4</v>
      </c>
      <c r="J47" s="7" t="s">
        <v>29</v>
      </c>
      <c r="K47" s="16">
        <f>Store[[#This Row],[Quantity]]*Store[[#This Row],[Sale Price]]</f>
        <v>22710</v>
      </c>
      <c r="L47" s="16">
        <f>Store[[#This Row],[Gross Sales]]-Store[[#This Row],[Discount]]</f>
        <v>21801.599999999999</v>
      </c>
      <c r="M47" s="16">
        <f>Store[[#This Row],[Sales]]-Store[[#This Row],[COGS]]</f>
        <v>6661.5999999999985</v>
      </c>
    </row>
    <row r="48" spans="1:13" x14ac:dyDescent="0.25">
      <c r="A48" t="s">
        <v>23</v>
      </c>
      <c r="B48" t="s">
        <v>15</v>
      </c>
      <c r="C48" s="15" t="s">
        <v>26</v>
      </c>
      <c r="D48" s="11">
        <v>44099</v>
      </c>
      <c r="E48">
        <v>2646</v>
      </c>
      <c r="F48" s="9">
        <v>120</v>
      </c>
      <c r="G48" s="9">
        <v>20</v>
      </c>
      <c r="H48" s="9">
        <v>26460</v>
      </c>
      <c r="I48" s="9">
        <v>2116.8000000000002</v>
      </c>
      <c r="J48" s="7" t="s">
        <v>29</v>
      </c>
      <c r="K48" s="16">
        <f>Store[[#This Row],[Quantity]]*Store[[#This Row],[Sale Price]]</f>
        <v>52920</v>
      </c>
      <c r="L48" s="16">
        <f>Store[[#This Row],[Gross Sales]]-Store[[#This Row],[Discount]]</f>
        <v>50803.199999999997</v>
      </c>
      <c r="M48" s="16">
        <f>Store[[#This Row],[Sales]]-Store[[#This Row],[COGS]]</f>
        <v>24343.199999999997</v>
      </c>
    </row>
    <row r="49" spans="1:13" x14ac:dyDescent="0.25">
      <c r="A49" t="s">
        <v>23</v>
      </c>
      <c r="B49" t="s">
        <v>25</v>
      </c>
      <c r="C49" s="15" t="s">
        <v>27</v>
      </c>
      <c r="D49" s="11">
        <v>44097</v>
      </c>
      <c r="E49">
        <v>349</v>
      </c>
      <c r="F49" s="9">
        <v>250</v>
      </c>
      <c r="G49" s="9">
        <v>350</v>
      </c>
      <c r="H49" s="9">
        <v>90740</v>
      </c>
      <c r="I49" s="9">
        <v>4886</v>
      </c>
      <c r="J49" s="7" t="s">
        <v>29</v>
      </c>
      <c r="K49" s="16">
        <f>Store[[#This Row],[Quantity]]*Store[[#This Row],[Sale Price]]</f>
        <v>122150</v>
      </c>
      <c r="L49" s="16">
        <f>Store[[#This Row],[Gross Sales]]-Store[[#This Row],[Discount]]</f>
        <v>117264</v>
      </c>
      <c r="M49" s="16">
        <f>Store[[#This Row],[Sales]]-Store[[#This Row],[COGS]]</f>
        <v>26524</v>
      </c>
    </row>
    <row r="50" spans="1:13" x14ac:dyDescent="0.25">
      <c r="A50" t="s">
        <v>18</v>
      </c>
      <c r="B50" t="s">
        <v>22</v>
      </c>
      <c r="C50" s="15" t="s">
        <v>27</v>
      </c>
      <c r="D50" s="11">
        <v>44113</v>
      </c>
      <c r="E50">
        <v>1514</v>
      </c>
      <c r="F50" s="9">
        <v>250</v>
      </c>
      <c r="G50" s="9">
        <v>15</v>
      </c>
      <c r="H50" s="9">
        <v>15140</v>
      </c>
      <c r="I50" s="9">
        <v>908.4</v>
      </c>
      <c r="J50" s="7" t="s">
        <v>29</v>
      </c>
      <c r="K50" s="16">
        <f>Store[[#This Row],[Quantity]]*Store[[#This Row],[Sale Price]]</f>
        <v>22710</v>
      </c>
      <c r="L50" s="16">
        <f>Store[[#This Row],[Gross Sales]]-Store[[#This Row],[Discount]]</f>
        <v>21801.599999999999</v>
      </c>
      <c r="M50" s="16">
        <f>Store[[#This Row],[Sales]]-Store[[#This Row],[COGS]]</f>
        <v>6661.5999999999985</v>
      </c>
    </row>
    <row r="51" spans="1:13" x14ac:dyDescent="0.25">
      <c r="A51" t="s">
        <v>18</v>
      </c>
      <c r="B51" t="s">
        <v>25</v>
      </c>
      <c r="C51" s="15" t="s">
        <v>31</v>
      </c>
      <c r="D51" s="11">
        <v>44128</v>
      </c>
      <c r="E51">
        <v>671</v>
      </c>
      <c r="F51" s="9">
        <v>260</v>
      </c>
      <c r="G51" s="9">
        <v>15</v>
      </c>
      <c r="H51" s="9">
        <v>6710</v>
      </c>
      <c r="I51" s="9">
        <v>402.6</v>
      </c>
      <c r="J51" s="7" t="s">
        <v>29</v>
      </c>
      <c r="K51" s="16">
        <f>Store[[#This Row],[Quantity]]*Store[[#This Row],[Sale Price]]</f>
        <v>10065</v>
      </c>
      <c r="L51" s="16">
        <f>Store[[#This Row],[Gross Sales]]-Store[[#This Row],[Discount]]</f>
        <v>9662.4</v>
      </c>
      <c r="M51" s="16">
        <f>Store[[#This Row],[Sales]]-Store[[#This Row],[COGS]]</f>
        <v>2952.3999999999996</v>
      </c>
    </row>
    <row r="52" spans="1:13" x14ac:dyDescent="0.25">
      <c r="A52" t="s">
        <v>23</v>
      </c>
      <c r="B52" t="s">
        <v>15</v>
      </c>
      <c r="C52" s="15" t="s">
        <v>31</v>
      </c>
      <c r="D52" s="11">
        <v>44190</v>
      </c>
      <c r="E52">
        <v>1778</v>
      </c>
      <c r="F52" s="9">
        <v>260</v>
      </c>
      <c r="G52" s="9">
        <v>350</v>
      </c>
      <c r="H52" s="9">
        <v>462280</v>
      </c>
      <c r="I52" s="9">
        <v>24892</v>
      </c>
      <c r="J52" s="7" t="s">
        <v>29</v>
      </c>
      <c r="K52" s="16">
        <f>Store[[#This Row],[Quantity]]*Store[[#This Row],[Sale Price]]</f>
        <v>622300</v>
      </c>
      <c r="L52" s="16">
        <f>Store[[#This Row],[Gross Sales]]-Store[[#This Row],[Discount]]</f>
        <v>597408</v>
      </c>
      <c r="M52" s="16">
        <f>Store[[#This Row],[Sales]]-Store[[#This Row],[COGS]]</f>
        <v>135128</v>
      </c>
    </row>
    <row r="53" spans="1:13" x14ac:dyDescent="0.25">
      <c r="A53" t="s">
        <v>23</v>
      </c>
      <c r="B53" t="s">
        <v>30</v>
      </c>
      <c r="C53" s="15" t="s">
        <v>16</v>
      </c>
      <c r="D53" s="11">
        <v>44114</v>
      </c>
      <c r="E53">
        <v>1159</v>
      </c>
      <c r="F53" s="9">
        <v>5</v>
      </c>
      <c r="G53" s="9">
        <v>7</v>
      </c>
      <c r="H53" s="9">
        <v>5795</v>
      </c>
      <c r="I53" s="9">
        <v>405.65</v>
      </c>
      <c r="J53" s="7" t="s">
        <v>32</v>
      </c>
      <c r="K53" s="16">
        <f>Store[[#This Row],[Quantity]]*Store[[#This Row],[Sale Price]]</f>
        <v>8113</v>
      </c>
      <c r="L53" s="16">
        <f>Store[[#This Row],[Gross Sales]]-Store[[#This Row],[Discount]]</f>
        <v>7707.35</v>
      </c>
      <c r="M53" s="16">
        <f>Store[[#This Row],[Sales]]-Store[[#This Row],[COGS]]</f>
        <v>1912.3500000000004</v>
      </c>
    </row>
    <row r="54" spans="1:13" x14ac:dyDescent="0.25">
      <c r="A54" t="s">
        <v>23</v>
      </c>
      <c r="B54" t="s">
        <v>15</v>
      </c>
      <c r="C54" s="15" t="s">
        <v>20</v>
      </c>
      <c r="D54" s="11">
        <v>44093</v>
      </c>
      <c r="E54">
        <v>2349</v>
      </c>
      <c r="F54" s="9">
        <v>10</v>
      </c>
      <c r="G54" s="9">
        <v>7</v>
      </c>
      <c r="H54" s="9">
        <v>11745</v>
      </c>
      <c r="I54" s="9">
        <v>822.15</v>
      </c>
      <c r="J54" s="7" t="s">
        <v>32</v>
      </c>
      <c r="K54" s="16">
        <f>Store[[#This Row],[Quantity]]*Store[[#This Row],[Sale Price]]</f>
        <v>16443</v>
      </c>
      <c r="L54" s="16">
        <f>Store[[#This Row],[Gross Sales]]-Store[[#This Row],[Discount]]</f>
        <v>15620.85</v>
      </c>
      <c r="M54" s="16">
        <f>Store[[#This Row],[Sales]]-Store[[#This Row],[COGS]]</f>
        <v>3875.8500000000004</v>
      </c>
    </row>
    <row r="55" spans="1:13" x14ac:dyDescent="0.25">
      <c r="A55" t="s">
        <v>23</v>
      </c>
      <c r="B55" t="s">
        <v>30</v>
      </c>
      <c r="C55" s="15" t="s">
        <v>31</v>
      </c>
      <c r="D55" s="11">
        <v>44109</v>
      </c>
      <c r="E55">
        <v>1159</v>
      </c>
      <c r="F55" s="9">
        <v>260</v>
      </c>
      <c r="G55" s="9">
        <v>7</v>
      </c>
      <c r="H55" s="9">
        <v>5795</v>
      </c>
      <c r="I55" s="9">
        <v>405.65</v>
      </c>
      <c r="J55" s="7" t="s">
        <v>32</v>
      </c>
      <c r="K55" s="16">
        <f>Store[[#This Row],[Quantity]]*Store[[#This Row],[Sale Price]]</f>
        <v>8113</v>
      </c>
      <c r="L55" s="16">
        <f>Store[[#This Row],[Gross Sales]]-Store[[#This Row],[Discount]]</f>
        <v>7707.35</v>
      </c>
      <c r="M55" s="16">
        <f>Store[[#This Row],[Sales]]-Store[[#This Row],[COGS]]</f>
        <v>1912.3500000000004</v>
      </c>
    </row>
    <row r="56" spans="1:13" x14ac:dyDescent="0.25">
      <c r="A56" t="s">
        <v>23</v>
      </c>
      <c r="B56" t="s">
        <v>30</v>
      </c>
      <c r="C56" s="15" t="s">
        <v>28</v>
      </c>
      <c r="D56" s="11">
        <v>44140</v>
      </c>
      <c r="E56">
        <v>1016</v>
      </c>
      <c r="F56" s="9">
        <v>3</v>
      </c>
      <c r="G56" s="9">
        <v>7</v>
      </c>
      <c r="H56" s="9">
        <v>5080</v>
      </c>
      <c r="I56" s="9">
        <v>355.6</v>
      </c>
      <c r="J56" s="7" t="s">
        <v>32</v>
      </c>
      <c r="K56" s="16">
        <f>Store[[#This Row],[Quantity]]*Store[[#This Row],[Sale Price]]</f>
        <v>7112</v>
      </c>
      <c r="L56" s="16">
        <f>Store[[#This Row],[Gross Sales]]-Store[[#This Row],[Discount]]</f>
        <v>6756.4</v>
      </c>
      <c r="M56" s="16">
        <f>Store[[#This Row],[Sales]]-Store[[#This Row],[COGS]]</f>
        <v>1676.3999999999996</v>
      </c>
    </row>
    <row r="57" spans="1:13" x14ac:dyDescent="0.25">
      <c r="A57" t="s">
        <v>23</v>
      </c>
      <c r="B57" t="s">
        <v>22</v>
      </c>
      <c r="C57" s="15" t="s">
        <v>16</v>
      </c>
      <c r="D57" s="11">
        <v>44090</v>
      </c>
      <c r="E57">
        <v>720</v>
      </c>
      <c r="F57" s="9">
        <v>5</v>
      </c>
      <c r="G57" s="9">
        <v>350</v>
      </c>
      <c r="H57" s="9">
        <v>187200</v>
      </c>
      <c r="I57" s="9">
        <v>12600</v>
      </c>
      <c r="J57" s="7" t="s">
        <v>32</v>
      </c>
      <c r="K57" s="16">
        <f>Store[[#This Row],[Quantity]]*Store[[#This Row],[Sale Price]]</f>
        <v>252000</v>
      </c>
      <c r="L57" s="16">
        <f>Store[[#This Row],[Gross Sales]]-Store[[#This Row],[Discount]]</f>
        <v>239400</v>
      </c>
      <c r="M57" s="16">
        <f>Store[[#This Row],[Sales]]-Store[[#This Row],[COGS]]</f>
        <v>52200</v>
      </c>
    </row>
    <row r="58" spans="1:13" x14ac:dyDescent="0.25">
      <c r="A58" t="s">
        <v>21</v>
      </c>
      <c r="B58" t="s">
        <v>22</v>
      </c>
      <c r="C58" s="15" t="s">
        <v>16</v>
      </c>
      <c r="D58" s="11">
        <v>44186</v>
      </c>
      <c r="E58">
        <v>1100</v>
      </c>
      <c r="F58" s="9">
        <v>5</v>
      </c>
      <c r="G58" s="9">
        <v>300</v>
      </c>
      <c r="H58" s="9">
        <v>275000</v>
      </c>
      <c r="I58" s="9">
        <v>16500</v>
      </c>
      <c r="J58" s="7" t="s">
        <v>32</v>
      </c>
      <c r="K58" s="16">
        <f>Store[[#This Row],[Quantity]]*Store[[#This Row],[Sale Price]]</f>
        <v>330000</v>
      </c>
      <c r="L58" s="16">
        <f>Store[[#This Row],[Gross Sales]]-Store[[#This Row],[Discount]]</f>
        <v>313500</v>
      </c>
      <c r="M58" s="16">
        <f>Store[[#This Row],[Sales]]-Store[[#This Row],[COGS]]</f>
        <v>38500</v>
      </c>
    </row>
    <row r="59" spans="1:13" x14ac:dyDescent="0.25">
      <c r="A59" t="s">
        <v>23</v>
      </c>
      <c r="B59" t="s">
        <v>15</v>
      </c>
      <c r="C59" s="15" t="s">
        <v>20</v>
      </c>
      <c r="D59" s="11">
        <v>44119</v>
      </c>
      <c r="E59">
        <v>1228</v>
      </c>
      <c r="F59" s="9">
        <v>10</v>
      </c>
      <c r="G59" s="9">
        <v>350</v>
      </c>
      <c r="H59" s="9">
        <v>319280</v>
      </c>
      <c r="I59" s="9">
        <v>21490</v>
      </c>
      <c r="J59" s="7" t="s">
        <v>32</v>
      </c>
      <c r="K59" s="16">
        <f>Store[[#This Row],[Quantity]]*Store[[#This Row],[Sale Price]]</f>
        <v>429800</v>
      </c>
      <c r="L59" s="16">
        <f>Store[[#This Row],[Gross Sales]]-Store[[#This Row],[Discount]]</f>
        <v>408310</v>
      </c>
      <c r="M59" s="16">
        <f>Store[[#This Row],[Sales]]-Store[[#This Row],[COGS]]</f>
        <v>89030</v>
      </c>
    </row>
    <row r="60" spans="1:13" x14ac:dyDescent="0.25">
      <c r="A60" t="s">
        <v>23</v>
      </c>
      <c r="B60" t="s">
        <v>15</v>
      </c>
      <c r="C60" s="15" t="s">
        <v>20</v>
      </c>
      <c r="D60" s="11">
        <v>44107</v>
      </c>
      <c r="E60">
        <v>1389</v>
      </c>
      <c r="F60" s="9">
        <v>10</v>
      </c>
      <c r="G60" s="9">
        <v>20</v>
      </c>
      <c r="H60" s="9">
        <v>13890</v>
      </c>
      <c r="I60" s="9">
        <v>1389</v>
      </c>
      <c r="J60" s="7" t="s">
        <v>32</v>
      </c>
      <c r="K60" s="16">
        <f>Store[[#This Row],[Quantity]]*Store[[#This Row],[Sale Price]]</f>
        <v>27780</v>
      </c>
      <c r="L60" s="16">
        <f>Store[[#This Row],[Gross Sales]]-Store[[#This Row],[Discount]]</f>
        <v>26391</v>
      </c>
      <c r="M60" s="16">
        <f>Store[[#This Row],[Sales]]-Store[[#This Row],[COGS]]</f>
        <v>12501</v>
      </c>
    </row>
    <row r="61" spans="1:13" x14ac:dyDescent="0.25">
      <c r="A61" t="s">
        <v>14</v>
      </c>
      <c r="B61" t="s">
        <v>19</v>
      </c>
      <c r="C61" s="15" t="s">
        <v>20</v>
      </c>
      <c r="D61" s="11">
        <v>44126</v>
      </c>
      <c r="E61">
        <v>704</v>
      </c>
      <c r="F61" s="9">
        <v>10</v>
      </c>
      <c r="G61" s="9">
        <v>125</v>
      </c>
      <c r="H61" s="9">
        <v>84480</v>
      </c>
      <c r="I61" s="9">
        <v>4400</v>
      </c>
      <c r="J61" s="7" t="s">
        <v>32</v>
      </c>
      <c r="K61" s="16">
        <f>Store[[#This Row],[Quantity]]*Store[[#This Row],[Sale Price]]</f>
        <v>88000</v>
      </c>
      <c r="L61" s="16">
        <f>Store[[#This Row],[Gross Sales]]-Store[[#This Row],[Discount]]</f>
        <v>83600</v>
      </c>
      <c r="M61" s="16">
        <f>Store[[#This Row],[Sales]]-Store[[#This Row],[COGS]]</f>
        <v>-880</v>
      </c>
    </row>
    <row r="62" spans="1:13" x14ac:dyDescent="0.25">
      <c r="A62" t="s">
        <v>23</v>
      </c>
      <c r="B62" t="s">
        <v>15</v>
      </c>
      <c r="C62" s="15" t="s">
        <v>20</v>
      </c>
      <c r="D62" s="11">
        <v>44192</v>
      </c>
      <c r="E62">
        <v>1802</v>
      </c>
      <c r="F62" s="9">
        <v>10</v>
      </c>
      <c r="G62" s="9">
        <v>20</v>
      </c>
      <c r="H62" s="9">
        <v>18020</v>
      </c>
      <c r="I62" s="9">
        <v>1802</v>
      </c>
      <c r="J62" s="7" t="s">
        <v>32</v>
      </c>
      <c r="K62" s="16">
        <f>Store[[#This Row],[Quantity]]*Store[[#This Row],[Sale Price]]</f>
        <v>36040</v>
      </c>
      <c r="L62" s="16">
        <f>Store[[#This Row],[Gross Sales]]-Store[[#This Row],[Discount]]</f>
        <v>34238</v>
      </c>
      <c r="M62" s="16">
        <f>Store[[#This Row],[Sales]]-Store[[#This Row],[COGS]]</f>
        <v>16218</v>
      </c>
    </row>
    <row r="63" spans="1:13" x14ac:dyDescent="0.25">
      <c r="A63" t="s">
        <v>23</v>
      </c>
      <c r="B63" t="s">
        <v>19</v>
      </c>
      <c r="C63" s="15" t="s">
        <v>20</v>
      </c>
      <c r="D63" s="11">
        <v>44187</v>
      </c>
      <c r="E63">
        <v>2136</v>
      </c>
      <c r="F63" s="9">
        <v>10</v>
      </c>
      <c r="G63" s="9">
        <v>7</v>
      </c>
      <c r="H63" s="9">
        <v>10680</v>
      </c>
      <c r="I63" s="9">
        <v>747.6</v>
      </c>
      <c r="J63" s="7" t="s">
        <v>32</v>
      </c>
      <c r="K63" s="16">
        <f>Store[[#This Row],[Quantity]]*Store[[#This Row],[Sale Price]]</f>
        <v>14952</v>
      </c>
      <c r="L63" s="16">
        <f>Store[[#This Row],[Gross Sales]]-Store[[#This Row],[Discount]]</f>
        <v>14204.4</v>
      </c>
      <c r="M63" s="16">
        <f>Store[[#This Row],[Sales]]-Store[[#This Row],[COGS]]</f>
        <v>3524.3999999999996</v>
      </c>
    </row>
    <row r="64" spans="1:13" x14ac:dyDescent="0.25">
      <c r="A64" t="s">
        <v>18</v>
      </c>
      <c r="B64" t="s">
        <v>30</v>
      </c>
      <c r="C64" s="15" t="s">
        <v>20</v>
      </c>
      <c r="D64" s="11">
        <v>44196</v>
      </c>
      <c r="E64">
        <v>2116</v>
      </c>
      <c r="F64" s="9">
        <v>10</v>
      </c>
      <c r="G64" s="9">
        <v>15</v>
      </c>
      <c r="H64" s="9">
        <v>21160</v>
      </c>
      <c r="I64" s="9">
        <v>1587</v>
      </c>
      <c r="J64" s="7" t="s">
        <v>32</v>
      </c>
      <c r="K64" s="16">
        <f>Store[[#This Row],[Quantity]]*Store[[#This Row],[Sale Price]]</f>
        <v>31740</v>
      </c>
      <c r="L64" s="16">
        <f>Store[[#This Row],[Gross Sales]]-Store[[#This Row],[Discount]]</f>
        <v>30153</v>
      </c>
      <c r="M64" s="16">
        <f>Store[[#This Row],[Sales]]-Store[[#This Row],[COGS]]</f>
        <v>8993</v>
      </c>
    </row>
    <row r="65" spans="1:13" x14ac:dyDescent="0.25">
      <c r="A65" t="s">
        <v>14</v>
      </c>
      <c r="B65" t="s">
        <v>19</v>
      </c>
      <c r="C65" s="15" t="s">
        <v>26</v>
      </c>
      <c r="D65" s="11">
        <v>44117</v>
      </c>
      <c r="E65">
        <v>704</v>
      </c>
      <c r="F65" s="9">
        <v>120</v>
      </c>
      <c r="G65" s="9">
        <v>125</v>
      </c>
      <c r="H65" s="9">
        <v>84480</v>
      </c>
      <c r="I65" s="9">
        <v>4400</v>
      </c>
      <c r="J65" s="7" t="s">
        <v>32</v>
      </c>
      <c r="K65" s="16">
        <f>Store[[#This Row],[Quantity]]*Store[[#This Row],[Sale Price]]</f>
        <v>88000</v>
      </c>
      <c r="L65" s="16">
        <f>Store[[#This Row],[Gross Sales]]-Store[[#This Row],[Discount]]</f>
        <v>83600</v>
      </c>
      <c r="M65" s="16">
        <f>Store[[#This Row],[Sales]]-Store[[#This Row],[COGS]]</f>
        <v>-880</v>
      </c>
    </row>
    <row r="66" spans="1:13" x14ac:dyDescent="0.25">
      <c r="A66" t="s">
        <v>23</v>
      </c>
      <c r="B66" t="s">
        <v>19</v>
      </c>
      <c r="C66" s="15" t="s">
        <v>26</v>
      </c>
      <c r="D66" s="11">
        <v>44196</v>
      </c>
      <c r="E66">
        <v>1033</v>
      </c>
      <c r="F66" s="9">
        <v>120</v>
      </c>
      <c r="G66" s="9">
        <v>20</v>
      </c>
      <c r="H66" s="9">
        <v>10330</v>
      </c>
      <c r="I66" s="9">
        <v>1033</v>
      </c>
      <c r="J66" s="7" t="s">
        <v>32</v>
      </c>
      <c r="K66" s="16">
        <f>Store[[#This Row],[Quantity]]*Store[[#This Row],[Sale Price]]</f>
        <v>20660</v>
      </c>
      <c r="L66" s="16">
        <f>Store[[#This Row],[Gross Sales]]-Store[[#This Row],[Discount]]</f>
        <v>19627</v>
      </c>
      <c r="M66" s="16">
        <f>Store[[#This Row],[Sales]]-Store[[#This Row],[COGS]]</f>
        <v>9297</v>
      </c>
    </row>
    <row r="67" spans="1:13" x14ac:dyDescent="0.25">
      <c r="A67" t="s">
        <v>23</v>
      </c>
      <c r="B67" t="s">
        <v>15</v>
      </c>
      <c r="C67" s="15" t="s">
        <v>27</v>
      </c>
      <c r="D67" s="11">
        <v>44115</v>
      </c>
      <c r="E67">
        <v>1389</v>
      </c>
      <c r="F67" s="9">
        <v>250</v>
      </c>
      <c r="G67" s="9">
        <v>20</v>
      </c>
      <c r="H67" s="9">
        <v>13890</v>
      </c>
      <c r="I67" s="9">
        <v>1389</v>
      </c>
      <c r="J67" s="7" t="s">
        <v>32</v>
      </c>
      <c r="K67" s="16">
        <f>Store[[#This Row],[Quantity]]*Store[[#This Row],[Sale Price]]</f>
        <v>27780</v>
      </c>
      <c r="L67" s="16">
        <f>Store[[#This Row],[Gross Sales]]-Store[[#This Row],[Discount]]</f>
        <v>26391</v>
      </c>
      <c r="M67" s="16">
        <f>Store[[#This Row],[Sales]]-Store[[#This Row],[COGS]]</f>
        <v>12501</v>
      </c>
    </row>
    <row r="68" spans="1:13" x14ac:dyDescent="0.25">
      <c r="A68" t="s">
        <v>23</v>
      </c>
      <c r="B68" t="s">
        <v>25</v>
      </c>
      <c r="C68" s="15" t="s">
        <v>27</v>
      </c>
      <c r="D68" s="11">
        <v>44162</v>
      </c>
      <c r="E68">
        <v>1265</v>
      </c>
      <c r="F68" s="9">
        <v>250</v>
      </c>
      <c r="G68" s="9">
        <v>20</v>
      </c>
      <c r="H68" s="9">
        <v>12650</v>
      </c>
      <c r="I68" s="9">
        <v>1265</v>
      </c>
      <c r="J68" s="7" t="s">
        <v>32</v>
      </c>
      <c r="K68" s="16">
        <f>Store[[#This Row],[Quantity]]*Store[[#This Row],[Sale Price]]</f>
        <v>25300</v>
      </c>
      <c r="L68" s="16">
        <f>Store[[#This Row],[Gross Sales]]-Store[[#This Row],[Discount]]</f>
        <v>24035</v>
      </c>
      <c r="M68" s="16">
        <f>Store[[#This Row],[Sales]]-Store[[#This Row],[COGS]]</f>
        <v>11385</v>
      </c>
    </row>
    <row r="69" spans="1:13" x14ac:dyDescent="0.25">
      <c r="A69" t="s">
        <v>23</v>
      </c>
      <c r="B69" t="s">
        <v>30</v>
      </c>
      <c r="C69" s="15" t="s">
        <v>27</v>
      </c>
      <c r="D69" s="11">
        <v>44143</v>
      </c>
      <c r="E69">
        <v>2297</v>
      </c>
      <c r="F69" s="9">
        <v>250</v>
      </c>
      <c r="G69" s="9">
        <v>20</v>
      </c>
      <c r="H69" s="9">
        <v>22970</v>
      </c>
      <c r="I69" s="9">
        <v>2297</v>
      </c>
      <c r="J69" s="7" t="s">
        <v>32</v>
      </c>
      <c r="K69" s="16">
        <f>Store[[#This Row],[Quantity]]*Store[[#This Row],[Sale Price]]</f>
        <v>45940</v>
      </c>
      <c r="L69" s="16">
        <f>Store[[#This Row],[Gross Sales]]-Store[[#This Row],[Discount]]</f>
        <v>43643</v>
      </c>
      <c r="M69" s="16">
        <f>Store[[#This Row],[Sales]]-Store[[#This Row],[COGS]]</f>
        <v>20673</v>
      </c>
    </row>
    <row r="70" spans="1:13" x14ac:dyDescent="0.25">
      <c r="A70" t="s">
        <v>23</v>
      </c>
      <c r="B70" t="s">
        <v>15</v>
      </c>
      <c r="C70" s="15" t="s">
        <v>31</v>
      </c>
      <c r="D70" s="11">
        <v>44122</v>
      </c>
      <c r="E70">
        <v>1228</v>
      </c>
      <c r="F70" s="9">
        <v>260</v>
      </c>
      <c r="G70" s="9">
        <v>350</v>
      </c>
      <c r="H70" s="9">
        <v>319280</v>
      </c>
      <c r="I70" s="9">
        <v>21490</v>
      </c>
      <c r="J70" s="7" t="s">
        <v>32</v>
      </c>
      <c r="K70" s="16">
        <f>Store[[#This Row],[Quantity]]*Store[[#This Row],[Sale Price]]</f>
        <v>429800</v>
      </c>
      <c r="L70" s="16">
        <f>Store[[#This Row],[Gross Sales]]-Store[[#This Row],[Discount]]</f>
        <v>408310</v>
      </c>
      <c r="M70" s="16">
        <f>Store[[#This Row],[Sales]]-Store[[#This Row],[COGS]]</f>
        <v>89030</v>
      </c>
    </row>
    <row r="71" spans="1:13" x14ac:dyDescent="0.25">
      <c r="A71" t="s">
        <v>24</v>
      </c>
      <c r="B71" t="s">
        <v>15</v>
      </c>
      <c r="C71" s="15" t="s">
        <v>28</v>
      </c>
      <c r="D71" s="11">
        <v>44118</v>
      </c>
      <c r="E71">
        <v>2299</v>
      </c>
      <c r="F71" s="9">
        <v>3</v>
      </c>
      <c r="G71" s="9">
        <v>12</v>
      </c>
      <c r="H71" s="9">
        <v>6897</v>
      </c>
      <c r="I71" s="9">
        <v>1655.28</v>
      </c>
      <c r="J71" s="7" t="s">
        <v>32</v>
      </c>
      <c r="K71" s="16">
        <f>Store[[#This Row],[Quantity]]*Store[[#This Row],[Sale Price]]</f>
        <v>27588</v>
      </c>
      <c r="L71" s="16">
        <f>Store[[#This Row],[Gross Sales]]-Store[[#This Row],[Discount]]</f>
        <v>25932.720000000001</v>
      </c>
      <c r="M71" s="16">
        <f>Store[[#This Row],[Sales]]-Store[[#This Row],[COGS]]</f>
        <v>19035.72</v>
      </c>
    </row>
    <row r="72" spans="1:13" x14ac:dyDescent="0.25">
      <c r="A72" t="s">
        <v>23</v>
      </c>
      <c r="B72" t="s">
        <v>25</v>
      </c>
      <c r="C72" s="15" t="s">
        <v>28</v>
      </c>
      <c r="D72" s="11">
        <v>44154</v>
      </c>
      <c r="E72">
        <v>263</v>
      </c>
      <c r="F72" s="9">
        <v>3</v>
      </c>
      <c r="G72" s="9">
        <v>7</v>
      </c>
      <c r="H72" s="9">
        <v>1315</v>
      </c>
      <c r="I72" s="9">
        <v>110.46</v>
      </c>
      <c r="J72" s="7" t="s">
        <v>32</v>
      </c>
      <c r="K72" s="16">
        <f>Store[[#This Row],[Quantity]]*Store[[#This Row],[Sale Price]]</f>
        <v>1841</v>
      </c>
      <c r="L72" s="16">
        <f>Store[[#This Row],[Gross Sales]]-Store[[#This Row],[Discount]]</f>
        <v>1730.54</v>
      </c>
      <c r="M72" s="16">
        <f>Store[[#This Row],[Sales]]-Store[[#This Row],[COGS]]</f>
        <v>415.53999999999996</v>
      </c>
    </row>
    <row r="73" spans="1:13" x14ac:dyDescent="0.25">
      <c r="A73" t="s">
        <v>14</v>
      </c>
      <c r="B73" t="s">
        <v>30</v>
      </c>
      <c r="C73" s="15" t="s">
        <v>28</v>
      </c>
      <c r="D73" s="11">
        <v>44194</v>
      </c>
      <c r="E73">
        <v>887</v>
      </c>
      <c r="F73" s="9">
        <v>3</v>
      </c>
      <c r="G73" s="9">
        <v>125</v>
      </c>
      <c r="H73" s="9">
        <v>106440</v>
      </c>
      <c r="I73" s="9">
        <v>6652.5</v>
      </c>
      <c r="J73" s="7" t="s">
        <v>32</v>
      </c>
      <c r="K73" s="16">
        <f>Store[[#This Row],[Quantity]]*Store[[#This Row],[Sale Price]]</f>
        <v>110875</v>
      </c>
      <c r="L73" s="16">
        <f>Store[[#This Row],[Gross Sales]]-Store[[#This Row],[Discount]]</f>
        <v>104222.5</v>
      </c>
      <c r="M73" s="16">
        <f>Store[[#This Row],[Sales]]-Store[[#This Row],[COGS]]</f>
        <v>-2217.5</v>
      </c>
    </row>
    <row r="74" spans="1:13" x14ac:dyDescent="0.25">
      <c r="A74" t="s">
        <v>23</v>
      </c>
      <c r="B74" t="s">
        <v>19</v>
      </c>
      <c r="C74" s="15" t="s">
        <v>16</v>
      </c>
      <c r="D74" s="11">
        <v>44127</v>
      </c>
      <c r="E74">
        <v>1403</v>
      </c>
      <c r="F74" s="9">
        <v>5</v>
      </c>
      <c r="G74" s="9">
        <v>7</v>
      </c>
      <c r="H74" s="9">
        <v>7015</v>
      </c>
      <c r="I74" s="9">
        <v>589.26</v>
      </c>
      <c r="J74" s="7" t="s">
        <v>32</v>
      </c>
      <c r="K74" s="16">
        <f>Store[[#This Row],[Quantity]]*Store[[#This Row],[Sale Price]]</f>
        <v>9821</v>
      </c>
      <c r="L74" s="16">
        <f>Store[[#This Row],[Gross Sales]]-Store[[#This Row],[Discount]]</f>
        <v>9231.74</v>
      </c>
      <c r="M74" s="16">
        <f>Store[[#This Row],[Sales]]-Store[[#This Row],[COGS]]</f>
        <v>2216.7399999999998</v>
      </c>
    </row>
    <row r="75" spans="1:13" x14ac:dyDescent="0.25">
      <c r="A75" t="s">
        <v>24</v>
      </c>
      <c r="B75" t="s">
        <v>15</v>
      </c>
      <c r="C75" s="15" t="s">
        <v>20</v>
      </c>
      <c r="D75" s="11">
        <v>44113</v>
      </c>
      <c r="E75">
        <v>2299</v>
      </c>
      <c r="F75" s="9">
        <v>10</v>
      </c>
      <c r="G75" s="9">
        <v>12</v>
      </c>
      <c r="H75" s="9">
        <v>6897</v>
      </c>
      <c r="I75" s="9">
        <v>1655.28</v>
      </c>
      <c r="J75" s="7" t="s">
        <v>32</v>
      </c>
      <c r="K75" s="16">
        <f>Store[[#This Row],[Quantity]]*Store[[#This Row],[Sale Price]]</f>
        <v>27588</v>
      </c>
      <c r="L75" s="16">
        <f>Store[[#This Row],[Gross Sales]]-Store[[#This Row],[Discount]]</f>
        <v>25932.720000000001</v>
      </c>
      <c r="M75" s="16">
        <f>Store[[#This Row],[Sales]]-Store[[#This Row],[COGS]]</f>
        <v>19035.72</v>
      </c>
    </row>
    <row r="76" spans="1:13" x14ac:dyDescent="0.25">
      <c r="A76" t="s">
        <v>23</v>
      </c>
      <c r="B76" t="s">
        <v>25</v>
      </c>
      <c r="C76" s="15" t="s">
        <v>20</v>
      </c>
      <c r="D76" s="11">
        <v>44131</v>
      </c>
      <c r="E76">
        <v>727</v>
      </c>
      <c r="F76" s="9">
        <v>10</v>
      </c>
      <c r="G76" s="9">
        <v>350</v>
      </c>
      <c r="H76" s="9">
        <v>189020</v>
      </c>
      <c r="I76" s="9">
        <v>15267</v>
      </c>
      <c r="J76" s="7" t="s">
        <v>32</v>
      </c>
      <c r="K76" s="16">
        <f>Store[[#This Row],[Quantity]]*Store[[#This Row],[Sale Price]]</f>
        <v>254450</v>
      </c>
      <c r="L76" s="16">
        <f>Store[[#This Row],[Gross Sales]]-Store[[#This Row],[Discount]]</f>
        <v>239183</v>
      </c>
      <c r="M76" s="16">
        <f>Store[[#This Row],[Sales]]-Store[[#This Row],[COGS]]</f>
        <v>50163</v>
      </c>
    </row>
    <row r="77" spans="1:13" x14ac:dyDescent="0.25">
      <c r="A77" t="s">
        <v>21</v>
      </c>
      <c r="B77" t="s">
        <v>19</v>
      </c>
      <c r="C77" s="15" t="s">
        <v>26</v>
      </c>
      <c r="D77" s="11">
        <v>44114</v>
      </c>
      <c r="E77">
        <v>1221</v>
      </c>
      <c r="F77" s="9">
        <v>120</v>
      </c>
      <c r="G77" s="9">
        <v>300</v>
      </c>
      <c r="H77" s="9">
        <v>305250</v>
      </c>
      <c r="I77" s="9">
        <v>21978</v>
      </c>
      <c r="J77" s="7" t="s">
        <v>32</v>
      </c>
      <c r="K77" s="16">
        <f>Store[[#This Row],[Quantity]]*Store[[#This Row],[Sale Price]]</f>
        <v>366300</v>
      </c>
      <c r="L77" s="16">
        <f>Store[[#This Row],[Gross Sales]]-Store[[#This Row],[Discount]]</f>
        <v>344322</v>
      </c>
      <c r="M77" s="16">
        <f>Store[[#This Row],[Sales]]-Store[[#This Row],[COGS]]</f>
        <v>39072</v>
      </c>
    </row>
    <row r="78" spans="1:13" x14ac:dyDescent="0.25">
      <c r="A78" t="s">
        <v>23</v>
      </c>
      <c r="B78" t="s">
        <v>19</v>
      </c>
      <c r="C78" s="15" t="s">
        <v>26</v>
      </c>
      <c r="D78" s="11">
        <v>44117</v>
      </c>
      <c r="E78">
        <v>2076</v>
      </c>
      <c r="F78" s="9">
        <v>120</v>
      </c>
      <c r="G78" s="9">
        <v>350</v>
      </c>
      <c r="H78" s="9">
        <v>539760</v>
      </c>
      <c r="I78" s="9">
        <v>43596</v>
      </c>
      <c r="J78" s="7" t="s">
        <v>32</v>
      </c>
      <c r="K78" s="16">
        <f>Store[[#This Row],[Quantity]]*Store[[#This Row],[Sale Price]]</f>
        <v>726600</v>
      </c>
      <c r="L78" s="16">
        <f>Store[[#This Row],[Gross Sales]]-Store[[#This Row],[Discount]]</f>
        <v>683004</v>
      </c>
      <c r="M78" s="16">
        <f>Store[[#This Row],[Sales]]-Store[[#This Row],[COGS]]</f>
        <v>143244</v>
      </c>
    </row>
    <row r="79" spans="1:13" x14ac:dyDescent="0.25">
      <c r="A79" t="s">
        <v>21</v>
      </c>
      <c r="B79" t="s">
        <v>19</v>
      </c>
      <c r="C79" s="15" t="s">
        <v>27</v>
      </c>
      <c r="D79" s="11">
        <v>44128</v>
      </c>
      <c r="E79">
        <v>1221</v>
      </c>
      <c r="F79" s="9">
        <v>250</v>
      </c>
      <c r="G79" s="9">
        <v>300</v>
      </c>
      <c r="H79" s="9">
        <v>305250</v>
      </c>
      <c r="I79" s="9">
        <v>21978</v>
      </c>
      <c r="J79" s="7" t="s">
        <v>32</v>
      </c>
      <c r="K79" s="16">
        <f>Store[[#This Row],[Quantity]]*Store[[#This Row],[Sale Price]]</f>
        <v>366300</v>
      </c>
      <c r="L79" s="16">
        <f>Store[[#This Row],[Gross Sales]]-Store[[#This Row],[Discount]]</f>
        <v>344322</v>
      </c>
      <c r="M79" s="16">
        <f>Store[[#This Row],[Sales]]-Store[[#This Row],[COGS]]</f>
        <v>39072</v>
      </c>
    </row>
    <row r="80" spans="1:13" x14ac:dyDescent="0.25">
      <c r="A80" t="s">
        <v>23</v>
      </c>
      <c r="B80" t="s">
        <v>22</v>
      </c>
      <c r="C80" s="15" t="s">
        <v>27</v>
      </c>
      <c r="D80" s="11">
        <v>44148</v>
      </c>
      <c r="E80">
        <v>1123</v>
      </c>
      <c r="F80" s="9">
        <v>250</v>
      </c>
      <c r="G80" s="9">
        <v>20</v>
      </c>
      <c r="H80" s="9">
        <v>11230</v>
      </c>
      <c r="I80" s="9">
        <v>1347.6</v>
      </c>
      <c r="J80" s="7" t="s">
        <v>32</v>
      </c>
      <c r="K80" s="16">
        <f>Store[[#This Row],[Quantity]]*Store[[#This Row],[Sale Price]]</f>
        <v>22460</v>
      </c>
      <c r="L80" s="16">
        <f>Store[[#This Row],[Gross Sales]]-Store[[#This Row],[Discount]]</f>
        <v>21112.400000000001</v>
      </c>
      <c r="M80" s="16">
        <f>Store[[#This Row],[Sales]]-Store[[#This Row],[COGS]]</f>
        <v>9882.4000000000015</v>
      </c>
    </row>
    <row r="81" spans="1:13" x14ac:dyDescent="0.25">
      <c r="A81" t="s">
        <v>21</v>
      </c>
      <c r="B81" t="s">
        <v>15</v>
      </c>
      <c r="C81" s="15" t="s">
        <v>27</v>
      </c>
      <c r="D81" s="11">
        <v>44177</v>
      </c>
      <c r="E81">
        <v>2436</v>
      </c>
      <c r="F81" s="9">
        <v>250</v>
      </c>
      <c r="G81" s="9">
        <v>300</v>
      </c>
      <c r="H81" s="9">
        <v>609000</v>
      </c>
      <c r="I81" s="9">
        <v>43848</v>
      </c>
      <c r="J81" s="7" t="s">
        <v>32</v>
      </c>
      <c r="K81" s="16">
        <f>Store[[#This Row],[Quantity]]*Store[[#This Row],[Sale Price]]</f>
        <v>730800</v>
      </c>
      <c r="L81" s="16">
        <f>Store[[#This Row],[Gross Sales]]-Store[[#This Row],[Discount]]</f>
        <v>686952</v>
      </c>
      <c r="M81" s="16">
        <f>Store[[#This Row],[Sales]]-Store[[#This Row],[COGS]]</f>
        <v>77952</v>
      </c>
    </row>
    <row r="82" spans="1:13" x14ac:dyDescent="0.25">
      <c r="A82" t="s">
        <v>23</v>
      </c>
      <c r="B82" t="s">
        <v>25</v>
      </c>
      <c r="C82" s="15" t="s">
        <v>31</v>
      </c>
      <c r="D82" s="11">
        <v>44114</v>
      </c>
      <c r="E82">
        <v>727</v>
      </c>
      <c r="F82" s="9">
        <v>260</v>
      </c>
      <c r="G82" s="9">
        <v>350</v>
      </c>
      <c r="H82" s="9">
        <v>189020</v>
      </c>
      <c r="I82" s="9">
        <v>15267</v>
      </c>
      <c r="J82" s="7" t="s">
        <v>32</v>
      </c>
      <c r="K82" s="16">
        <f>Store[[#This Row],[Quantity]]*Store[[#This Row],[Sale Price]]</f>
        <v>254450</v>
      </c>
      <c r="L82" s="16">
        <f>Store[[#This Row],[Gross Sales]]-Store[[#This Row],[Discount]]</f>
        <v>239183</v>
      </c>
      <c r="M82" s="16">
        <f>Store[[#This Row],[Sales]]-Store[[#This Row],[COGS]]</f>
        <v>50163</v>
      </c>
    </row>
    <row r="83" spans="1:13" x14ac:dyDescent="0.25">
      <c r="A83" t="s">
        <v>23</v>
      </c>
      <c r="B83" t="s">
        <v>19</v>
      </c>
      <c r="C83" s="15" t="s">
        <v>31</v>
      </c>
      <c r="D83" s="11">
        <v>44125</v>
      </c>
      <c r="E83">
        <v>1403</v>
      </c>
      <c r="F83" s="9">
        <v>260</v>
      </c>
      <c r="G83" s="9">
        <v>7</v>
      </c>
      <c r="H83" s="9">
        <v>7015</v>
      </c>
      <c r="I83" s="9">
        <v>589.26</v>
      </c>
      <c r="J83" s="7" t="s">
        <v>32</v>
      </c>
      <c r="K83" s="16">
        <f>Store[[#This Row],[Quantity]]*Store[[#This Row],[Sale Price]]</f>
        <v>9821</v>
      </c>
      <c r="L83" s="16">
        <f>Store[[#This Row],[Gross Sales]]-Store[[#This Row],[Discount]]</f>
        <v>9231.74</v>
      </c>
      <c r="M83" s="16">
        <f>Store[[#This Row],[Sales]]-Store[[#This Row],[COGS]]</f>
        <v>2216.7399999999998</v>
      </c>
    </row>
    <row r="84" spans="1:13" x14ac:dyDescent="0.25">
      <c r="A84" t="s">
        <v>23</v>
      </c>
      <c r="B84" t="s">
        <v>19</v>
      </c>
      <c r="C84" s="15" t="s">
        <v>31</v>
      </c>
      <c r="D84" s="11">
        <v>44127</v>
      </c>
      <c r="E84">
        <v>2076</v>
      </c>
      <c r="F84" s="9">
        <v>260</v>
      </c>
      <c r="G84" s="9">
        <v>350</v>
      </c>
      <c r="H84" s="9">
        <v>539760</v>
      </c>
      <c r="I84" s="9">
        <v>43596</v>
      </c>
      <c r="J84" s="7" t="s">
        <v>32</v>
      </c>
      <c r="K84" s="16">
        <f>Store[[#This Row],[Quantity]]*Store[[#This Row],[Sale Price]]</f>
        <v>726600</v>
      </c>
      <c r="L84" s="16">
        <f>Store[[#This Row],[Gross Sales]]-Store[[#This Row],[Discount]]</f>
        <v>683004</v>
      </c>
      <c r="M84" s="16">
        <f>Store[[#This Row],[Sales]]-Store[[#This Row],[COGS]]</f>
        <v>143244</v>
      </c>
    </row>
    <row r="85" spans="1:13" x14ac:dyDescent="0.25">
      <c r="A85" t="s">
        <v>23</v>
      </c>
      <c r="B85" t="s">
        <v>19</v>
      </c>
      <c r="C85" s="15" t="s">
        <v>16</v>
      </c>
      <c r="D85" s="11">
        <v>44119</v>
      </c>
      <c r="E85">
        <v>1757</v>
      </c>
      <c r="F85" s="9">
        <v>5</v>
      </c>
      <c r="G85" s="9">
        <v>20</v>
      </c>
      <c r="H85" s="9">
        <v>17570</v>
      </c>
      <c r="I85" s="9">
        <v>2108.4</v>
      </c>
      <c r="J85" s="7" t="s">
        <v>32</v>
      </c>
      <c r="K85" s="16">
        <f>Store[[#This Row],[Quantity]]*Store[[#This Row],[Sale Price]]</f>
        <v>35140</v>
      </c>
      <c r="L85" s="16">
        <f>Store[[#This Row],[Gross Sales]]-Store[[#This Row],[Discount]]</f>
        <v>33031.599999999999</v>
      </c>
      <c r="M85" s="16">
        <f>Store[[#This Row],[Sales]]-Store[[#This Row],[COGS]]</f>
        <v>15461.599999999999</v>
      </c>
    </row>
    <row r="86" spans="1:13" x14ac:dyDescent="0.25">
      <c r="A86" t="s">
        <v>23</v>
      </c>
      <c r="B86" t="s">
        <v>19</v>
      </c>
      <c r="C86" s="15" t="s">
        <v>20</v>
      </c>
      <c r="D86" s="11">
        <v>44118</v>
      </c>
      <c r="E86">
        <v>1757</v>
      </c>
      <c r="F86" s="9">
        <v>10</v>
      </c>
      <c r="G86" s="9">
        <v>20</v>
      </c>
      <c r="H86" s="9">
        <v>17570</v>
      </c>
      <c r="I86" s="9">
        <v>2108.4</v>
      </c>
      <c r="J86" s="7" t="s">
        <v>32</v>
      </c>
      <c r="K86" s="16">
        <f>Store[[#This Row],[Quantity]]*Store[[#This Row],[Sale Price]]</f>
        <v>35140</v>
      </c>
      <c r="L86" s="16">
        <f>Store[[#This Row],[Gross Sales]]-Store[[#This Row],[Discount]]</f>
        <v>33031.599999999999</v>
      </c>
      <c r="M86" s="16">
        <f>Store[[#This Row],[Sales]]-Store[[#This Row],[COGS]]</f>
        <v>15461.599999999999</v>
      </c>
    </row>
    <row r="87" spans="1:13" x14ac:dyDescent="0.25">
      <c r="A87" t="s">
        <v>23</v>
      </c>
      <c r="B87" t="s">
        <v>22</v>
      </c>
      <c r="C87" s="15" t="s">
        <v>28</v>
      </c>
      <c r="D87" s="11">
        <v>44076</v>
      </c>
      <c r="E87">
        <v>1834</v>
      </c>
      <c r="F87" s="9">
        <v>3</v>
      </c>
      <c r="G87" s="9">
        <v>20</v>
      </c>
      <c r="H87" s="9">
        <v>18340</v>
      </c>
      <c r="I87" s="9">
        <v>2567.6</v>
      </c>
      <c r="J87" s="7" t="s">
        <v>32</v>
      </c>
      <c r="K87" s="16">
        <f>Store[[#This Row],[Quantity]]*Store[[#This Row],[Sale Price]]</f>
        <v>36680</v>
      </c>
      <c r="L87" s="16">
        <f>Store[[#This Row],[Gross Sales]]-Store[[#This Row],[Discount]]</f>
        <v>34112.400000000001</v>
      </c>
      <c r="M87" s="16">
        <f>Store[[#This Row],[Sales]]-Store[[#This Row],[COGS]]</f>
        <v>15772.400000000001</v>
      </c>
    </row>
    <row r="88" spans="1:13" x14ac:dyDescent="0.25">
      <c r="A88" t="s">
        <v>23</v>
      </c>
      <c r="B88" t="s">
        <v>19</v>
      </c>
      <c r="C88" s="15" t="s">
        <v>20</v>
      </c>
      <c r="D88" s="11">
        <v>44085</v>
      </c>
      <c r="E88">
        <v>1031</v>
      </c>
      <c r="F88" s="9">
        <v>10</v>
      </c>
      <c r="G88" s="9">
        <v>7</v>
      </c>
      <c r="H88" s="9">
        <v>5155</v>
      </c>
      <c r="I88" s="9">
        <v>505.19</v>
      </c>
      <c r="J88" s="7" t="s">
        <v>32</v>
      </c>
      <c r="K88" s="16">
        <f>Store[[#This Row],[Quantity]]*Store[[#This Row],[Sale Price]]</f>
        <v>7217</v>
      </c>
      <c r="L88" s="16">
        <f>Store[[#This Row],[Gross Sales]]-Store[[#This Row],[Discount]]</f>
        <v>6711.81</v>
      </c>
      <c r="M88" s="16">
        <f>Store[[#This Row],[Sales]]-Store[[#This Row],[COGS]]</f>
        <v>1556.8100000000004</v>
      </c>
    </row>
    <row r="89" spans="1:13" x14ac:dyDescent="0.25">
      <c r="A89" t="s">
        <v>24</v>
      </c>
      <c r="B89" t="s">
        <v>30</v>
      </c>
      <c r="C89" s="15" t="s">
        <v>27</v>
      </c>
      <c r="D89" s="11">
        <v>44097</v>
      </c>
      <c r="E89">
        <v>2215</v>
      </c>
      <c r="F89" s="9">
        <v>250</v>
      </c>
      <c r="G89" s="9">
        <v>12</v>
      </c>
      <c r="H89" s="9">
        <v>6645</v>
      </c>
      <c r="I89" s="9">
        <v>1860.6</v>
      </c>
      <c r="J89" s="7" t="s">
        <v>32</v>
      </c>
      <c r="K89" s="16">
        <f>Store[[#This Row],[Quantity]]*Store[[#This Row],[Sale Price]]</f>
        <v>26580</v>
      </c>
      <c r="L89" s="16">
        <f>Store[[#This Row],[Gross Sales]]-Store[[#This Row],[Discount]]</f>
        <v>24719.4</v>
      </c>
      <c r="M89" s="16">
        <f>Store[[#This Row],[Sales]]-Store[[#This Row],[COGS]]</f>
        <v>18074.400000000001</v>
      </c>
    </row>
    <row r="90" spans="1:13" x14ac:dyDescent="0.25">
      <c r="A90" t="s">
        <v>14</v>
      </c>
      <c r="B90" t="s">
        <v>30</v>
      </c>
      <c r="C90" s="15" t="s">
        <v>16</v>
      </c>
      <c r="D90" s="11">
        <v>44145</v>
      </c>
      <c r="E90">
        <v>2500</v>
      </c>
      <c r="F90" s="9">
        <v>5</v>
      </c>
      <c r="G90" s="9">
        <v>125</v>
      </c>
      <c r="H90" s="9">
        <v>300000</v>
      </c>
      <c r="I90" s="9">
        <v>21875</v>
      </c>
      <c r="J90" s="7" t="s">
        <v>32</v>
      </c>
      <c r="K90" s="16">
        <f>Store[[#This Row],[Quantity]]*Store[[#This Row],[Sale Price]]</f>
        <v>312500</v>
      </c>
      <c r="L90" s="16">
        <f>Store[[#This Row],[Gross Sales]]-Store[[#This Row],[Discount]]</f>
        <v>290625</v>
      </c>
      <c r="M90" s="16">
        <f>Store[[#This Row],[Sales]]-Store[[#This Row],[COGS]]</f>
        <v>-9375</v>
      </c>
    </row>
    <row r="91" spans="1:13" x14ac:dyDescent="0.25">
      <c r="A91" t="s">
        <v>18</v>
      </c>
      <c r="B91" t="s">
        <v>25</v>
      </c>
      <c r="C91" s="15" t="s">
        <v>20</v>
      </c>
      <c r="D91" s="11">
        <v>44084</v>
      </c>
      <c r="E91">
        <v>2931</v>
      </c>
      <c r="F91" s="9">
        <v>10</v>
      </c>
      <c r="G91" s="9">
        <v>15</v>
      </c>
      <c r="H91" s="9">
        <v>29310</v>
      </c>
      <c r="I91" s="9">
        <v>3077.55</v>
      </c>
      <c r="J91" s="7" t="s">
        <v>32</v>
      </c>
      <c r="K91" s="16">
        <f>Store[[#This Row],[Quantity]]*Store[[#This Row],[Sale Price]]</f>
        <v>43965</v>
      </c>
      <c r="L91" s="16">
        <f>Store[[#This Row],[Gross Sales]]-Store[[#This Row],[Discount]]</f>
        <v>40887.449999999997</v>
      </c>
      <c r="M91" s="16">
        <f>Store[[#This Row],[Sales]]-Store[[#This Row],[COGS]]</f>
        <v>11577.449999999997</v>
      </c>
    </row>
    <row r="92" spans="1:13" x14ac:dyDescent="0.25">
      <c r="A92" t="s">
        <v>21</v>
      </c>
      <c r="B92" t="s">
        <v>30</v>
      </c>
      <c r="C92" s="15" t="s">
        <v>20</v>
      </c>
      <c r="D92" s="11">
        <v>44101</v>
      </c>
      <c r="E92">
        <v>1123</v>
      </c>
      <c r="F92" s="9">
        <v>10</v>
      </c>
      <c r="G92" s="9">
        <v>300</v>
      </c>
      <c r="H92" s="9">
        <v>280750</v>
      </c>
      <c r="I92" s="9">
        <v>23583</v>
      </c>
      <c r="J92" s="7" t="s">
        <v>32</v>
      </c>
      <c r="K92" s="16">
        <f>Store[[#This Row],[Quantity]]*Store[[#This Row],[Sale Price]]</f>
        <v>336900</v>
      </c>
      <c r="L92" s="16">
        <f>Store[[#This Row],[Gross Sales]]-Store[[#This Row],[Discount]]</f>
        <v>313317</v>
      </c>
      <c r="M92" s="16">
        <f>Store[[#This Row],[Sales]]-Store[[#This Row],[COGS]]</f>
        <v>32567</v>
      </c>
    </row>
    <row r="93" spans="1:13" x14ac:dyDescent="0.25">
      <c r="A93" t="s">
        <v>21</v>
      </c>
      <c r="B93" t="s">
        <v>15</v>
      </c>
      <c r="C93" s="15" t="s">
        <v>20</v>
      </c>
      <c r="D93" s="11">
        <v>44147</v>
      </c>
      <c r="E93">
        <v>1404</v>
      </c>
      <c r="F93" s="9">
        <v>10</v>
      </c>
      <c r="G93" s="9">
        <v>300</v>
      </c>
      <c r="H93" s="9">
        <v>351000</v>
      </c>
      <c r="I93" s="9">
        <v>29484</v>
      </c>
      <c r="J93" s="7" t="s">
        <v>32</v>
      </c>
      <c r="K93" s="16">
        <f>Store[[#This Row],[Quantity]]*Store[[#This Row],[Sale Price]]</f>
        <v>421200</v>
      </c>
      <c r="L93" s="16">
        <f>Store[[#This Row],[Gross Sales]]-Store[[#This Row],[Discount]]</f>
        <v>391716</v>
      </c>
      <c r="M93" s="16">
        <f>Store[[#This Row],[Sales]]-Store[[#This Row],[COGS]]</f>
        <v>40716</v>
      </c>
    </row>
    <row r="94" spans="1:13" x14ac:dyDescent="0.25">
      <c r="A94" t="s">
        <v>24</v>
      </c>
      <c r="B94" t="s">
        <v>22</v>
      </c>
      <c r="C94" s="15" t="s">
        <v>20</v>
      </c>
      <c r="D94" s="11">
        <v>44147</v>
      </c>
      <c r="E94">
        <v>2763</v>
      </c>
      <c r="F94" s="9">
        <v>10</v>
      </c>
      <c r="G94" s="9">
        <v>12</v>
      </c>
      <c r="H94" s="9">
        <v>8289</v>
      </c>
      <c r="I94" s="9">
        <v>2320.92</v>
      </c>
      <c r="J94" s="7" t="s">
        <v>32</v>
      </c>
      <c r="K94" s="16">
        <f>Store[[#This Row],[Quantity]]*Store[[#This Row],[Sale Price]]</f>
        <v>33156</v>
      </c>
      <c r="L94" s="16">
        <f>Store[[#This Row],[Gross Sales]]-Store[[#This Row],[Discount]]</f>
        <v>30835.08</v>
      </c>
      <c r="M94" s="16">
        <f>Store[[#This Row],[Sales]]-Store[[#This Row],[COGS]]</f>
        <v>22546.080000000002</v>
      </c>
    </row>
    <row r="95" spans="1:13" x14ac:dyDescent="0.25">
      <c r="A95" t="s">
        <v>23</v>
      </c>
      <c r="B95" t="s">
        <v>30</v>
      </c>
      <c r="C95" s="15" t="s">
        <v>20</v>
      </c>
      <c r="D95" s="11">
        <v>44189</v>
      </c>
      <c r="E95">
        <v>2125</v>
      </c>
      <c r="F95" s="9">
        <v>10</v>
      </c>
      <c r="G95" s="9">
        <v>7</v>
      </c>
      <c r="H95" s="9">
        <v>10625</v>
      </c>
      <c r="I95" s="9">
        <v>1041.25</v>
      </c>
      <c r="J95" s="7" t="s">
        <v>32</v>
      </c>
      <c r="K95" s="16">
        <f>Store[[#This Row],[Quantity]]*Store[[#This Row],[Sale Price]]</f>
        <v>14875</v>
      </c>
      <c r="L95" s="16">
        <f>Store[[#This Row],[Gross Sales]]-Store[[#This Row],[Discount]]</f>
        <v>13833.75</v>
      </c>
      <c r="M95" s="16">
        <f>Store[[#This Row],[Sales]]-Store[[#This Row],[COGS]]</f>
        <v>3208.75</v>
      </c>
    </row>
    <row r="96" spans="1:13" x14ac:dyDescent="0.25">
      <c r="A96" t="s">
        <v>23</v>
      </c>
      <c r="B96" t="s">
        <v>25</v>
      </c>
      <c r="C96" s="15" t="s">
        <v>26</v>
      </c>
      <c r="D96" s="11">
        <v>44168</v>
      </c>
      <c r="E96">
        <v>1421</v>
      </c>
      <c r="F96" s="9">
        <v>120</v>
      </c>
      <c r="G96" s="9">
        <v>20</v>
      </c>
      <c r="H96" s="9">
        <v>14210</v>
      </c>
      <c r="I96" s="9">
        <v>1989.4</v>
      </c>
      <c r="J96" s="7" t="s">
        <v>32</v>
      </c>
      <c r="K96" s="16">
        <f>Store[[#This Row],[Quantity]]*Store[[#This Row],[Sale Price]]</f>
        <v>28420</v>
      </c>
      <c r="L96" s="16">
        <f>Store[[#This Row],[Gross Sales]]-Store[[#This Row],[Discount]]</f>
        <v>26430.6</v>
      </c>
      <c r="M96" s="16">
        <f>Store[[#This Row],[Sales]]-Store[[#This Row],[COGS]]</f>
        <v>12220.599999999999</v>
      </c>
    </row>
    <row r="97" spans="1:13" x14ac:dyDescent="0.25">
      <c r="A97" t="s">
        <v>23</v>
      </c>
      <c r="B97" t="s">
        <v>30</v>
      </c>
      <c r="C97" s="15" t="s">
        <v>26</v>
      </c>
      <c r="D97" s="11">
        <v>44191</v>
      </c>
      <c r="E97">
        <v>588</v>
      </c>
      <c r="F97" s="9">
        <v>120</v>
      </c>
      <c r="G97" s="9">
        <v>20</v>
      </c>
      <c r="H97" s="9">
        <v>5880</v>
      </c>
      <c r="I97" s="9">
        <v>823.2</v>
      </c>
      <c r="J97" s="7" t="s">
        <v>32</v>
      </c>
      <c r="K97" s="16">
        <f>Store[[#This Row],[Quantity]]*Store[[#This Row],[Sale Price]]</f>
        <v>11760</v>
      </c>
      <c r="L97" s="16">
        <f>Store[[#This Row],[Gross Sales]]-Store[[#This Row],[Discount]]</f>
        <v>10936.8</v>
      </c>
      <c r="M97" s="16">
        <f>Store[[#This Row],[Sales]]-Store[[#This Row],[COGS]]</f>
        <v>5056.7999999999993</v>
      </c>
    </row>
    <row r="98" spans="1:13" x14ac:dyDescent="0.25">
      <c r="A98" t="s">
        <v>14</v>
      </c>
      <c r="B98" t="s">
        <v>30</v>
      </c>
      <c r="C98" s="15" t="s">
        <v>31</v>
      </c>
      <c r="D98" s="11">
        <v>44089</v>
      </c>
      <c r="E98">
        <v>994</v>
      </c>
      <c r="F98" s="9">
        <v>260</v>
      </c>
      <c r="G98" s="9">
        <v>125</v>
      </c>
      <c r="H98" s="9">
        <v>119280</v>
      </c>
      <c r="I98" s="9">
        <v>8697.5</v>
      </c>
      <c r="J98" s="7" t="s">
        <v>32</v>
      </c>
      <c r="K98" s="16">
        <f>Store[[#This Row],[Quantity]]*Store[[#This Row],[Sale Price]]</f>
        <v>124250</v>
      </c>
      <c r="L98" s="16">
        <f>Store[[#This Row],[Gross Sales]]-Store[[#This Row],[Discount]]</f>
        <v>115552.5</v>
      </c>
      <c r="M98" s="16">
        <f>Store[[#This Row],[Sales]]-Store[[#This Row],[COGS]]</f>
        <v>-3727.5</v>
      </c>
    </row>
    <row r="99" spans="1:13" x14ac:dyDescent="0.25">
      <c r="A99" t="s">
        <v>21</v>
      </c>
      <c r="B99" t="s">
        <v>15</v>
      </c>
      <c r="C99" s="15" t="s">
        <v>16</v>
      </c>
      <c r="D99" s="11">
        <v>44086</v>
      </c>
      <c r="E99">
        <v>1283</v>
      </c>
      <c r="F99" s="9">
        <v>5</v>
      </c>
      <c r="G99" s="9">
        <v>300</v>
      </c>
      <c r="H99" s="9">
        <v>320750</v>
      </c>
      <c r="I99" s="9">
        <v>30792</v>
      </c>
      <c r="J99" s="7" t="s">
        <v>32</v>
      </c>
      <c r="K99" s="16">
        <f>Store[[#This Row],[Quantity]]*Store[[#This Row],[Sale Price]]</f>
        <v>384900</v>
      </c>
      <c r="L99" s="16">
        <f>Store[[#This Row],[Gross Sales]]-Store[[#This Row],[Discount]]</f>
        <v>354108</v>
      </c>
      <c r="M99" s="16">
        <f>Store[[#This Row],[Sales]]-Store[[#This Row],[COGS]]</f>
        <v>33358</v>
      </c>
    </row>
    <row r="100" spans="1:13" x14ac:dyDescent="0.25">
      <c r="A100" t="s">
        <v>23</v>
      </c>
      <c r="B100" t="s">
        <v>30</v>
      </c>
      <c r="C100" s="15" t="s">
        <v>20</v>
      </c>
      <c r="D100" s="11">
        <v>44080</v>
      </c>
      <c r="E100">
        <v>2409</v>
      </c>
      <c r="F100" s="9">
        <v>10</v>
      </c>
      <c r="G100" s="9">
        <v>7</v>
      </c>
      <c r="H100" s="9">
        <v>12045</v>
      </c>
      <c r="I100" s="9">
        <v>1349.04</v>
      </c>
      <c r="J100" s="7" t="s">
        <v>32</v>
      </c>
      <c r="K100" s="16">
        <f>Store[[#This Row],[Quantity]]*Store[[#This Row],[Sale Price]]</f>
        <v>16863</v>
      </c>
      <c r="L100" s="16">
        <f>Store[[#This Row],[Gross Sales]]-Store[[#This Row],[Discount]]</f>
        <v>15513.96</v>
      </c>
      <c r="M100" s="16">
        <f>Store[[#This Row],[Sales]]-Store[[#This Row],[COGS]]</f>
        <v>3468.9599999999991</v>
      </c>
    </row>
    <row r="101" spans="1:13" x14ac:dyDescent="0.25">
      <c r="A101" t="s">
        <v>23</v>
      </c>
      <c r="B101" t="s">
        <v>30</v>
      </c>
      <c r="C101" s="15" t="s">
        <v>20</v>
      </c>
      <c r="D101" s="11">
        <v>44142</v>
      </c>
      <c r="E101">
        <v>2146</v>
      </c>
      <c r="F101" s="9">
        <v>10</v>
      </c>
      <c r="G101" s="9">
        <v>350</v>
      </c>
      <c r="H101" s="9">
        <v>557960</v>
      </c>
      <c r="I101" s="9">
        <v>60088</v>
      </c>
      <c r="J101" s="7" t="s">
        <v>32</v>
      </c>
      <c r="K101" s="16">
        <f>Store[[#This Row],[Quantity]]*Store[[#This Row],[Sale Price]]</f>
        <v>751100</v>
      </c>
      <c r="L101" s="16">
        <f>Store[[#This Row],[Gross Sales]]-Store[[#This Row],[Discount]]</f>
        <v>691012</v>
      </c>
      <c r="M101" s="16">
        <f>Store[[#This Row],[Sales]]-Store[[#This Row],[COGS]]</f>
        <v>133052</v>
      </c>
    </row>
    <row r="102" spans="1:13" x14ac:dyDescent="0.25">
      <c r="A102" t="s">
        <v>23</v>
      </c>
      <c r="B102" t="s">
        <v>22</v>
      </c>
      <c r="C102" s="15" t="s">
        <v>20</v>
      </c>
      <c r="D102" s="11">
        <v>44196</v>
      </c>
      <c r="E102">
        <v>1946</v>
      </c>
      <c r="F102" s="9">
        <v>10</v>
      </c>
      <c r="G102" s="9">
        <v>7</v>
      </c>
      <c r="H102" s="9">
        <v>9730</v>
      </c>
      <c r="I102" s="9">
        <v>1089.76</v>
      </c>
      <c r="J102" s="7" t="s">
        <v>32</v>
      </c>
      <c r="K102" s="16">
        <f>Store[[#This Row],[Quantity]]*Store[[#This Row],[Sale Price]]</f>
        <v>13622</v>
      </c>
      <c r="L102" s="16">
        <f>Store[[#This Row],[Gross Sales]]-Store[[#This Row],[Discount]]</f>
        <v>12532.24</v>
      </c>
      <c r="M102" s="16">
        <f>Store[[#This Row],[Sales]]-Store[[#This Row],[COGS]]</f>
        <v>2802.24</v>
      </c>
    </row>
    <row r="103" spans="1:13" x14ac:dyDescent="0.25">
      <c r="A103" t="s">
        <v>21</v>
      </c>
      <c r="B103" t="s">
        <v>19</v>
      </c>
      <c r="C103" s="15" t="s">
        <v>26</v>
      </c>
      <c r="D103" s="11">
        <v>44143</v>
      </c>
      <c r="E103">
        <v>386</v>
      </c>
      <c r="F103" s="9">
        <v>120</v>
      </c>
      <c r="G103" s="9">
        <v>300</v>
      </c>
      <c r="H103" s="9">
        <v>96500</v>
      </c>
      <c r="I103" s="9">
        <v>9264</v>
      </c>
      <c r="J103" s="7" t="s">
        <v>32</v>
      </c>
      <c r="K103" s="16">
        <f>Store[[#This Row],[Quantity]]*Store[[#This Row],[Sale Price]]</f>
        <v>115800</v>
      </c>
      <c r="L103" s="16">
        <f>Store[[#This Row],[Gross Sales]]-Store[[#This Row],[Discount]]</f>
        <v>106536</v>
      </c>
      <c r="M103" s="16">
        <f>Store[[#This Row],[Sales]]-Store[[#This Row],[COGS]]</f>
        <v>10036</v>
      </c>
    </row>
    <row r="104" spans="1:13" x14ac:dyDescent="0.25">
      <c r="A104" t="s">
        <v>21</v>
      </c>
      <c r="B104" t="s">
        <v>25</v>
      </c>
      <c r="C104" s="15" t="s">
        <v>27</v>
      </c>
      <c r="D104" s="11">
        <v>44178</v>
      </c>
      <c r="E104">
        <v>808</v>
      </c>
      <c r="F104" s="9">
        <v>250</v>
      </c>
      <c r="G104" s="9">
        <v>300</v>
      </c>
      <c r="H104" s="9">
        <v>202000</v>
      </c>
      <c r="I104" s="9">
        <v>19392</v>
      </c>
      <c r="J104" s="7" t="s">
        <v>32</v>
      </c>
      <c r="K104" s="16">
        <f>Store[[#This Row],[Quantity]]*Store[[#This Row],[Sale Price]]</f>
        <v>242400</v>
      </c>
      <c r="L104" s="16">
        <f>Store[[#This Row],[Gross Sales]]-Store[[#This Row],[Discount]]</f>
        <v>223008</v>
      </c>
      <c r="M104" s="16">
        <f>Store[[#This Row],[Sales]]-Store[[#This Row],[COGS]]</f>
        <v>21008</v>
      </c>
    </row>
    <row r="105" spans="1:13" x14ac:dyDescent="0.25">
      <c r="A105" t="s">
        <v>24</v>
      </c>
      <c r="B105" t="s">
        <v>22</v>
      </c>
      <c r="C105" s="15" t="s">
        <v>31</v>
      </c>
      <c r="D105" s="11">
        <v>44168</v>
      </c>
      <c r="E105">
        <v>1375</v>
      </c>
      <c r="F105" s="9">
        <v>260</v>
      </c>
      <c r="G105" s="9">
        <v>12</v>
      </c>
      <c r="H105" s="9">
        <v>4125</v>
      </c>
      <c r="I105" s="9">
        <v>1320</v>
      </c>
      <c r="J105" s="7" t="s">
        <v>32</v>
      </c>
      <c r="K105" s="16">
        <f>Store[[#This Row],[Quantity]]*Store[[#This Row],[Sale Price]]</f>
        <v>16500</v>
      </c>
      <c r="L105" s="16">
        <f>Store[[#This Row],[Gross Sales]]-Store[[#This Row],[Discount]]</f>
        <v>15180</v>
      </c>
      <c r="M105" s="16">
        <f>Store[[#This Row],[Sales]]-Store[[#This Row],[COGS]]</f>
        <v>11055</v>
      </c>
    </row>
    <row r="106" spans="1:13" x14ac:dyDescent="0.25">
      <c r="A106" t="s">
        <v>24</v>
      </c>
      <c r="B106" t="s">
        <v>22</v>
      </c>
      <c r="C106" s="15" t="s">
        <v>28</v>
      </c>
      <c r="D106" s="11">
        <v>44110</v>
      </c>
      <c r="E106">
        <v>367</v>
      </c>
      <c r="F106" s="9">
        <v>3</v>
      </c>
      <c r="G106" s="9">
        <v>12</v>
      </c>
      <c r="H106" s="9">
        <v>1101</v>
      </c>
      <c r="I106" s="9">
        <v>396.36</v>
      </c>
      <c r="J106" s="7" t="s">
        <v>32</v>
      </c>
      <c r="K106" s="16">
        <f>Store[[#This Row],[Quantity]]*Store[[#This Row],[Sale Price]]</f>
        <v>4404</v>
      </c>
      <c r="L106" s="16">
        <f>Store[[#This Row],[Gross Sales]]-Store[[#This Row],[Discount]]</f>
        <v>4007.64</v>
      </c>
      <c r="M106" s="16">
        <f>Store[[#This Row],[Sales]]-Store[[#This Row],[COGS]]</f>
        <v>2906.64</v>
      </c>
    </row>
    <row r="107" spans="1:13" x14ac:dyDescent="0.25">
      <c r="A107" t="s">
        <v>21</v>
      </c>
      <c r="B107" t="s">
        <v>19</v>
      </c>
      <c r="C107" s="15" t="s">
        <v>16</v>
      </c>
      <c r="D107" s="11">
        <v>44098</v>
      </c>
      <c r="E107">
        <v>322</v>
      </c>
      <c r="F107" s="9">
        <v>5</v>
      </c>
      <c r="G107" s="9">
        <v>300</v>
      </c>
      <c r="H107" s="9">
        <v>80500</v>
      </c>
      <c r="I107" s="9">
        <v>8694</v>
      </c>
      <c r="J107" s="7" t="s">
        <v>32</v>
      </c>
      <c r="K107" s="16">
        <f>Store[[#This Row],[Quantity]]*Store[[#This Row],[Sale Price]]</f>
        <v>96600</v>
      </c>
      <c r="L107" s="16">
        <f>Store[[#This Row],[Gross Sales]]-Store[[#This Row],[Discount]]</f>
        <v>87906</v>
      </c>
      <c r="M107" s="16">
        <f>Store[[#This Row],[Sales]]-Store[[#This Row],[COGS]]</f>
        <v>7406</v>
      </c>
    </row>
    <row r="108" spans="1:13" x14ac:dyDescent="0.25">
      <c r="A108" t="s">
        <v>14</v>
      </c>
      <c r="B108" t="s">
        <v>19</v>
      </c>
      <c r="C108" s="15" t="s">
        <v>16</v>
      </c>
      <c r="D108" s="11">
        <v>44165</v>
      </c>
      <c r="E108">
        <v>1857</v>
      </c>
      <c r="F108" s="9">
        <v>5</v>
      </c>
      <c r="G108" s="9">
        <v>125</v>
      </c>
      <c r="H108" s="9">
        <v>222840</v>
      </c>
      <c r="I108" s="9">
        <v>20891.25</v>
      </c>
      <c r="J108" s="7" t="s">
        <v>32</v>
      </c>
      <c r="K108" s="16">
        <f>Store[[#This Row],[Quantity]]*Store[[#This Row],[Sale Price]]</f>
        <v>232125</v>
      </c>
      <c r="L108" s="16">
        <f>Store[[#This Row],[Gross Sales]]-Store[[#This Row],[Discount]]</f>
        <v>211233.75</v>
      </c>
      <c r="M108" s="16">
        <f>Store[[#This Row],[Sales]]-Store[[#This Row],[COGS]]</f>
        <v>-11606.25</v>
      </c>
    </row>
    <row r="109" spans="1:13" x14ac:dyDescent="0.25">
      <c r="A109" t="s">
        <v>23</v>
      </c>
      <c r="B109" t="s">
        <v>15</v>
      </c>
      <c r="C109" s="15" t="s">
        <v>16</v>
      </c>
      <c r="D109" s="11">
        <v>44179</v>
      </c>
      <c r="E109">
        <v>1611</v>
      </c>
      <c r="F109" s="9">
        <v>5</v>
      </c>
      <c r="G109" s="9">
        <v>7</v>
      </c>
      <c r="H109" s="9">
        <v>8055</v>
      </c>
      <c r="I109" s="9">
        <v>1014.93</v>
      </c>
      <c r="J109" s="7" t="s">
        <v>32</v>
      </c>
      <c r="K109" s="16">
        <f>Store[[#This Row],[Quantity]]*Store[[#This Row],[Sale Price]]</f>
        <v>11277</v>
      </c>
      <c r="L109" s="16">
        <f>Store[[#This Row],[Gross Sales]]-Store[[#This Row],[Discount]]</f>
        <v>10262.07</v>
      </c>
      <c r="M109" s="16">
        <f>Store[[#This Row],[Sales]]-Store[[#This Row],[COGS]]</f>
        <v>2207.0699999999997</v>
      </c>
    </row>
    <row r="110" spans="1:13" x14ac:dyDescent="0.25">
      <c r="A110" t="s">
        <v>21</v>
      </c>
      <c r="B110" t="s">
        <v>30</v>
      </c>
      <c r="C110" s="15" t="s">
        <v>16</v>
      </c>
      <c r="D110" s="11">
        <v>44180</v>
      </c>
      <c r="E110">
        <v>334</v>
      </c>
      <c r="F110" s="9">
        <v>5</v>
      </c>
      <c r="G110" s="9">
        <v>300</v>
      </c>
      <c r="H110" s="9">
        <v>83500</v>
      </c>
      <c r="I110" s="9">
        <v>9018</v>
      </c>
      <c r="J110" s="7" t="s">
        <v>32</v>
      </c>
      <c r="K110" s="16">
        <f>Store[[#This Row],[Quantity]]*Store[[#This Row],[Sale Price]]</f>
        <v>100200</v>
      </c>
      <c r="L110" s="16">
        <f>Store[[#This Row],[Gross Sales]]-Store[[#This Row],[Discount]]</f>
        <v>91182</v>
      </c>
      <c r="M110" s="16">
        <f>Store[[#This Row],[Sales]]-Store[[#This Row],[COGS]]</f>
        <v>7682</v>
      </c>
    </row>
    <row r="111" spans="1:13" x14ac:dyDescent="0.25">
      <c r="A111" t="s">
        <v>24</v>
      </c>
      <c r="B111" t="s">
        <v>22</v>
      </c>
      <c r="C111" s="15" t="s">
        <v>20</v>
      </c>
      <c r="D111" s="11">
        <v>44106</v>
      </c>
      <c r="E111">
        <v>367</v>
      </c>
      <c r="F111" s="9">
        <v>10</v>
      </c>
      <c r="G111" s="9">
        <v>12</v>
      </c>
      <c r="H111" s="9">
        <v>1101</v>
      </c>
      <c r="I111" s="9">
        <v>396.36</v>
      </c>
      <c r="J111" s="7" t="s">
        <v>32</v>
      </c>
      <c r="K111" s="16">
        <f>Store[[#This Row],[Quantity]]*Store[[#This Row],[Sale Price]]</f>
        <v>4404</v>
      </c>
      <c r="L111" s="16">
        <f>Store[[#This Row],[Gross Sales]]-Store[[#This Row],[Discount]]</f>
        <v>4007.64</v>
      </c>
      <c r="M111" s="16">
        <f>Store[[#This Row],[Sales]]-Store[[#This Row],[COGS]]</f>
        <v>2906.64</v>
      </c>
    </row>
    <row r="112" spans="1:13" x14ac:dyDescent="0.25">
      <c r="A112" t="s">
        <v>24</v>
      </c>
      <c r="B112" t="s">
        <v>30</v>
      </c>
      <c r="C112" s="15" t="s">
        <v>20</v>
      </c>
      <c r="D112" s="11">
        <v>44154</v>
      </c>
      <c r="E112">
        <v>1775</v>
      </c>
      <c r="F112" s="9">
        <v>10</v>
      </c>
      <c r="G112" s="9">
        <v>12</v>
      </c>
      <c r="H112" s="9">
        <v>5325</v>
      </c>
      <c r="I112" s="9">
        <v>1917</v>
      </c>
      <c r="J112" s="7" t="s">
        <v>32</v>
      </c>
      <c r="K112" s="16">
        <f>Store[[#This Row],[Quantity]]*Store[[#This Row],[Sale Price]]</f>
        <v>21300</v>
      </c>
      <c r="L112" s="16">
        <f>Store[[#This Row],[Gross Sales]]-Store[[#This Row],[Discount]]</f>
        <v>19383</v>
      </c>
      <c r="M112" s="16">
        <f>Store[[#This Row],[Sales]]-Store[[#This Row],[COGS]]</f>
        <v>14058</v>
      </c>
    </row>
    <row r="113" spans="1:13" x14ac:dyDescent="0.25">
      <c r="A113" t="s">
        <v>24</v>
      </c>
      <c r="B113" t="s">
        <v>19</v>
      </c>
      <c r="C113" s="15" t="s">
        <v>27</v>
      </c>
      <c r="D113" s="11">
        <v>44103</v>
      </c>
      <c r="E113">
        <v>2234</v>
      </c>
      <c r="F113" s="9">
        <v>250</v>
      </c>
      <c r="G113" s="9">
        <v>12</v>
      </c>
      <c r="H113" s="9">
        <v>6702</v>
      </c>
      <c r="I113" s="9">
        <v>2412.7199999999998</v>
      </c>
      <c r="J113" s="7" t="s">
        <v>32</v>
      </c>
      <c r="K113" s="16">
        <f>Store[[#This Row],[Quantity]]*Store[[#This Row],[Sale Price]]</f>
        <v>26808</v>
      </c>
      <c r="L113" s="16">
        <f>Store[[#This Row],[Gross Sales]]-Store[[#This Row],[Discount]]</f>
        <v>24395.279999999999</v>
      </c>
      <c r="M113" s="16">
        <f>Store[[#This Row],[Sales]]-Store[[#This Row],[COGS]]</f>
        <v>17693.28</v>
      </c>
    </row>
    <row r="114" spans="1:13" x14ac:dyDescent="0.25">
      <c r="A114" t="s">
        <v>18</v>
      </c>
      <c r="B114" t="s">
        <v>30</v>
      </c>
      <c r="C114" s="15" t="s">
        <v>31</v>
      </c>
      <c r="D114" s="11">
        <v>44159</v>
      </c>
      <c r="E114">
        <v>970</v>
      </c>
      <c r="F114" s="9">
        <v>260</v>
      </c>
      <c r="G114" s="9">
        <v>15</v>
      </c>
      <c r="H114" s="9">
        <v>9700</v>
      </c>
      <c r="I114" s="9">
        <v>1309.5</v>
      </c>
      <c r="J114" s="7" t="s">
        <v>32</v>
      </c>
      <c r="K114" s="16">
        <f>Store[[#This Row],[Quantity]]*Store[[#This Row],[Sale Price]]</f>
        <v>14550</v>
      </c>
      <c r="L114" s="16">
        <f>Store[[#This Row],[Gross Sales]]-Store[[#This Row],[Discount]]</f>
        <v>13240.5</v>
      </c>
      <c r="M114" s="16">
        <f>Store[[#This Row],[Sales]]-Store[[#This Row],[COGS]]</f>
        <v>3540.5</v>
      </c>
    </row>
    <row r="115" spans="1:13" x14ac:dyDescent="0.25">
      <c r="A115" t="s">
        <v>23</v>
      </c>
      <c r="B115" t="s">
        <v>19</v>
      </c>
      <c r="C115" s="15" t="s">
        <v>27</v>
      </c>
      <c r="D115" s="11">
        <v>44162</v>
      </c>
      <c r="E115">
        <v>2682</v>
      </c>
      <c r="F115" s="9">
        <v>250</v>
      </c>
      <c r="G115" s="9">
        <v>20</v>
      </c>
      <c r="H115" s="9">
        <v>26820</v>
      </c>
      <c r="I115" s="9">
        <v>4827.6000000000004</v>
      </c>
      <c r="J115" s="7" t="s">
        <v>32</v>
      </c>
      <c r="K115" s="16">
        <f>Store[[#This Row],[Quantity]]*Store[[#This Row],[Sale Price]]</f>
        <v>53640</v>
      </c>
      <c r="L115" s="16">
        <f>Store[[#This Row],[Gross Sales]]-Store[[#This Row],[Discount]]</f>
        <v>48812.4</v>
      </c>
      <c r="M115" s="16">
        <f>Store[[#This Row],[Sales]]-Store[[#This Row],[COGS]]</f>
        <v>21992.400000000001</v>
      </c>
    </row>
    <row r="116" spans="1:13" x14ac:dyDescent="0.25">
      <c r="A116" t="s">
        <v>24</v>
      </c>
      <c r="B116" t="s">
        <v>19</v>
      </c>
      <c r="C116" s="15" t="s">
        <v>31</v>
      </c>
      <c r="D116" s="11">
        <v>44187</v>
      </c>
      <c r="E116">
        <v>306</v>
      </c>
      <c r="F116" s="9">
        <v>260</v>
      </c>
      <c r="G116" s="9">
        <v>12</v>
      </c>
      <c r="H116" s="9">
        <v>918</v>
      </c>
      <c r="I116" s="9">
        <v>330.48</v>
      </c>
      <c r="J116" s="7" t="s">
        <v>32</v>
      </c>
      <c r="K116" s="16">
        <f>Store[[#This Row],[Quantity]]*Store[[#This Row],[Sale Price]]</f>
        <v>3672</v>
      </c>
      <c r="L116" s="16">
        <f>Store[[#This Row],[Gross Sales]]-Store[[#This Row],[Discount]]</f>
        <v>3341.52</v>
      </c>
      <c r="M116" s="16">
        <f>Store[[#This Row],[Sales]]-Store[[#This Row],[COGS]]</f>
        <v>2423.52</v>
      </c>
    </row>
    <row r="117" spans="1:13" x14ac:dyDescent="0.25">
      <c r="A117" t="s">
        <v>24</v>
      </c>
      <c r="B117" t="s">
        <v>25</v>
      </c>
      <c r="C117" s="15" t="s">
        <v>28</v>
      </c>
      <c r="D117" s="11">
        <v>44132</v>
      </c>
      <c r="E117">
        <v>386</v>
      </c>
      <c r="F117" s="9">
        <v>3</v>
      </c>
      <c r="G117" s="9">
        <v>12</v>
      </c>
      <c r="H117" s="9">
        <v>1158</v>
      </c>
      <c r="I117" s="9">
        <v>463.2</v>
      </c>
      <c r="J117" s="7" t="s">
        <v>33</v>
      </c>
      <c r="K117" s="16">
        <f>Store[[#This Row],[Quantity]]*Store[[#This Row],[Sale Price]]</f>
        <v>4632</v>
      </c>
      <c r="L117" s="16">
        <f>Store[[#This Row],[Gross Sales]]-Store[[#This Row],[Discount]]</f>
        <v>4168.8</v>
      </c>
      <c r="M117" s="16">
        <f>Store[[#This Row],[Sales]]-Store[[#This Row],[COGS]]</f>
        <v>3010.8</v>
      </c>
    </row>
    <row r="118" spans="1:13" x14ac:dyDescent="0.25">
      <c r="A118" t="s">
        <v>24</v>
      </c>
      <c r="B118" t="s">
        <v>25</v>
      </c>
      <c r="C118" s="15" t="s">
        <v>20</v>
      </c>
      <c r="D118" s="11">
        <v>44132</v>
      </c>
      <c r="E118">
        <v>386</v>
      </c>
      <c r="F118" s="9">
        <v>10</v>
      </c>
      <c r="G118" s="9">
        <v>12</v>
      </c>
      <c r="H118" s="9">
        <v>1158</v>
      </c>
      <c r="I118" s="9">
        <v>463.2</v>
      </c>
      <c r="J118" s="7" t="s">
        <v>33</v>
      </c>
      <c r="K118" s="16">
        <f>Store[[#This Row],[Quantity]]*Store[[#This Row],[Sale Price]]</f>
        <v>4632</v>
      </c>
      <c r="L118" s="16">
        <f>Store[[#This Row],[Gross Sales]]-Store[[#This Row],[Discount]]</f>
        <v>4168.8</v>
      </c>
      <c r="M118" s="16">
        <f>Store[[#This Row],[Sales]]-Store[[#This Row],[COGS]]</f>
        <v>3010.8</v>
      </c>
    </row>
    <row r="119" spans="1:13" x14ac:dyDescent="0.25">
      <c r="A119" t="s">
        <v>14</v>
      </c>
      <c r="B119" t="s">
        <v>19</v>
      </c>
      <c r="C119" s="15" t="s">
        <v>28</v>
      </c>
      <c r="D119" s="11">
        <v>44181</v>
      </c>
      <c r="E119">
        <v>1482</v>
      </c>
      <c r="F119" s="9">
        <v>3</v>
      </c>
      <c r="G119" s="9">
        <v>125</v>
      </c>
      <c r="H119" s="9">
        <v>177840</v>
      </c>
      <c r="I119" s="9">
        <v>18525</v>
      </c>
      <c r="J119" s="7" t="s">
        <v>33</v>
      </c>
      <c r="K119" s="16">
        <f>Store[[#This Row],[Quantity]]*Store[[#This Row],[Sale Price]]</f>
        <v>185250</v>
      </c>
      <c r="L119" s="16">
        <f>Store[[#This Row],[Gross Sales]]-Store[[#This Row],[Discount]]</f>
        <v>166725</v>
      </c>
      <c r="M119" s="16">
        <f>Store[[#This Row],[Sales]]-Store[[#This Row],[COGS]]</f>
        <v>-11115</v>
      </c>
    </row>
    <row r="120" spans="1:13" x14ac:dyDescent="0.25">
      <c r="A120" t="s">
        <v>14</v>
      </c>
      <c r="B120" t="s">
        <v>25</v>
      </c>
      <c r="C120" s="15" t="s">
        <v>16</v>
      </c>
      <c r="D120" s="11">
        <v>44158</v>
      </c>
      <c r="E120">
        <v>1804</v>
      </c>
      <c r="F120" s="9">
        <v>5</v>
      </c>
      <c r="G120" s="9">
        <v>125</v>
      </c>
      <c r="H120" s="9">
        <v>216480</v>
      </c>
      <c r="I120" s="9">
        <v>22550</v>
      </c>
      <c r="J120" s="7" t="s">
        <v>33</v>
      </c>
      <c r="K120" s="16">
        <f>Store[[#This Row],[Quantity]]*Store[[#This Row],[Sale Price]]</f>
        <v>225500</v>
      </c>
      <c r="L120" s="16">
        <f>Store[[#This Row],[Gross Sales]]-Store[[#This Row],[Discount]]</f>
        <v>202950</v>
      </c>
      <c r="M120" s="16">
        <f>Store[[#This Row],[Sales]]-Store[[#This Row],[COGS]]</f>
        <v>-13530</v>
      </c>
    </row>
    <row r="121" spans="1:13" x14ac:dyDescent="0.25">
      <c r="A121" t="s">
        <v>18</v>
      </c>
      <c r="B121" t="s">
        <v>19</v>
      </c>
      <c r="C121" s="15" t="s">
        <v>20</v>
      </c>
      <c r="D121" s="11">
        <v>44126</v>
      </c>
      <c r="E121">
        <v>2167</v>
      </c>
      <c r="F121" s="9">
        <v>10</v>
      </c>
      <c r="G121" s="9">
        <v>15</v>
      </c>
      <c r="H121" s="9">
        <v>21670</v>
      </c>
      <c r="I121" s="9">
        <v>3250.5</v>
      </c>
      <c r="J121" s="7" t="s">
        <v>33</v>
      </c>
      <c r="K121" s="16">
        <f>Store[[#This Row],[Quantity]]*Store[[#This Row],[Sale Price]]</f>
        <v>32505</v>
      </c>
      <c r="L121" s="16">
        <f>Store[[#This Row],[Gross Sales]]-Store[[#This Row],[Discount]]</f>
        <v>29254.5</v>
      </c>
      <c r="M121" s="16">
        <f>Store[[#This Row],[Sales]]-Store[[#This Row],[COGS]]</f>
        <v>7584.5</v>
      </c>
    </row>
    <row r="122" spans="1:13" x14ac:dyDescent="0.25">
      <c r="A122" t="s">
        <v>21</v>
      </c>
      <c r="B122" t="s">
        <v>25</v>
      </c>
      <c r="C122" s="15" t="s">
        <v>26</v>
      </c>
      <c r="D122" s="11">
        <v>44114</v>
      </c>
      <c r="E122">
        <v>2294</v>
      </c>
      <c r="F122" s="9">
        <v>120</v>
      </c>
      <c r="G122" s="9">
        <v>300</v>
      </c>
      <c r="H122" s="9">
        <v>573500</v>
      </c>
      <c r="I122" s="9">
        <v>68820</v>
      </c>
      <c r="J122" s="7" t="s">
        <v>33</v>
      </c>
      <c r="K122" s="16">
        <f>Store[[#This Row],[Quantity]]*Store[[#This Row],[Sale Price]]</f>
        <v>688200</v>
      </c>
      <c r="L122" s="16">
        <f>Store[[#This Row],[Gross Sales]]-Store[[#This Row],[Discount]]</f>
        <v>619380</v>
      </c>
      <c r="M122" s="16">
        <f>Store[[#This Row],[Sales]]-Store[[#This Row],[COGS]]</f>
        <v>45880</v>
      </c>
    </row>
    <row r="123" spans="1:13" x14ac:dyDescent="0.25">
      <c r="A123" t="s">
        <v>14</v>
      </c>
      <c r="B123" t="s">
        <v>15</v>
      </c>
      <c r="C123" s="15" t="s">
        <v>26</v>
      </c>
      <c r="D123" s="11">
        <v>44175</v>
      </c>
      <c r="E123">
        <v>1916</v>
      </c>
      <c r="F123" s="9">
        <v>120</v>
      </c>
      <c r="G123" s="9">
        <v>125</v>
      </c>
      <c r="H123" s="9">
        <v>229920</v>
      </c>
      <c r="I123" s="9">
        <v>23950</v>
      </c>
      <c r="J123" s="7" t="s">
        <v>33</v>
      </c>
      <c r="K123" s="16">
        <f>Store[[#This Row],[Quantity]]*Store[[#This Row],[Sale Price]]</f>
        <v>239500</v>
      </c>
      <c r="L123" s="16">
        <f>Store[[#This Row],[Gross Sales]]-Store[[#This Row],[Discount]]</f>
        <v>215550</v>
      </c>
      <c r="M123" s="16">
        <f>Store[[#This Row],[Sales]]-Store[[#This Row],[COGS]]</f>
        <v>-14370</v>
      </c>
    </row>
    <row r="124" spans="1:13" x14ac:dyDescent="0.25">
      <c r="A124" t="s">
        <v>21</v>
      </c>
      <c r="B124" t="s">
        <v>25</v>
      </c>
      <c r="C124" s="15" t="s">
        <v>27</v>
      </c>
      <c r="D124" s="11">
        <v>44118</v>
      </c>
      <c r="E124">
        <v>2294</v>
      </c>
      <c r="F124" s="9">
        <v>250</v>
      </c>
      <c r="G124" s="9">
        <v>300</v>
      </c>
      <c r="H124" s="9">
        <v>573500</v>
      </c>
      <c r="I124" s="9">
        <v>68820</v>
      </c>
      <c r="J124" s="7" t="s">
        <v>33</v>
      </c>
      <c r="K124" s="16">
        <f>Store[[#This Row],[Quantity]]*Store[[#This Row],[Sale Price]]</f>
        <v>688200</v>
      </c>
      <c r="L124" s="16">
        <f>Store[[#This Row],[Gross Sales]]-Store[[#This Row],[Discount]]</f>
        <v>619380</v>
      </c>
      <c r="M124" s="16">
        <f>Store[[#This Row],[Sales]]-Store[[#This Row],[COGS]]</f>
        <v>45880</v>
      </c>
    </row>
    <row r="125" spans="1:13" x14ac:dyDescent="0.25">
      <c r="A125" t="s">
        <v>18</v>
      </c>
      <c r="B125" t="s">
        <v>19</v>
      </c>
      <c r="C125" s="15" t="s">
        <v>27</v>
      </c>
      <c r="D125" s="11">
        <v>44118</v>
      </c>
      <c r="E125">
        <v>2167</v>
      </c>
      <c r="F125" s="9">
        <v>250</v>
      </c>
      <c r="G125" s="9">
        <v>15</v>
      </c>
      <c r="H125" s="9">
        <v>21670</v>
      </c>
      <c r="I125" s="9">
        <v>3250.5</v>
      </c>
      <c r="J125" s="7" t="s">
        <v>33</v>
      </c>
      <c r="K125" s="16">
        <f>Store[[#This Row],[Quantity]]*Store[[#This Row],[Sale Price]]</f>
        <v>32505</v>
      </c>
      <c r="L125" s="16">
        <f>Store[[#This Row],[Gross Sales]]-Store[[#This Row],[Discount]]</f>
        <v>29254.5</v>
      </c>
      <c r="M125" s="16">
        <f>Store[[#This Row],[Sales]]-Store[[#This Row],[COGS]]</f>
        <v>7584.5</v>
      </c>
    </row>
    <row r="126" spans="1:13" x14ac:dyDescent="0.25">
      <c r="A126" t="s">
        <v>23</v>
      </c>
      <c r="B126" t="s">
        <v>30</v>
      </c>
      <c r="C126" s="15" t="s">
        <v>27</v>
      </c>
      <c r="D126" s="11">
        <v>44192</v>
      </c>
      <c r="E126">
        <v>1870</v>
      </c>
      <c r="F126" s="9">
        <v>250</v>
      </c>
      <c r="G126" s="9">
        <v>350</v>
      </c>
      <c r="H126" s="9">
        <v>486200</v>
      </c>
      <c r="I126" s="9">
        <v>65450</v>
      </c>
      <c r="J126" s="7" t="s">
        <v>33</v>
      </c>
      <c r="K126" s="16">
        <f>Store[[#This Row],[Quantity]]*Store[[#This Row],[Sale Price]]</f>
        <v>654500</v>
      </c>
      <c r="L126" s="16">
        <f>Store[[#This Row],[Gross Sales]]-Store[[#This Row],[Discount]]</f>
        <v>589050</v>
      </c>
      <c r="M126" s="16">
        <f>Store[[#This Row],[Sales]]-Store[[#This Row],[COGS]]</f>
        <v>102850</v>
      </c>
    </row>
    <row r="127" spans="1:13" x14ac:dyDescent="0.25">
      <c r="A127" t="s">
        <v>24</v>
      </c>
      <c r="B127" t="s">
        <v>19</v>
      </c>
      <c r="C127" s="15" t="s">
        <v>28</v>
      </c>
      <c r="D127" s="11">
        <v>44114</v>
      </c>
      <c r="E127">
        <v>1198</v>
      </c>
      <c r="F127" s="9">
        <v>3</v>
      </c>
      <c r="G127" s="9">
        <v>12</v>
      </c>
      <c r="H127" s="9">
        <v>3594</v>
      </c>
      <c r="I127" s="9">
        <v>1581.36</v>
      </c>
      <c r="J127" s="7" t="s">
        <v>33</v>
      </c>
      <c r="K127" s="16">
        <f>Store[[#This Row],[Quantity]]*Store[[#This Row],[Sale Price]]</f>
        <v>14376</v>
      </c>
      <c r="L127" s="16">
        <f>Store[[#This Row],[Gross Sales]]-Store[[#This Row],[Discount]]</f>
        <v>12794.64</v>
      </c>
      <c r="M127" s="16">
        <f>Store[[#This Row],[Sales]]-Store[[#This Row],[COGS]]</f>
        <v>9200.64</v>
      </c>
    </row>
    <row r="128" spans="1:13" x14ac:dyDescent="0.25">
      <c r="A128" t="s">
        <v>24</v>
      </c>
      <c r="B128" t="s">
        <v>19</v>
      </c>
      <c r="C128" s="15" t="s">
        <v>20</v>
      </c>
      <c r="D128" s="11">
        <v>44109</v>
      </c>
      <c r="E128">
        <v>1198</v>
      </c>
      <c r="F128" s="9">
        <v>10</v>
      </c>
      <c r="G128" s="9">
        <v>12</v>
      </c>
      <c r="H128" s="9">
        <v>3594</v>
      </c>
      <c r="I128" s="9">
        <v>1581.36</v>
      </c>
      <c r="J128" s="7" t="s">
        <v>33</v>
      </c>
      <c r="K128" s="16">
        <f>Store[[#This Row],[Quantity]]*Store[[#This Row],[Sale Price]]</f>
        <v>14376</v>
      </c>
      <c r="L128" s="16">
        <f>Store[[#This Row],[Gross Sales]]-Store[[#This Row],[Discount]]</f>
        <v>12794.64</v>
      </c>
      <c r="M128" s="16">
        <f>Store[[#This Row],[Sales]]-Store[[#This Row],[COGS]]</f>
        <v>9200.64</v>
      </c>
    </row>
    <row r="129" spans="1:13" x14ac:dyDescent="0.25">
      <c r="A129" t="s">
        <v>24</v>
      </c>
      <c r="B129" t="s">
        <v>22</v>
      </c>
      <c r="C129" s="15" t="s">
        <v>27</v>
      </c>
      <c r="D129" s="11">
        <v>44083</v>
      </c>
      <c r="E129">
        <v>1005</v>
      </c>
      <c r="F129" s="9">
        <v>250</v>
      </c>
      <c r="G129" s="9">
        <v>12</v>
      </c>
      <c r="H129" s="9">
        <v>3015</v>
      </c>
      <c r="I129" s="9">
        <v>1326.6</v>
      </c>
      <c r="J129" s="7" t="s">
        <v>33</v>
      </c>
      <c r="K129" s="16">
        <f>Store[[#This Row],[Quantity]]*Store[[#This Row],[Sale Price]]</f>
        <v>12060</v>
      </c>
      <c r="L129" s="16">
        <f>Store[[#This Row],[Gross Sales]]-Store[[#This Row],[Discount]]</f>
        <v>10733.4</v>
      </c>
      <c r="M129" s="16">
        <f>Store[[#This Row],[Sales]]-Store[[#This Row],[COGS]]</f>
        <v>7718.4</v>
      </c>
    </row>
    <row r="130" spans="1:13" x14ac:dyDescent="0.25">
      <c r="A130" t="s">
        <v>18</v>
      </c>
      <c r="B130" t="s">
        <v>15</v>
      </c>
      <c r="C130" s="15" t="s">
        <v>28</v>
      </c>
      <c r="D130" s="11">
        <v>44147</v>
      </c>
      <c r="E130">
        <v>1560</v>
      </c>
      <c r="F130" s="9">
        <v>3</v>
      </c>
      <c r="G130" s="9">
        <v>15</v>
      </c>
      <c r="H130" s="9">
        <v>15600</v>
      </c>
      <c r="I130" s="9">
        <v>2574</v>
      </c>
      <c r="J130" s="7" t="s">
        <v>33</v>
      </c>
      <c r="K130" s="16">
        <f>Store[[#This Row],[Quantity]]*Store[[#This Row],[Sale Price]]</f>
        <v>23400</v>
      </c>
      <c r="L130" s="16">
        <f>Store[[#This Row],[Gross Sales]]-Store[[#This Row],[Discount]]</f>
        <v>20826</v>
      </c>
      <c r="M130" s="16">
        <f>Store[[#This Row],[Sales]]-Store[[#This Row],[COGS]]</f>
        <v>5226</v>
      </c>
    </row>
    <row r="131" spans="1:13" x14ac:dyDescent="0.25">
      <c r="A131" t="s">
        <v>23</v>
      </c>
      <c r="B131" t="s">
        <v>22</v>
      </c>
      <c r="C131" s="15" t="s">
        <v>28</v>
      </c>
      <c r="D131" s="11">
        <v>44157</v>
      </c>
      <c r="E131">
        <v>2706</v>
      </c>
      <c r="F131" s="9">
        <v>3</v>
      </c>
      <c r="G131" s="9">
        <v>7</v>
      </c>
      <c r="H131" s="9">
        <v>13530</v>
      </c>
      <c r="I131" s="9">
        <v>2083.62</v>
      </c>
      <c r="J131" s="7" t="s">
        <v>33</v>
      </c>
      <c r="K131" s="16">
        <f>Store[[#This Row],[Quantity]]*Store[[#This Row],[Sale Price]]</f>
        <v>18942</v>
      </c>
      <c r="L131" s="16">
        <f>Store[[#This Row],[Gross Sales]]-Store[[#This Row],[Discount]]</f>
        <v>16858.38</v>
      </c>
      <c r="M131" s="16">
        <f>Store[[#This Row],[Sales]]-Store[[#This Row],[COGS]]</f>
        <v>3328.380000000001</v>
      </c>
    </row>
    <row r="132" spans="1:13" x14ac:dyDescent="0.25">
      <c r="A132" t="s">
        <v>23</v>
      </c>
      <c r="B132" t="s">
        <v>30</v>
      </c>
      <c r="C132" s="15" t="s">
        <v>16</v>
      </c>
      <c r="D132" s="11">
        <v>44118</v>
      </c>
      <c r="E132">
        <v>2992</v>
      </c>
      <c r="F132" s="9">
        <v>5</v>
      </c>
      <c r="G132" s="9">
        <v>20</v>
      </c>
      <c r="H132" s="9">
        <v>29920</v>
      </c>
      <c r="I132" s="9">
        <v>6582.4</v>
      </c>
      <c r="J132" s="7" t="s">
        <v>33</v>
      </c>
      <c r="K132" s="16">
        <f>Store[[#This Row],[Quantity]]*Store[[#This Row],[Sale Price]]</f>
        <v>59840</v>
      </c>
      <c r="L132" s="16">
        <f>Store[[#This Row],[Gross Sales]]-Store[[#This Row],[Discount]]</f>
        <v>53257.599999999999</v>
      </c>
      <c r="M132" s="16">
        <f>Store[[#This Row],[Sales]]-Store[[#This Row],[COGS]]</f>
        <v>23337.599999999999</v>
      </c>
    </row>
    <row r="133" spans="1:13" x14ac:dyDescent="0.25">
      <c r="A133" t="s">
        <v>23</v>
      </c>
      <c r="B133" t="s">
        <v>30</v>
      </c>
      <c r="C133" s="15" t="s">
        <v>20</v>
      </c>
      <c r="D133" s="11">
        <v>44119</v>
      </c>
      <c r="E133">
        <v>2992</v>
      </c>
      <c r="F133" s="9">
        <v>10</v>
      </c>
      <c r="G133" s="9">
        <v>20</v>
      </c>
      <c r="H133" s="9">
        <v>29920</v>
      </c>
      <c r="I133" s="9">
        <v>6582.4</v>
      </c>
      <c r="J133" s="7" t="s">
        <v>33</v>
      </c>
      <c r="K133" s="16">
        <f>Store[[#This Row],[Quantity]]*Store[[#This Row],[Sale Price]]</f>
        <v>59840</v>
      </c>
      <c r="L133" s="16">
        <f>Store[[#This Row],[Gross Sales]]-Store[[#This Row],[Discount]]</f>
        <v>53257.599999999999</v>
      </c>
      <c r="M133" s="16">
        <f>Store[[#This Row],[Sales]]-Store[[#This Row],[COGS]]</f>
        <v>23337.599999999999</v>
      </c>
    </row>
    <row r="134" spans="1:13" x14ac:dyDescent="0.25">
      <c r="A134" t="s">
        <v>23</v>
      </c>
      <c r="B134" t="s">
        <v>19</v>
      </c>
      <c r="C134" s="15" t="s">
        <v>26</v>
      </c>
      <c r="D134" s="11">
        <v>44076</v>
      </c>
      <c r="E134">
        <v>2805</v>
      </c>
      <c r="F134" s="9">
        <v>120</v>
      </c>
      <c r="G134" s="9">
        <v>20</v>
      </c>
      <c r="H134" s="9">
        <v>28050</v>
      </c>
      <c r="I134" s="9">
        <v>6171</v>
      </c>
      <c r="J134" s="7" t="s">
        <v>33</v>
      </c>
      <c r="K134" s="16">
        <f>Store[[#This Row],[Quantity]]*Store[[#This Row],[Sale Price]]</f>
        <v>56100</v>
      </c>
      <c r="L134" s="16">
        <f>Store[[#This Row],[Gross Sales]]-Store[[#This Row],[Discount]]</f>
        <v>49929</v>
      </c>
      <c r="M134" s="16">
        <f>Store[[#This Row],[Sales]]-Store[[#This Row],[COGS]]</f>
        <v>21879</v>
      </c>
    </row>
    <row r="135" spans="1:13" x14ac:dyDescent="0.25">
      <c r="A135" t="s">
        <v>18</v>
      </c>
      <c r="B135" t="s">
        <v>22</v>
      </c>
      <c r="C135" s="15" t="s">
        <v>26</v>
      </c>
      <c r="D135" s="11">
        <v>44075</v>
      </c>
      <c r="E135">
        <v>655</v>
      </c>
      <c r="F135" s="9">
        <v>120</v>
      </c>
      <c r="G135" s="9">
        <v>15</v>
      </c>
      <c r="H135" s="9">
        <v>6550</v>
      </c>
      <c r="I135" s="9">
        <v>1080.75</v>
      </c>
      <c r="J135" s="7" t="s">
        <v>33</v>
      </c>
      <c r="K135" s="16">
        <f>Store[[#This Row],[Quantity]]*Store[[#This Row],[Sale Price]]</f>
        <v>9825</v>
      </c>
      <c r="L135" s="16">
        <f>Store[[#This Row],[Gross Sales]]-Store[[#This Row],[Discount]]</f>
        <v>8744.25</v>
      </c>
      <c r="M135" s="16">
        <f>Store[[#This Row],[Sales]]-Store[[#This Row],[COGS]]</f>
        <v>2194.25</v>
      </c>
    </row>
    <row r="136" spans="1:13" x14ac:dyDescent="0.25">
      <c r="A136" t="s">
        <v>23</v>
      </c>
      <c r="B136" t="s">
        <v>22</v>
      </c>
      <c r="C136" s="15" t="s">
        <v>26</v>
      </c>
      <c r="D136" s="11">
        <v>44126</v>
      </c>
      <c r="E136">
        <v>344</v>
      </c>
      <c r="F136" s="9">
        <v>120</v>
      </c>
      <c r="G136" s="9">
        <v>350</v>
      </c>
      <c r="H136" s="9">
        <v>89440</v>
      </c>
      <c r="I136" s="9">
        <v>13244</v>
      </c>
      <c r="J136" s="7" t="s">
        <v>33</v>
      </c>
      <c r="K136" s="16">
        <f>Store[[#This Row],[Quantity]]*Store[[#This Row],[Sale Price]]</f>
        <v>120400</v>
      </c>
      <c r="L136" s="16">
        <f>Store[[#This Row],[Gross Sales]]-Store[[#This Row],[Discount]]</f>
        <v>107156</v>
      </c>
      <c r="M136" s="16">
        <f>Store[[#This Row],[Sales]]-Store[[#This Row],[COGS]]</f>
        <v>17716</v>
      </c>
    </row>
    <row r="137" spans="1:13" x14ac:dyDescent="0.25">
      <c r="A137" t="s">
        <v>23</v>
      </c>
      <c r="B137" t="s">
        <v>15</v>
      </c>
      <c r="C137" s="15" t="s">
        <v>27</v>
      </c>
      <c r="D137" s="11">
        <v>44165</v>
      </c>
      <c r="E137">
        <v>2935</v>
      </c>
      <c r="F137" s="9">
        <v>250</v>
      </c>
      <c r="G137" s="9">
        <v>20</v>
      </c>
      <c r="H137" s="9">
        <v>29350</v>
      </c>
      <c r="I137" s="9">
        <v>6457</v>
      </c>
      <c r="J137" s="7" t="s">
        <v>33</v>
      </c>
      <c r="K137" s="16">
        <f>Store[[#This Row],[Quantity]]*Store[[#This Row],[Sale Price]]</f>
        <v>58700</v>
      </c>
      <c r="L137" s="16">
        <f>Store[[#This Row],[Gross Sales]]-Store[[#This Row],[Discount]]</f>
        <v>52243</v>
      </c>
      <c r="M137" s="16">
        <f>Store[[#This Row],[Sales]]-Store[[#This Row],[COGS]]</f>
        <v>22893</v>
      </c>
    </row>
    <row r="138" spans="1:13" x14ac:dyDescent="0.25">
      <c r="A138" t="s">
        <v>14</v>
      </c>
      <c r="B138" t="s">
        <v>22</v>
      </c>
      <c r="C138" s="15" t="s">
        <v>31</v>
      </c>
      <c r="D138" s="11">
        <v>44093</v>
      </c>
      <c r="E138">
        <v>947</v>
      </c>
      <c r="F138" s="9">
        <v>260</v>
      </c>
      <c r="G138" s="9">
        <v>125</v>
      </c>
      <c r="H138" s="9">
        <v>113640</v>
      </c>
      <c r="I138" s="9">
        <v>13021.25</v>
      </c>
      <c r="J138" s="7" t="s">
        <v>33</v>
      </c>
      <c r="K138" s="16">
        <f>Store[[#This Row],[Quantity]]*Store[[#This Row],[Sale Price]]</f>
        <v>118375</v>
      </c>
      <c r="L138" s="16">
        <f>Store[[#This Row],[Gross Sales]]-Store[[#This Row],[Discount]]</f>
        <v>105353.75</v>
      </c>
      <c r="M138" s="16">
        <f>Store[[#This Row],[Sales]]-Store[[#This Row],[COGS]]</f>
        <v>-8286.25</v>
      </c>
    </row>
    <row r="139" spans="1:13" x14ac:dyDescent="0.25">
      <c r="A139" t="s">
        <v>23</v>
      </c>
      <c r="B139" t="s">
        <v>22</v>
      </c>
      <c r="C139" s="15" t="s">
        <v>31</v>
      </c>
      <c r="D139" s="11">
        <v>44121</v>
      </c>
      <c r="E139">
        <v>344</v>
      </c>
      <c r="F139" s="9">
        <v>260</v>
      </c>
      <c r="G139" s="9">
        <v>350</v>
      </c>
      <c r="H139" s="9">
        <v>89440</v>
      </c>
      <c r="I139" s="9">
        <v>13244</v>
      </c>
      <c r="J139" s="7" t="s">
        <v>33</v>
      </c>
      <c r="K139" s="16">
        <f>Store[[#This Row],[Quantity]]*Store[[#This Row],[Sale Price]]</f>
        <v>120400</v>
      </c>
      <c r="L139" s="16">
        <f>Store[[#This Row],[Gross Sales]]-Store[[#This Row],[Discount]]</f>
        <v>107156</v>
      </c>
      <c r="M139" s="16">
        <f>Store[[#This Row],[Sales]]-Store[[#This Row],[COGS]]</f>
        <v>17716</v>
      </c>
    </row>
    <row r="140" spans="1:13" x14ac:dyDescent="0.25">
      <c r="A140" t="s">
        <v>23</v>
      </c>
      <c r="B140" t="s">
        <v>25</v>
      </c>
      <c r="C140" s="15" t="s">
        <v>20</v>
      </c>
      <c r="D140" s="11">
        <v>44087</v>
      </c>
      <c r="E140">
        <v>380</v>
      </c>
      <c r="F140" s="9">
        <v>10</v>
      </c>
      <c r="G140" s="9">
        <v>7</v>
      </c>
      <c r="H140" s="9">
        <v>1900</v>
      </c>
      <c r="I140" s="9">
        <v>292.60000000000002</v>
      </c>
      <c r="J140" s="7" t="s">
        <v>33</v>
      </c>
      <c r="K140" s="16">
        <f>Store[[#This Row],[Quantity]]*Store[[#This Row],[Sale Price]]</f>
        <v>2660</v>
      </c>
      <c r="L140" s="16">
        <f>Store[[#This Row],[Gross Sales]]-Store[[#This Row],[Discount]]</f>
        <v>2367.4</v>
      </c>
      <c r="M140" s="16">
        <f>Store[[#This Row],[Sales]]-Store[[#This Row],[COGS]]</f>
        <v>467.40000000000009</v>
      </c>
    </row>
    <row r="141" spans="1:13" x14ac:dyDescent="0.25">
      <c r="A141" t="s">
        <v>14</v>
      </c>
      <c r="B141" t="s">
        <v>15</v>
      </c>
      <c r="C141" s="15" t="s">
        <v>28</v>
      </c>
      <c r="D141" s="11">
        <v>44089</v>
      </c>
      <c r="E141">
        <v>2416</v>
      </c>
      <c r="F141" s="9">
        <v>3</v>
      </c>
      <c r="G141" s="9">
        <v>125</v>
      </c>
      <c r="H141" s="9">
        <v>289920</v>
      </c>
      <c r="I141" s="9">
        <v>36240</v>
      </c>
      <c r="J141" s="7" t="s">
        <v>33</v>
      </c>
      <c r="K141" s="16">
        <f>Store[[#This Row],[Quantity]]*Store[[#This Row],[Sale Price]]</f>
        <v>302000</v>
      </c>
      <c r="L141" s="16">
        <f>Store[[#This Row],[Gross Sales]]-Store[[#This Row],[Discount]]</f>
        <v>265760</v>
      </c>
      <c r="M141" s="16">
        <f>Store[[#This Row],[Sales]]-Store[[#This Row],[COGS]]</f>
        <v>-24160</v>
      </c>
    </row>
    <row r="142" spans="1:13" x14ac:dyDescent="0.25">
      <c r="A142" t="s">
        <v>23</v>
      </c>
      <c r="B142" t="s">
        <v>22</v>
      </c>
      <c r="C142" s="15" t="s">
        <v>16</v>
      </c>
      <c r="D142" s="11">
        <v>44135</v>
      </c>
      <c r="E142">
        <v>1715</v>
      </c>
      <c r="F142" s="9">
        <v>5</v>
      </c>
      <c r="G142" s="9">
        <v>20</v>
      </c>
      <c r="H142" s="9">
        <v>17150</v>
      </c>
      <c r="I142" s="9">
        <v>4116</v>
      </c>
      <c r="J142" s="7" t="s">
        <v>33</v>
      </c>
      <c r="K142" s="16">
        <f>Store[[#This Row],[Quantity]]*Store[[#This Row],[Sale Price]]</f>
        <v>34300</v>
      </c>
      <c r="L142" s="16">
        <f>Store[[#This Row],[Gross Sales]]-Store[[#This Row],[Discount]]</f>
        <v>30184</v>
      </c>
      <c r="M142" s="16">
        <f>Store[[#This Row],[Sales]]-Store[[#This Row],[COGS]]</f>
        <v>13034</v>
      </c>
    </row>
    <row r="143" spans="1:13" x14ac:dyDescent="0.25">
      <c r="A143" t="s">
        <v>21</v>
      </c>
      <c r="B143" t="s">
        <v>19</v>
      </c>
      <c r="C143" s="15" t="s">
        <v>16</v>
      </c>
      <c r="D143" s="11">
        <v>44191</v>
      </c>
      <c r="E143">
        <v>1186</v>
      </c>
      <c r="F143" s="9">
        <v>5</v>
      </c>
      <c r="G143" s="9">
        <v>300</v>
      </c>
      <c r="H143" s="9">
        <v>296500</v>
      </c>
      <c r="I143" s="9">
        <v>42696</v>
      </c>
      <c r="J143" s="7" t="s">
        <v>33</v>
      </c>
      <c r="K143" s="16">
        <f>Store[[#This Row],[Quantity]]*Store[[#This Row],[Sale Price]]</f>
        <v>355800</v>
      </c>
      <c r="L143" s="16">
        <f>Store[[#This Row],[Gross Sales]]-Store[[#This Row],[Discount]]</f>
        <v>313104</v>
      </c>
      <c r="M143" s="16">
        <f>Store[[#This Row],[Sales]]-Store[[#This Row],[COGS]]</f>
        <v>16604</v>
      </c>
    </row>
    <row r="144" spans="1:13" x14ac:dyDescent="0.25">
      <c r="A144" t="s">
        <v>23</v>
      </c>
      <c r="B144" t="s">
        <v>22</v>
      </c>
      <c r="C144" s="15" t="s">
        <v>20</v>
      </c>
      <c r="D144" s="11">
        <v>44107</v>
      </c>
      <c r="E144">
        <v>1715</v>
      </c>
      <c r="F144" s="9">
        <v>10</v>
      </c>
      <c r="G144" s="9">
        <v>20</v>
      </c>
      <c r="H144" s="9">
        <v>17150</v>
      </c>
      <c r="I144" s="9">
        <v>4116</v>
      </c>
      <c r="J144" s="7" t="s">
        <v>33</v>
      </c>
      <c r="K144" s="16">
        <f>Store[[#This Row],[Quantity]]*Store[[#This Row],[Sale Price]]</f>
        <v>34300</v>
      </c>
      <c r="L144" s="16">
        <f>Store[[#This Row],[Gross Sales]]-Store[[#This Row],[Discount]]</f>
        <v>30184</v>
      </c>
      <c r="M144" s="16">
        <f>Store[[#This Row],[Sales]]-Store[[#This Row],[COGS]]</f>
        <v>13034</v>
      </c>
    </row>
    <row r="145" spans="1:13" x14ac:dyDescent="0.25">
      <c r="A145" t="s">
        <v>18</v>
      </c>
      <c r="B145" t="s">
        <v>22</v>
      </c>
      <c r="C145" s="15" t="s">
        <v>20</v>
      </c>
      <c r="D145" s="11">
        <v>44195</v>
      </c>
      <c r="E145">
        <v>380</v>
      </c>
      <c r="F145" s="9">
        <v>10</v>
      </c>
      <c r="G145" s="9">
        <v>15</v>
      </c>
      <c r="H145" s="9">
        <v>3800</v>
      </c>
      <c r="I145" s="9">
        <v>684</v>
      </c>
      <c r="J145" s="7" t="s">
        <v>33</v>
      </c>
      <c r="K145" s="16">
        <f>Store[[#This Row],[Quantity]]*Store[[#This Row],[Sale Price]]</f>
        <v>5700</v>
      </c>
      <c r="L145" s="16">
        <f>Store[[#This Row],[Gross Sales]]-Store[[#This Row],[Discount]]</f>
        <v>5016</v>
      </c>
      <c r="M145" s="16">
        <f>Store[[#This Row],[Sales]]-Store[[#This Row],[COGS]]</f>
        <v>1216</v>
      </c>
    </row>
    <row r="146" spans="1:13" x14ac:dyDescent="0.25">
      <c r="A146" t="s">
        <v>23</v>
      </c>
      <c r="B146" t="s">
        <v>15</v>
      </c>
      <c r="C146" s="15" t="s">
        <v>27</v>
      </c>
      <c r="D146" s="11">
        <v>44094</v>
      </c>
      <c r="E146">
        <v>623</v>
      </c>
      <c r="F146" s="9">
        <v>250</v>
      </c>
      <c r="G146" s="9">
        <v>350</v>
      </c>
      <c r="H146" s="9">
        <v>161980</v>
      </c>
      <c r="I146" s="9">
        <v>26166</v>
      </c>
      <c r="J146" s="7" t="s">
        <v>33</v>
      </c>
      <c r="K146" s="16">
        <f>Store[[#This Row],[Quantity]]*Store[[#This Row],[Sale Price]]</f>
        <v>218050</v>
      </c>
      <c r="L146" s="16">
        <f>Store[[#This Row],[Gross Sales]]-Store[[#This Row],[Discount]]</f>
        <v>191884</v>
      </c>
      <c r="M146" s="16">
        <f>Store[[#This Row],[Sales]]-Store[[#This Row],[COGS]]</f>
        <v>29904</v>
      </c>
    </row>
    <row r="147" spans="1:13" x14ac:dyDescent="0.25">
      <c r="A147" t="s">
        <v>18</v>
      </c>
      <c r="B147" t="s">
        <v>25</v>
      </c>
      <c r="C147" s="15" t="s">
        <v>31</v>
      </c>
      <c r="D147" s="11">
        <v>44144</v>
      </c>
      <c r="E147">
        <v>2548</v>
      </c>
      <c r="F147" s="9">
        <v>260</v>
      </c>
      <c r="G147" s="9">
        <v>15</v>
      </c>
      <c r="H147" s="9">
        <v>25480</v>
      </c>
      <c r="I147" s="9">
        <v>4586.3999999999996</v>
      </c>
      <c r="J147" s="7" t="s">
        <v>33</v>
      </c>
      <c r="K147" s="16">
        <f>Store[[#This Row],[Quantity]]*Store[[#This Row],[Sale Price]]</f>
        <v>38220</v>
      </c>
      <c r="L147" s="16">
        <f>Store[[#This Row],[Gross Sales]]-Store[[#This Row],[Discount]]</f>
        <v>33633.599999999999</v>
      </c>
      <c r="M147" s="16">
        <f>Store[[#This Row],[Sales]]-Store[[#This Row],[COGS]]</f>
        <v>8153.5999999999985</v>
      </c>
    </row>
    <row r="148" spans="1:13" x14ac:dyDescent="0.25">
      <c r="A148" t="s">
        <v>24</v>
      </c>
      <c r="B148" t="s">
        <v>15</v>
      </c>
      <c r="C148" s="15" t="s">
        <v>31</v>
      </c>
      <c r="D148" s="11">
        <v>44076</v>
      </c>
      <c r="E148">
        <v>2761</v>
      </c>
      <c r="F148" s="9">
        <v>260</v>
      </c>
      <c r="G148" s="9">
        <v>12</v>
      </c>
      <c r="H148" s="9">
        <v>8283</v>
      </c>
      <c r="I148" s="9">
        <v>3975.84</v>
      </c>
      <c r="J148" s="7" t="s">
        <v>33</v>
      </c>
      <c r="K148" s="16">
        <f>Store[[#This Row],[Quantity]]*Store[[#This Row],[Sale Price]]</f>
        <v>33132</v>
      </c>
      <c r="L148" s="16">
        <f>Store[[#This Row],[Gross Sales]]-Store[[#This Row],[Discount]]</f>
        <v>29156.16</v>
      </c>
      <c r="M148" s="16">
        <f>Store[[#This Row],[Sales]]-Store[[#This Row],[COGS]]</f>
        <v>20873.16</v>
      </c>
    </row>
    <row r="149" spans="1:13" x14ac:dyDescent="0.25">
      <c r="A149" t="s">
        <v>23</v>
      </c>
      <c r="B149" t="s">
        <v>30</v>
      </c>
      <c r="C149" s="15" t="s">
        <v>28</v>
      </c>
      <c r="D149" s="11">
        <v>44103</v>
      </c>
      <c r="E149">
        <v>442</v>
      </c>
      <c r="F149" s="9">
        <v>3</v>
      </c>
      <c r="G149" s="9">
        <v>20</v>
      </c>
      <c r="H149" s="9">
        <v>4420</v>
      </c>
      <c r="I149" s="9">
        <v>1149.2</v>
      </c>
      <c r="J149" s="7" t="s">
        <v>33</v>
      </c>
      <c r="K149" s="16">
        <f>Store[[#This Row],[Quantity]]*Store[[#This Row],[Sale Price]]</f>
        <v>8840</v>
      </c>
      <c r="L149" s="16">
        <f>Store[[#This Row],[Gross Sales]]-Store[[#This Row],[Discount]]</f>
        <v>7690.8</v>
      </c>
      <c r="M149" s="16">
        <f>Store[[#This Row],[Sales]]-Store[[#This Row],[COGS]]</f>
        <v>3270.8</v>
      </c>
    </row>
    <row r="150" spans="1:13" x14ac:dyDescent="0.25">
      <c r="A150" t="s">
        <v>18</v>
      </c>
      <c r="B150" t="s">
        <v>30</v>
      </c>
      <c r="C150" s="15" t="s">
        <v>26</v>
      </c>
      <c r="D150" s="11">
        <v>44075</v>
      </c>
      <c r="E150">
        <v>660</v>
      </c>
      <c r="F150" s="9">
        <v>120</v>
      </c>
      <c r="G150" s="9">
        <v>15</v>
      </c>
      <c r="H150" s="9">
        <v>6600</v>
      </c>
      <c r="I150" s="9">
        <v>1287</v>
      </c>
      <c r="J150" s="7" t="s">
        <v>33</v>
      </c>
      <c r="K150" s="16">
        <f>Store[[#This Row],[Quantity]]*Store[[#This Row],[Sale Price]]</f>
        <v>9900</v>
      </c>
      <c r="L150" s="16">
        <f>Store[[#This Row],[Gross Sales]]-Store[[#This Row],[Discount]]</f>
        <v>8613</v>
      </c>
      <c r="M150" s="16">
        <f>Store[[#This Row],[Sales]]-Store[[#This Row],[COGS]]</f>
        <v>2013</v>
      </c>
    </row>
    <row r="151" spans="1:13" x14ac:dyDescent="0.25">
      <c r="A151" t="s">
        <v>21</v>
      </c>
      <c r="B151" t="s">
        <v>22</v>
      </c>
      <c r="C151" s="15" t="s">
        <v>26</v>
      </c>
      <c r="D151" s="11">
        <v>44164</v>
      </c>
      <c r="E151">
        <v>2605</v>
      </c>
      <c r="F151" s="9">
        <v>120</v>
      </c>
      <c r="G151" s="9">
        <v>300</v>
      </c>
      <c r="H151" s="9">
        <v>651250</v>
      </c>
      <c r="I151" s="9">
        <v>101595</v>
      </c>
      <c r="J151" s="7" t="s">
        <v>33</v>
      </c>
      <c r="K151" s="16">
        <f>Store[[#This Row],[Quantity]]*Store[[#This Row],[Sale Price]]</f>
        <v>781500</v>
      </c>
      <c r="L151" s="16">
        <f>Store[[#This Row],[Gross Sales]]-Store[[#This Row],[Discount]]</f>
        <v>679905</v>
      </c>
      <c r="M151" s="16">
        <f>Store[[#This Row],[Sales]]-Store[[#This Row],[COGS]]</f>
        <v>28655</v>
      </c>
    </row>
    <row r="152" spans="1:13" x14ac:dyDescent="0.25">
      <c r="A152" t="s">
        <v>24</v>
      </c>
      <c r="B152" t="s">
        <v>30</v>
      </c>
      <c r="C152" s="15" t="s">
        <v>31</v>
      </c>
      <c r="D152" s="11">
        <v>44176</v>
      </c>
      <c r="E152">
        <v>1770</v>
      </c>
      <c r="F152" s="9">
        <v>260</v>
      </c>
      <c r="G152" s="9">
        <v>12</v>
      </c>
      <c r="H152" s="9">
        <v>5310</v>
      </c>
      <c r="I152" s="9">
        <v>2761.2</v>
      </c>
      <c r="J152" s="7" t="s">
        <v>33</v>
      </c>
      <c r="K152" s="16">
        <f>Store[[#This Row],[Quantity]]*Store[[#This Row],[Sale Price]]</f>
        <v>21240</v>
      </c>
      <c r="L152" s="16">
        <f>Store[[#This Row],[Gross Sales]]-Store[[#This Row],[Discount]]</f>
        <v>18478.8</v>
      </c>
      <c r="M152" s="16">
        <f>Store[[#This Row],[Sales]]-Store[[#This Row],[COGS]]</f>
        <v>13168.8</v>
      </c>
    </row>
    <row r="153" spans="1:13" x14ac:dyDescent="0.25">
      <c r="A153" t="s">
        <v>23</v>
      </c>
      <c r="B153" t="s">
        <v>25</v>
      </c>
      <c r="C153" s="15" t="s">
        <v>28</v>
      </c>
      <c r="D153" s="11">
        <v>44124</v>
      </c>
      <c r="E153">
        <v>2996</v>
      </c>
      <c r="F153" s="9">
        <v>3</v>
      </c>
      <c r="G153" s="9">
        <v>7</v>
      </c>
      <c r="H153" s="9">
        <v>14980</v>
      </c>
      <c r="I153" s="9">
        <v>2936.08</v>
      </c>
      <c r="J153" s="7" t="s">
        <v>33</v>
      </c>
      <c r="K153" s="16">
        <f>Store[[#This Row],[Quantity]]*Store[[#This Row],[Sale Price]]</f>
        <v>20972</v>
      </c>
      <c r="L153" s="16">
        <f>Store[[#This Row],[Gross Sales]]-Store[[#This Row],[Discount]]</f>
        <v>18035.919999999998</v>
      </c>
      <c r="M153" s="16">
        <f>Store[[#This Row],[Sales]]-Store[[#This Row],[COGS]]</f>
        <v>3055.9199999999983</v>
      </c>
    </row>
    <row r="154" spans="1:13" x14ac:dyDescent="0.25">
      <c r="A154" t="s">
        <v>23</v>
      </c>
      <c r="B154" t="s">
        <v>25</v>
      </c>
      <c r="C154" s="15" t="s">
        <v>16</v>
      </c>
      <c r="D154" s="11">
        <v>44128</v>
      </c>
      <c r="E154">
        <v>2996</v>
      </c>
      <c r="F154" s="9">
        <v>5</v>
      </c>
      <c r="G154" s="9">
        <v>7</v>
      </c>
      <c r="H154" s="9">
        <v>14980</v>
      </c>
      <c r="I154" s="9">
        <v>2936.08</v>
      </c>
      <c r="J154" s="7" t="s">
        <v>33</v>
      </c>
      <c r="K154" s="16">
        <f>Store[[#This Row],[Quantity]]*Store[[#This Row],[Sale Price]]</f>
        <v>20972</v>
      </c>
      <c r="L154" s="16">
        <f>Store[[#This Row],[Gross Sales]]-Store[[#This Row],[Discount]]</f>
        <v>18035.919999999998</v>
      </c>
      <c r="M154" s="16">
        <f>Store[[#This Row],[Sales]]-Store[[#This Row],[COGS]]</f>
        <v>3055.9199999999983</v>
      </c>
    </row>
    <row r="155" spans="1:13" x14ac:dyDescent="0.25">
      <c r="A155" t="s">
        <v>24</v>
      </c>
      <c r="B155" t="s">
        <v>25</v>
      </c>
      <c r="C155" s="15" t="s">
        <v>31</v>
      </c>
      <c r="D155" s="11">
        <v>44191</v>
      </c>
      <c r="E155">
        <v>2015</v>
      </c>
      <c r="F155" s="9">
        <v>260</v>
      </c>
      <c r="G155" s="9">
        <v>12</v>
      </c>
      <c r="H155" s="9">
        <v>6045</v>
      </c>
      <c r="I155" s="9">
        <v>3385.2</v>
      </c>
      <c r="J155" s="7" t="s">
        <v>33</v>
      </c>
      <c r="K155" s="16">
        <f>Store[[#This Row],[Quantity]]*Store[[#This Row],[Sale Price]]</f>
        <v>24180</v>
      </c>
      <c r="L155" s="16">
        <f>Store[[#This Row],[Gross Sales]]-Store[[#This Row],[Discount]]</f>
        <v>20794.8</v>
      </c>
      <c r="M155" s="16">
        <f>Store[[#This Row],[Sales]]-Store[[#This Row],[COGS]]</f>
        <v>14749.8</v>
      </c>
    </row>
    <row r="156" spans="1:13" x14ac:dyDescent="0.25">
      <c r="A156" t="s">
        <v>14</v>
      </c>
      <c r="B156" t="s">
        <v>19</v>
      </c>
      <c r="C156" s="15" t="s">
        <v>28</v>
      </c>
      <c r="D156" s="11">
        <v>44097</v>
      </c>
      <c r="E156">
        <v>1023</v>
      </c>
      <c r="F156" s="9">
        <v>3</v>
      </c>
      <c r="G156" s="9">
        <v>125</v>
      </c>
      <c r="H156" s="9">
        <v>122760</v>
      </c>
      <c r="I156" s="9">
        <v>17902.5</v>
      </c>
      <c r="J156" s="7" t="s">
        <v>33</v>
      </c>
      <c r="K156" s="16">
        <f>Store[[#This Row],[Quantity]]*Store[[#This Row],[Sale Price]]</f>
        <v>127875</v>
      </c>
      <c r="L156" s="16">
        <f>Store[[#This Row],[Gross Sales]]-Store[[#This Row],[Discount]]</f>
        <v>109972.5</v>
      </c>
      <c r="M156" s="16">
        <f>Store[[#This Row],[Sales]]-Store[[#This Row],[COGS]]</f>
        <v>-12787.5</v>
      </c>
    </row>
    <row r="157" spans="1:13" x14ac:dyDescent="0.25">
      <c r="A157" t="s">
        <v>14</v>
      </c>
      <c r="B157" t="s">
        <v>22</v>
      </c>
      <c r="C157" s="15" t="s">
        <v>28</v>
      </c>
      <c r="D157" s="11">
        <v>44171</v>
      </c>
      <c r="E157">
        <v>2821</v>
      </c>
      <c r="F157" s="9">
        <v>3</v>
      </c>
      <c r="G157" s="9">
        <v>125</v>
      </c>
      <c r="H157" s="9">
        <v>338520</v>
      </c>
      <c r="I157" s="9">
        <v>49367.5</v>
      </c>
      <c r="J157" s="7" t="s">
        <v>33</v>
      </c>
      <c r="K157" s="16">
        <f>Store[[#This Row],[Quantity]]*Store[[#This Row],[Sale Price]]</f>
        <v>352625</v>
      </c>
      <c r="L157" s="16">
        <f>Store[[#This Row],[Gross Sales]]-Store[[#This Row],[Discount]]</f>
        <v>303257.5</v>
      </c>
      <c r="M157" s="16">
        <f>Store[[#This Row],[Sales]]-Store[[#This Row],[COGS]]</f>
        <v>-35262.5</v>
      </c>
    </row>
    <row r="158" spans="1:13" x14ac:dyDescent="0.25">
      <c r="A158" t="s">
        <v>23</v>
      </c>
      <c r="B158" t="s">
        <v>22</v>
      </c>
      <c r="C158" s="15" t="s">
        <v>16</v>
      </c>
      <c r="D158" s="11">
        <v>44127</v>
      </c>
      <c r="E158">
        <v>1727</v>
      </c>
      <c r="F158" s="9">
        <v>5</v>
      </c>
      <c r="G158" s="9">
        <v>7</v>
      </c>
      <c r="H158" s="9">
        <v>8635</v>
      </c>
      <c r="I158" s="9">
        <v>1692.46</v>
      </c>
      <c r="J158" s="7" t="s">
        <v>33</v>
      </c>
      <c r="K158" s="16">
        <f>Store[[#This Row],[Quantity]]*Store[[#This Row],[Sale Price]]</f>
        <v>12089</v>
      </c>
      <c r="L158" s="16">
        <f>Store[[#This Row],[Gross Sales]]-Store[[#This Row],[Discount]]</f>
        <v>10396.540000000001</v>
      </c>
      <c r="M158" s="16">
        <f>Store[[#This Row],[Sales]]-Store[[#This Row],[COGS]]</f>
        <v>1761.5400000000009</v>
      </c>
    </row>
    <row r="159" spans="1:13" x14ac:dyDescent="0.25">
      <c r="A159" t="s">
        <v>18</v>
      </c>
      <c r="B159" t="s">
        <v>15</v>
      </c>
      <c r="C159" s="15" t="s">
        <v>20</v>
      </c>
      <c r="D159" s="11">
        <v>44078</v>
      </c>
      <c r="E159">
        <v>2470</v>
      </c>
      <c r="F159" s="9">
        <v>10</v>
      </c>
      <c r="G159" s="9">
        <v>15</v>
      </c>
      <c r="H159" s="9">
        <v>24700</v>
      </c>
      <c r="I159" s="9">
        <v>5187</v>
      </c>
      <c r="J159" s="7" t="s">
        <v>33</v>
      </c>
      <c r="K159" s="16">
        <f>Store[[#This Row],[Quantity]]*Store[[#This Row],[Sale Price]]</f>
        <v>37050</v>
      </c>
      <c r="L159" s="16">
        <f>Store[[#This Row],[Gross Sales]]-Store[[#This Row],[Discount]]</f>
        <v>31863</v>
      </c>
      <c r="M159" s="16">
        <f>Store[[#This Row],[Sales]]-Store[[#This Row],[COGS]]</f>
        <v>7163</v>
      </c>
    </row>
    <row r="160" spans="1:13" x14ac:dyDescent="0.25">
      <c r="A160" t="s">
        <v>18</v>
      </c>
      <c r="B160" t="s">
        <v>15</v>
      </c>
      <c r="C160" s="15" t="s">
        <v>20</v>
      </c>
      <c r="D160" s="11">
        <v>44127</v>
      </c>
      <c r="E160">
        <v>1743</v>
      </c>
      <c r="F160" s="9">
        <v>10</v>
      </c>
      <c r="G160" s="9">
        <v>15</v>
      </c>
      <c r="H160" s="9">
        <v>17430</v>
      </c>
      <c r="I160" s="9">
        <v>3660.3</v>
      </c>
      <c r="J160" s="7" t="s">
        <v>33</v>
      </c>
      <c r="K160" s="16">
        <f>Store[[#This Row],[Quantity]]*Store[[#This Row],[Sale Price]]</f>
        <v>26145</v>
      </c>
      <c r="L160" s="16">
        <f>Store[[#This Row],[Gross Sales]]-Store[[#This Row],[Discount]]</f>
        <v>22484.7</v>
      </c>
      <c r="M160" s="16">
        <f>Store[[#This Row],[Sales]]-Store[[#This Row],[COGS]]</f>
        <v>5054.7000000000007</v>
      </c>
    </row>
    <row r="161" spans="1:13" x14ac:dyDescent="0.25">
      <c r="A161" t="s">
        <v>24</v>
      </c>
      <c r="B161" t="s">
        <v>15</v>
      </c>
      <c r="C161" s="15" t="s">
        <v>20</v>
      </c>
      <c r="D161" s="11">
        <v>44137</v>
      </c>
      <c r="E161">
        <v>2222</v>
      </c>
      <c r="F161" s="9">
        <v>10</v>
      </c>
      <c r="G161" s="9">
        <v>12</v>
      </c>
      <c r="H161" s="9">
        <v>6666</v>
      </c>
      <c r="I161" s="9">
        <v>3732.96</v>
      </c>
      <c r="J161" s="7" t="s">
        <v>33</v>
      </c>
      <c r="K161" s="16">
        <f>Store[[#This Row],[Quantity]]*Store[[#This Row],[Sale Price]]</f>
        <v>26664</v>
      </c>
      <c r="L161" s="16">
        <f>Store[[#This Row],[Gross Sales]]-Store[[#This Row],[Discount]]</f>
        <v>22931.040000000001</v>
      </c>
      <c r="M161" s="16">
        <f>Store[[#This Row],[Sales]]-Store[[#This Row],[COGS]]</f>
        <v>16265.04</v>
      </c>
    </row>
    <row r="162" spans="1:13" x14ac:dyDescent="0.25">
      <c r="A162" t="s">
        <v>23</v>
      </c>
      <c r="B162" t="s">
        <v>19</v>
      </c>
      <c r="C162" s="15" t="s">
        <v>20</v>
      </c>
      <c r="D162" s="11">
        <v>44163</v>
      </c>
      <c r="E162">
        <v>1922</v>
      </c>
      <c r="F162" s="9">
        <v>10</v>
      </c>
      <c r="G162" s="9">
        <v>350</v>
      </c>
      <c r="H162" s="9">
        <v>499720</v>
      </c>
      <c r="I162" s="9">
        <v>94178</v>
      </c>
      <c r="J162" s="7" t="s">
        <v>33</v>
      </c>
      <c r="K162" s="16">
        <f>Store[[#This Row],[Quantity]]*Store[[#This Row],[Sale Price]]</f>
        <v>672700</v>
      </c>
      <c r="L162" s="16">
        <f>Store[[#This Row],[Gross Sales]]-Store[[#This Row],[Discount]]</f>
        <v>578522</v>
      </c>
      <c r="M162" s="16">
        <f>Store[[#This Row],[Sales]]-Store[[#This Row],[COGS]]</f>
        <v>78802</v>
      </c>
    </row>
    <row r="163" spans="1:13" x14ac:dyDescent="0.25">
      <c r="A163" t="s">
        <v>21</v>
      </c>
      <c r="B163" t="s">
        <v>15</v>
      </c>
      <c r="C163" s="15" t="s">
        <v>26</v>
      </c>
      <c r="D163" s="11">
        <v>44112</v>
      </c>
      <c r="E163">
        <v>269</v>
      </c>
      <c r="F163" s="9">
        <v>120</v>
      </c>
      <c r="G163" s="9">
        <v>300</v>
      </c>
      <c r="H163" s="9">
        <v>67250</v>
      </c>
      <c r="I163" s="9">
        <v>11298</v>
      </c>
      <c r="J163" s="7" t="s">
        <v>33</v>
      </c>
      <c r="K163" s="16">
        <f>Store[[#This Row],[Quantity]]*Store[[#This Row],[Sale Price]]</f>
        <v>80700</v>
      </c>
      <c r="L163" s="16">
        <f>Store[[#This Row],[Gross Sales]]-Store[[#This Row],[Discount]]</f>
        <v>69402</v>
      </c>
      <c r="M163" s="16">
        <f>Store[[#This Row],[Sales]]-Store[[#This Row],[COGS]]</f>
        <v>2152</v>
      </c>
    </row>
    <row r="164" spans="1:13" x14ac:dyDescent="0.25">
      <c r="A164" t="s">
        <v>21</v>
      </c>
      <c r="B164" t="s">
        <v>30</v>
      </c>
      <c r="C164" s="15" t="s">
        <v>26</v>
      </c>
      <c r="D164" s="11">
        <v>44162</v>
      </c>
      <c r="E164">
        <v>2536</v>
      </c>
      <c r="F164" s="9">
        <v>120</v>
      </c>
      <c r="G164" s="9">
        <v>300</v>
      </c>
      <c r="H164" s="9">
        <v>634000</v>
      </c>
      <c r="I164" s="9">
        <v>106512</v>
      </c>
      <c r="J164" s="7" t="s">
        <v>33</v>
      </c>
      <c r="K164" s="16">
        <f>Store[[#This Row],[Quantity]]*Store[[#This Row],[Sale Price]]</f>
        <v>760800</v>
      </c>
      <c r="L164" s="16">
        <f>Store[[#This Row],[Gross Sales]]-Store[[#This Row],[Discount]]</f>
        <v>654288</v>
      </c>
      <c r="M164" s="16">
        <f>Store[[#This Row],[Sales]]-Store[[#This Row],[COGS]]</f>
        <v>20288</v>
      </c>
    </row>
    <row r="165" spans="1:13" x14ac:dyDescent="0.25">
      <c r="A165" t="s">
        <v>21</v>
      </c>
      <c r="B165" t="s">
        <v>15</v>
      </c>
      <c r="C165" s="15" t="s">
        <v>27</v>
      </c>
      <c r="D165" s="11">
        <v>44107</v>
      </c>
      <c r="E165">
        <v>269</v>
      </c>
      <c r="F165" s="9">
        <v>250</v>
      </c>
      <c r="G165" s="9">
        <v>300</v>
      </c>
      <c r="H165" s="9">
        <v>67250</v>
      </c>
      <c r="I165" s="9">
        <v>11298</v>
      </c>
      <c r="J165" s="7" t="s">
        <v>33</v>
      </c>
      <c r="K165" s="16">
        <f>Store[[#This Row],[Quantity]]*Store[[#This Row],[Sale Price]]</f>
        <v>80700</v>
      </c>
      <c r="L165" s="16">
        <f>Store[[#This Row],[Gross Sales]]-Store[[#This Row],[Discount]]</f>
        <v>69402</v>
      </c>
      <c r="M165" s="16">
        <f>Store[[#This Row],[Sales]]-Store[[#This Row],[COGS]]</f>
        <v>2152</v>
      </c>
    </row>
    <row r="166" spans="1:13" x14ac:dyDescent="0.25">
      <c r="A166" t="s">
        <v>23</v>
      </c>
      <c r="B166" t="s">
        <v>19</v>
      </c>
      <c r="C166" s="15" t="s">
        <v>27</v>
      </c>
      <c r="D166" s="11">
        <v>44182</v>
      </c>
      <c r="E166">
        <v>1281</v>
      </c>
      <c r="F166" s="9">
        <v>250</v>
      </c>
      <c r="G166" s="9">
        <v>350</v>
      </c>
      <c r="H166" s="9">
        <v>333060</v>
      </c>
      <c r="I166" s="9">
        <v>62769</v>
      </c>
      <c r="J166" s="7" t="s">
        <v>33</v>
      </c>
      <c r="K166" s="16">
        <f>Store[[#This Row],[Quantity]]*Store[[#This Row],[Sale Price]]</f>
        <v>448350</v>
      </c>
      <c r="L166" s="16">
        <f>Store[[#This Row],[Gross Sales]]-Store[[#This Row],[Discount]]</f>
        <v>385581</v>
      </c>
      <c r="M166" s="16">
        <f>Store[[#This Row],[Sales]]-Store[[#This Row],[COGS]]</f>
        <v>52521</v>
      </c>
    </row>
    <row r="167" spans="1:13" x14ac:dyDescent="0.25">
      <c r="A167" t="s">
        <v>18</v>
      </c>
      <c r="B167" t="s">
        <v>15</v>
      </c>
      <c r="C167" s="15" t="s">
        <v>31</v>
      </c>
      <c r="D167" s="11">
        <v>44130</v>
      </c>
      <c r="E167">
        <v>1743</v>
      </c>
      <c r="F167" s="9">
        <v>260</v>
      </c>
      <c r="G167" s="9">
        <v>15</v>
      </c>
      <c r="H167" s="9">
        <v>17430</v>
      </c>
      <c r="I167" s="9">
        <v>3660.3</v>
      </c>
      <c r="J167" s="7" t="s">
        <v>33</v>
      </c>
      <c r="K167" s="16">
        <f>Store[[#This Row],[Quantity]]*Store[[#This Row],[Sale Price]]</f>
        <v>26145</v>
      </c>
      <c r="L167" s="16">
        <f>Store[[#This Row],[Gross Sales]]-Store[[#This Row],[Discount]]</f>
        <v>22484.7</v>
      </c>
      <c r="M167" s="16">
        <f>Store[[#This Row],[Sales]]-Store[[#This Row],[COGS]]</f>
        <v>5054.7000000000007</v>
      </c>
    </row>
    <row r="168" spans="1:13" x14ac:dyDescent="0.25">
      <c r="A168" t="s">
        <v>23</v>
      </c>
      <c r="B168" t="s">
        <v>22</v>
      </c>
      <c r="C168" s="15" t="s">
        <v>31</v>
      </c>
      <c r="D168" s="11">
        <v>44123</v>
      </c>
      <c r="E168">
        <v>1727</v>
      </c>
      <c r="F168" s="9">
        <v>260</v>
      </c>
      <c r="G168" s="9">
        <v>7</v>
      </c>
      <c r="H168" s="9">
        <v>8635</v>
      </c>
      <c r="I168" s="9">
        <v>1692.46</v>
      </c>
      <c r="J168" s="7" t="s">
        <v>33</v>
      </c>
      <c r="K168" s="16">
        <f>Store[[#This Row],[Quantity]]*Store[[#This Row],[Sale Price]]</f>
        <v>12089</v>
      </c>
      <c r="L168" s="16">
        <f>Store[[#This Row],[Gross Sales]]-Store[[#This Row],[Discount]]</f>
        <v>10396.540000000001</v>
      </c>
      <c r="M168" s="16">
        <f>Store[[#This Row],[Sales]]-Store[[#This Row],[COGS]]</f>
        <v>1761.5400000000009</v>
      </c>
    </row>
    <row r="169" spans="1:13" x14ac:dyDescent="0.25">
      <c r="A169" t="s">
        <v>18</v>
      </c>
      <c r="B169" t="s">
        <v>22</v>
      </c>
      <c r="C169" s="15" t="s">
        <v>31</v>
      </c>
      <c r="D169" s="11">
        <v>44141</v>
      </c>
      <c r="E169">
        <v>1870</v>
      </c>
      <c r="F169" s="9">
        <v>260</v>
      </c>
      <c r="G169" s="9">
        <v>15</v>
      </c>
      <c r="H169" s="9">
        <v>18700</v>
      </c>
      <c r="I169" s="9">
        <v>3927</v>
      </c>
      <c r="J169" s="7" t="s">
        <v>33</v>
      </c>
      <c r="K169" s="16">
        <f>Store[[#This Row],[Quantity]]*Store[[#This Row],[Sale Price]]</f>
        <v>28050</v>
      </c>
      <c r="L169" s="16">
        <f>Store[[#This Row],[Gross Sales]]-Store[[#This Row],[Discount]]</f>
        <v>24123</v>
      </c>
      <c r="M169" s="16">
        <f>Store[[#This Row],[Sales]]-Store[[#This Row],[COGS]]</f>
        <v>5423</v>
      </c>
    </row>
    <row r="170" spans="1:13" x14ac:dyDescent="0.25">
      <c r="A170" t="s">
        <v>23</v>
      </c>
      <c r="B170" t="s">
        <v>25</v>
      </c>
      <c r="C170" s="15" t="s">
        <v>20</v>
      </c>
      <c r="D170" s="11">
        <v>44130</v>
      </c>
      <c r="E170">
        <v>267</v>
      </c>
      <c r="F170" s="9">
        <v>10</v>
      </c>
      <c r="G170" s="9">
        <v>20</v>
      </c>
      <c r="H170" s="9">
        <v>2670</v>
      </c>
      <c r="I170" s="9">
        <v>801</v>
      </c>
      <c r="J170" s="7" t="s">
        <v>33</v>
      </c>
      <c r="K170" s="16">
        <f>Store[[#This Row],[Quantity]]*Store[[#This Row],[Sale Price]]</f>
        <v>5340</v>
      </c>
      <c r="L170" s="16">
        <f>Store[[#This Row],[Gross Sales]]-Store[[#This Row],[Discount]]</f>
        <v>4539</v>
      </c>
      <c r="M170" s="16">
        <f>Store[[#This Row],[Sales]]-Store[[#This Row],[COGS]]</f>
        <v>1869</v>
      </c>
    </row>
    <row r="171" spans="1:13" x14ac:dyDescent="0.25">
      <c r="A171" t="s">
        <v>23</v>
      </c>
      <c r="B171" t="s">
        <v>25</v>
      </c>
      <c r="C171" s="15" t="s">
        <v>20</v>
      </c>
      <c r="D171" s="11">
        <v>44157</v>
      </c>
      <c r="E171">
        <v>2007</v>
      </c>
      <c r="F171" s="9">
        <v>10</v>
      </c>
      <c r="G171" s="9">
        <v>350</v>
      </c>
      <c r="H171" s="9">
        <v>521820</v>
      </c>
      <c r="I171" s="9">
        <v>105367.5</v>
      </c>
      <c r="J171" s="7" t="s">
        <v>33</v>
      </c>
      <c r="K171" s="16">
        <f>Store[[#This Row],[Quantity]]*Store[[#This Row],[Sale Price]]</f>
        <v>702450</v>
      </c>
      <c r="L171" s="16">
        <f>Store[[#This Row],[Gross Sales]]-Store[[#This Row],[Discount]]</f>
        <v>597082.5</v>
      </c>
      <c r="M171" s="16">
        <f>Store[[#This Row],[Sales]]-Store[[#This Row],[COGS]]</f>
        <v>75262.5</v>
      </c>
    </row>
    <row r="172" spans="1:13" x14ac:dyDescent="0.25">
      <c r="A172" t="s">
        <v>23</v>
      </c>
      <c r="B172" t="s">
        <v>22</v>
      </c>
      <c r="C172" s="15" t="s">
        <v>20</v>
      </c>
      <c r="D172" s="11">
        <v>44156</v>
      </c>
      <c r="E172">
        <v>2151</v>
      </c>
      <c r="F172" s="9">
        <v>10</v>
      </c>
      <c r="G172" s="9">
        <v>350</v>
      </c>
      <c r="H172" s="9">
        <v>559260</v>
      </c>
      <c r="I172" s="9">
        <v>112927.5</v>
      </c>
      <c r="J172" s="7" t="s">
        <v>33</v>
      </c>
      <c r="K172" s="16">
        <f>Store[[#This Row],[Quantity]]*Store[[#This Row],[Sale Price]]</f>
        <v>752850</v>
      </c>
      <c r="L172" s="16">
        <f>Store[[#This Row],[Gross Sales]]-Store[[#This Row],[Discount]]</f>
        <v>639922.5</v>
      </c>
      <c r="M172" s="16">
        <f>Store[[#This Row],[Sales]]-Store[[#This Row],[COGS]]</f>
        <v>80662.5</v>
      </c>
    </row>
    <row r="173" spans="1:13" x14ac:dyDescent="0.25">
      <c r="A173" t="s">
        <v>21</v>
      </c>
      <c r="B173" t="s">
        <v>25</v>
      </c>
      <c r="C173" s="15" t="s">
        <v>26</v>
      </c>
      <c r="D173" s="11">
        <v>44141</v>
      </c>
      <c r="E173">
        <v>2574</v>
      </c>
      <c r="F173" s="9">
        <v>120</v>
      </c>
      <c r="G173" s="9">
        <v>300</v>
      </c>
      <c r="H173" s="9">
        <v>643500</v>
      </c>
      <c r="I173" s="9">
        <v>115830</v>
      </c>
      <c r="J173" s="7" t="s">
        <v>33</v>
      </c>
      <c r="K173" s="16">
        <f>Store[[#This Row],[Quantity]]*Store[[#This Row],[Sale Price]]</f>
        <v>772200</v>
      </c>
      <c r="L173" s="16">
        <f>Store[[#This Row],[Gross Sales]]-Store[[#This Row],[Discount]]</f>
        <v>656370</v>
      </c>
      <c r="M173" s="16">
        <f>Store[[#This Row],[Sales]]-Store[[#This Row],[COGS]]</f>
        <v>12870</v>
      </c>
    </row>
    <row r="174" spans="1:13" x14ac:dyDescent="0.25">
      <c r="A174" t="s">
        <v>14</v>
      </c>
      <c r="B174" t="s">
        <v>25</v>
      </c>
      <c r="C174" s="15" t="s">
        <v>26</v>
      </c>
      <c r="D174" s="11">
        <v>44190</v>
      </c>
      <c r="E174">
        <v>2438</v>
      </c>
      <c r="F174" s="9">
        <v>120</v>
      </c>
      <c r="G174" s="9">
        <v>125</v>
      </c>
      <c r="H174" s="9">
        <v>292560</v>
      </c>
      <c r="I174" s="9">
        <v>45712.5</v>
      </c>
      <c r="J174" s="7" t="s">
        <v>33</v>
      </c>
      <c r="K174" s="16">
        <f>Store[[#This Row],[Quantity]]*Store[[#This Row],[Sale Price]]</f>
        <v>304750</v>
      </c>
      <c r="L174" s="16">
        <f>Store[[#This Row],[Gross Sales]]-Store[[#This Row],[Discount]]</f>
        <v>259037.5</v>
      </c>
      <c r="M174" s="16">
        <f>Store[[#This Row],[Sales]]-Store[[#This Row],[COGS]]</f>
        <v>-33522.5</v>
      </c>
    </row>
    <row r="175" spans="1:13" x14ac:dyDescent="0.25">
      <c r="A175" t="s">
        <v>23</v>
      </c>
      <c r="B175" t="s">
        <v>25</v>
      </c>
      <c r="C175" s="15" t="s">
        <v>27</v>
      </c>
      <c r="D175" s="11">
        <v>44112</v>
      </c>
      <c r="E175">
        <v>267</v>
      </c>
      <c r="F175" s="9">
        <v>250</v>
      </c>
      <c r="G175" s="9">
        <v>20</v>
      </c>
      <c r="H175" s="9">
        <v>2670</v>
      </c>
      <c r="I175" s="9">
        <v>801</v>
      </c>
      <c r="J175" s="7" t="s">
        <v>33</v>
      </c>
      <c r="K175" s="16">
        <f>Store[[#This Row],[Quantity]]*Store[[#This Row],[Sale Price]]</f>
        <v>5340</v>
      </c>
      <c r="L175" s="16">
        <f>Store[[#This Row],[Gross Sales]]-Store[[#This Row],[Discount]]</f>
        <v>4539</v>
      </c>
      <c r="M175" s="16">
        <f>Store[[#This Row],[Sales]]-Store[[#This Row],[COGS]]</f>
        <v>1869</v>
      </c>
    </row>
    <row r="176" spans="1:13" x14ac:dyDescent="0.25">
      <c r="A176" t="s">
        <v>14</v>
      </c>
      <c r="B176" t="s">
        <v>15</v>
      </c>
      <c r="C176" s="15" t="s">
        <v>27</v>
      </c>
      <c r="D176" s="11">
        <v>44136</v>
      </c>
      <c r="E176">
        <v>2954</v>
      </c>
      <c r="F176" s="9">
        <v>250</v>
      </c>
      <c r="G176" s="9">
        <v>125</v>
      </c>
      <c r="H176" s="9">
        <v>354480</v>
      </c>
      <c r="I176" s="9">
        <v>55387.5</v>
      </c>
      <c r="J176" s="7" t="s">
        <v>33</v>
      </c>
      <c r="K176" s="16">
        <f>Store[[#This Row],[Quantity]]*Store[[#This Row],[Sale Price]]</f>
        <v>369250</v>
      </c>
      <c r="L176" s="16">
        <f>Store[[#This Row],[Gross Sales]]-Store[[#This Row],[Discount]]</f>
        <v>313862.5</v>
      </c>
      <c r="M176" s="16">
        <f>Store[[#This Row],[Sales]]-Store[[#This Row],[COGS]]</f>
        <v>-40617.5</v>
      </c>
    </row>
    <row r="177" spans="1:13" x14ac:dyDescent="0.25">
      <c r="A177" t="s">
        <v>23</v>
      </c>
      <c r="B177" t="s">
        <v>15</v>
      </c>
      <c r="C177" s="15" t="s">
        <v>28</v>
      </c>
      <c r="D177" s="11">
        <v>44208</v>
      </c>
      <c r="E177">
        <v>1618.5</v>
      </c>
      <c r="F177" s="9">
        <v>3</v>
      </c>
      <c r="G177" s="9">
        <v>20</v>
      </c>
      <c r="H177" s="9">
        <v>16185</v>
      </c>
      <c r="I177" s="9">
        <v>0</v>
      </c>
      <c r="J177" s="7" t="s">
        <v>17</v>
      </c>
      <c r="K177" s="16">
        <f>Store[[#This Row],[Quantity]]*Store[[#This Row],[Sale Price]]</f>
        <v>32370</v>
      </c>
      <c r="L177" s="16">
        <f>Store[[#This Row],[Gross Sales]]-Store[[#This Row],[Discount]]</f>
        <v>32370</v>
      </c>
      <c r="M177" s="16">
        <f>Store[[#This Row],[Sales]]-Store[[#This Row],[COGS]]</f>
        <v>16185</v>
      </c>
    </row>
    <row r="178" spans="1:13" x14ac:dyDescent="0.25">
      <c r="A178" t="s">
        <v>23</v>
      </c>
      <c r="B178" t="s">
        <v>30</v>
      </c>
      <c r="C178" s="15" t="s">
        <v>28</v>
      </c>
      <c r="D178" s="11">
        <v>44205</v>
      </c>
      <c r="E178">
        <v>1321</v>
      </c>
      <c r="F178" s="9">
        <v>3</v>
      </c>
      <c r="G178" s="9">
        <v>20</v>
      </c>
      <c r="H178" s="9">
        <v>13210</v>
      </c>
      <c r="I178" s="9">
        <v>0</v>
      </c>
      <c r="J178" s="7" t="s">
        <v>17</v>
      </c>
      <c r="K178" s="16">
        <f>Store[[#This Row],[Quantity]]*Store[[#This Row],[Sale Price]]</f>
        <v>26420</v>
      </c>
      <c r="L178" s="16">
        <f>Store[[#This Row],[Gross Sales]]-Store[[#This Row],[Discount]]</f>
        <v>26420</v>
      </c>
      <c r="M178" s="16">
        <f>Store[[#This Row],[Sales]]-Store[[#This Row],[COGS]]</f>
        <v>13210</v>
      </c>
    </row>
    <row r="179" spans="1:13" x14ac:dyDescent="0.25">
      <c r="A179" t="s">
        <v>18</v>
      </c>
      <c r="B179" t="s">
        <v>19</v>
      </c>
      <c r="C179" s="15" t="s">
        <v>28</v>
      </c>
      <c r="D179" s="11">
        <v>44367</v>
      </c>
      <c r="E179">
        <v>2178</v>
      </c>
      <c r="F179" s="9">
        <v>3</v>
      </c>
      <c r="G179" s="9">
        <v>15</v>
      </c>
      <c r="H179" s="9">
        <v>21780</v>
      </c>
      <c r="I179" s="9">
        <v>0</v>
      </c>
      <c r="J179" s="7" t="s">
        <v>17</v>
      </c>
      <c r="K179" s="16">
        <f>Store[[#This Row],[Quantity]]*Store[[#This Row],[Sale Price]]</f>
        <v>32670</v>
      </c>
      <c r="L179" s="16">
        <f>Store[[#This Row],[Gross Sales]]-Store[[#This Row],[Discount]]</f>
        <v>32670</v>
      </c>
      <c r="M179" s="16">
        <f>Store[[#This Row],[Sales]]-Store[[#This Row],[COGS]]</f>
        <v>10890</v>
      </c>
    </row>
    <row r="180" spans="1:13" x14ac:dyDescent="0.25">
      <c r="A180" t="s">
        <v>18</v>
      </c>
      <c r="B180" t="s">
        <v>30</v>
      </c>
      <c r="C180" s="15" t="s">
        <v>28</v>
      </c>
      <c r="D180" s="11">
        <v>44364</v>
      </c>
      <c r="E180">
        <v>888</v>
      </c>
      <c r="F180" s="9">
        <v>3</v>
      </c>
      <c r="G180" s="9">
        <v>15</v>
      </c>
      <c r="H180" s="9">
        <v>8880</v>
      </c>
      <c r="I180" s="9">
        <v>0</v>
      </c>
      <c r="J180" s="7" t="s">
        <v>17</v>
      </c>
      <c r="K180" s="16">
        <f>Store[[#This Row],[Quantity]]*Store[[#This Row],[Sale Price]]</f>
        <v>13320</v>
      </c>
      <c r="L180" s="16">
        <f>Store[[#This Row],[Gross Sales]]-Store[[#This Row],[Discount]]</f>
        <v>13320</v>
      </c>
      <c r="M180" s="16">
        <f>Store[[#This Row],[Sales]]-Store[[#This Row],[COGS]]</f>
        <v>4440</v>
      </c>
    </row>
    <row r="181" spans="1:13" x14ac:dyDescent="0.25">
      <c r="A181" t="s">
        <v>18</v>
      </c>
      <c r="B181" t="s">
        <v>22</v>
      </c>
      <c r="C181" s="15" t="s">
        <v>28</v>
      </c>
      <c r="D181" s="11">
        <v>44363</v>
      </c>
      <c r="E181">
        <v>2470</v>
      </c>
      <c r="F181" s="9">
        <v>3</v>
      </c>
      <c r="G181" s="9">
        <v>15</v>
      </c>
      <c r="H181" s="9">
        <v>24700</v>
      </c>
      <c r="I181" s="9">
        <v>0</v>
      </c>
      <c r="J181" s="7" t="s">
        <v>17</v>
      </c>
      <c r="K181" s="16">
        <f>Store[[#This Row],[Quantity]]*Store[[#This Row],[Sale Price]]</f>
        <v>37050</v>
      </c>
      <c r="L181" s="16">
        <f>Store[[#This Row],[Gross Sales]]-Store[[#This Row],[Discount]]</f>
        <v>37050</v>
      </c>
      <c r="M181" s="16">
        <f>Store[[#This Row],[Sales]]-Store[[#This Row],[COGS]]</f>
        <v>12350</v>
      </c>
    </row>
    <row r="182" spans="1:13" x14ac:dyDescent="0.25">
      <c r="A182" t="s">
        <v>23</v>
      </c>
      <c r="B182" t="s">
        <v>30</v>
      </c>
      <c r="C182" s="15" t="s">
        <v>28</v>
      </c>
      <c r="D182" s="11">
        <v>44546</v>
      </c>
      <c r="E182">
        <v>1513</v>
      </c>
      <c r="F182" s="9">
        <v>3</v>
      </c>
      <c r="G182" s="9">
        <v>350</v>
      </c>
      <c r="H182" s="9">
        <v>393380</v>
      </c>
      <c r="I182" s="9">
        <v>0</v>
      </c>
      <c r="J182" s="7" t="s">
        <v>17</v>
      </c>
      <c r="K182" s="16">
        <f>Store[[#This Row],[Quantity]]*Store[[#This Row],[Sale Price]]</f>
        <v>529550</v>
      </c>
      <c r="L182" s="16">
        <f>Store[[#This Row],[Gross Sales]]-Store[[#This Row],[Discount]]</f>
        <v>529550</v>
      </c>
      <c r="M182" s="16">
        <f>Store[[#This Row],[Sales]]-Store[[#This Row],[COGS]]</f>
        <v>136170</v>
      </c>
    </row>
    <row r="183" spans="1:13" x14ac:dyDescent="0.25">
      <c r="A183" t="s">
        <v>18</v>
      </c>
      <c r="B183" t="s">
        <v>30</v>
      </c>
      <c r="C183" s="15" t="s">
        <v>16</v>
      </c>
      <c r="D183" s="11">
        <v>44257</v>
      </c>
      <c r="E183">
        <v>921</v>
      </c>
      <c r="F183" s="9">
        <v>5</v>
      </c>
      <c r="G183" s="9">
        <v>15</v>
      </c>
      <c r="H183" s="9">
        <v>9210</v>
      </c>
      <c r="I183" s="9">
        <v>0</v>
      </c>
      <c r="J183" s="7" t="s">
        <v>17</v>
      </c>
      <c r="K183" s="16">
        <f>Store[[#This Row],[Quantity]]*Store[[#This Row],[Sale Price]]</f>
        <v>13815</v>
      </c>
      <c r="L183" s="16">
        <f>Store[[#This Row],[Gross Sales]]-Store[[#This Row],[Discount]]</f>
        <v>13815</v>
      </c>
      <c r="M183" s="16">
        <f>Store[[#This Row],[Sales]]-Store[[#This Row],[COGS]]</f>
        <v>4605</v>
      </c>
    </row>
    <row r="184" spans="1:13" x14ac:dyDescent="0.25">
      <c r="A184" t="s">
        <v>24</v>
      </c>
      <c r="B184" t="s">
        <v>15</v>
      </c>
      <c r="C184" s="15" t="s">
        <v>16</v>
      </c>
      <c r="D184" s="11">
        <v>44365</v>
      </c>
      <c r="E184">
        <v>2518</v>
      </c>
      <c r="F184" s="9">
        <v>5</v>
      </c>
      <c r="G184" s="9">
        <v>12</v>
      </c>
      <c r="H184" s="9">
        <v>7554</v>
      </c>
      <c r="I184" s="9">
        <v>0</v>
      </c>
      <c r="J184" s="7" t="s">
        <v>17</v>
      </c>
      <c r="K184" s="16">
        <f>Store[[#This Row],[Quantity]]*Store[[#This Row],[Sale Price]]</f>
        <v>30216</v>
      </c>
      <c r="L184" s="16">
        <f>Store[[#This Row],[Gross Sales]]-Store[[#This Row],[Discount]]</f>
        <v>30216</v>
      </c>
      <c r="M184" s="16">
        <f>Store[[#This Row],[Sales]]-Store[[#This Row],[COGS]]</f>
        <v>22662</v>
      </c>
    </row>
    <row r="185" spans="1:13" x14ac:dyDescent="0.25">
      <c r="A185" t="s">
        <v>23</v>
      </c>
      <c r="B185" t="s">
        <v>19</v>
      </c>
      <c r="C185" s="15" t="s">
        <v>16</v>
      </c>
      <c r="D185" s="11">
        <v>44360</v>
      </c>
      <c r="E185">
        <v>1899</v>
      </c>
      <c r="F185" s="9">
        <v>5</v>
      </c>
      <c r="G185" s="9">
        <v>20</v>
      </c>
      <c r="H185" s="9">
        <v>18990</v>
      </c>
      <c r="I185" s="9">
        <v>0</v>
      </c>
      <c r="J185" s="7" t="s">
        <v>17</v>
      </c>
      <c r="K185" s="16">
        <f>Store[[#This Row],[Quantity]]*Store[[#This Row],[Sale Price]]</f>
        <v>37980</v>
      </c>
      <c r="L185" s="16">
        <f>Store[[#This Row],[Gross Sales]]-Store[[#This Row],[Discount]]</f>
        <v>37980</v>
      </c>
      <c r="M185" s="16">
        <f>Store[[#This Row],[Sales]]-Store[[#This Row],[COGS]]</f>
        <v>18990</v>
      </c>
    </row>
    <row r="186" spans="1:13" x14ac:dyDescent="0.25">
      <c r="A186" t="s">
        <v>24</v>
      </c>
      <c r="B186" t="s">
        <v>30</v>
      </c>
      <c r="C186" s="15" t="s">
        <v>16</v>
      </c>
      <c r="D186" s="11">
        <v>44350</v>
      </c>
      <c r="E186">
        <v>1545</v>
      </c>
      <c r="F186" s="9">
        <v>5</v>
      </c>
      <c r="G186" s="9">
        <v>12</v>
      </c>
      <c r="H186" s="9">
        <v>4635</v>
      </c>
      <c r="I186" s="9">
        <v>0</v>
      </c>
      <c r="J186" s="7" t="s">
        <v>17</v>
      </c>
      <c r="K186" s="16">
        <f>Store[[#This Row],[Quantity]]*Store[[#This Row],[Sale Price]]</f>
        <v>18540</v>
      </c>
      <c r="L186" s="16">
        <f>Store[[#This Row],[Gross Sales]]-Store[[#This Row],[Discount]]</f>
        <v>18540</v>
      </c>
      <c r="M186" s="16">
        <f>Store[[#This Row],[Sales]]-Store[[#This Row],[COGS]]</f>
        <v>13905</v>
      </c>
    </row>
    <row r="187" spans="1:13" x14ac:dyDescent="0.25">
      <c r="A187" t="s">
        <v>18</v>
      </c>
      <c r="B187" t="s">
        <v>22</v>
      </c>
      <c r="C187" s="15" t="s">
        <v>16</v>
      </c>
      <c r="D187" s="11">
        <v>44372</v>
      </c>
      <c r="E187">
        <v>2470</v>
      </c>
      <c r="F187" s="9">
        <v>5</v>
      </c>
      <c r="G187" s="9">
        <v>15</v>
      </c>
      <c r="H187" s="9">
        <v>24700</v>
      </c>
      <c r="I187" s="9">
        <v>0</v>
      </c>
      <c r="J187" s="7" t="s">
        <v>17</v>
      </c>
      <c r="K187" s="16">
        <f>Store[[#This Row],[Quantity]]*Store[[#This Row],[Sale Price]]</f>
        <v>37050</v>
      </c>
      <c r="L187" s="16">
        <f>Store[[#This Row],[Gross Sales]]-Store[[#This Row],[Discount]]</f>
        <v>37050</v>
      </c>
      <c r="M187" s="16">
        <f>Store[[#This Row],[Sales]]-Store[[#This Row],[COGS]]</f>
        <v>12350</v>
      </c>
    </row>
    <row r="188" spans="1:13" x14ac:dyDescent="0.25">
      <c r="A188" t="s">
        <v>14</v>
      </c>
      <c r="B188" t="s">
        <v>15</v>
      </c>
      <c r="C188" s="15" t="s">
        <v>16</v>
      </c>
      <c r="D188" s="11">
        <v>44401</v>
      </c>
      <c r="E188">
        <v>2665.5</v>
      </c>
      <c r="F188" s="9">
        <v>5</v>
      </c>
      <c r="G188" s="9">
        <v>125</v>
      </c>
      <c r="H188" s="9">
        <v>319860</v>
      </c>
      <c r="I188" s="9">
        <v>0</v>
      </c>
      <c r="J188" s="7" t="s">
        <v>17</v>
      </c>
      <c r="K188" s="16">
        <f>Store[[#This Row],[Quantity]]*Store[[#This Row],[Sale Price]]</f>
        <v>333187.5</v>
      </c>
      <c r="L188" s="16">
        <f>Store[[#This Row],[Gross Sales]]-Store[[#This Row],[Discount]]</f>
        <v>333187.5</v>
      </c>
      <c r="M188" s="16">
        <f>Store[[#This Row],[Sales]]-Store[[#This Row],[COGS]]</f>
        <v>13327.5</v>
      </c>
    </row>
    <row r="189" spans="1:13" x14ac:dyDescent="0.25">
      <c r="A189" t="s">
        <v>21</v>
      </c>
      <c r="B189" t="s">
        <v>22</v>
      </c>
      <c r="C189" s="15" t="s">
        <v>16</v>
      </c>
      <c r="D189" s="11">
        <v>44409</v>
      </c>
      <c r="E189">
        <v>958</v>
      </c>
      <c r="F189" s="9">
        <v>5</v>
      </c>
      <c r="G189" s="9">
        <v>300</v>
      </c>
      <c r="H189" s="9">
        <v>239500</v>
      </c>
      <c r="I189" s="9">
        <v>0</v>
      </c>
      <c r="J189" s="7" t="s">
        <v>17</v>
      </c>
      <c r="K189" s="16">
        <f>Store[[#This Row],[Quantity]]*Store[[#This Row],[Sale Price]]</f>
        <v>287400</v>
      </c>
      <c r="L189" s="16">
        <f>Store[[#This Row],[Gross Sales]]-Store[[#This Row],[Discount]]</f>
        <v>287400</v>
      </c>
      <c r="M189" s="16">
        <f>Store[[#This Row],[Sales]]-Store[[#This Row],[COGS]]</f>
        <v>47900</v>
      </c>
    </row>
    <row r="190" spans="1:13" x14ac:dyDescent="0.25">
      <c r="A190" t="s">
        <v>23</v>
      </c>
      <c r="B190" t="s">
        <v>30</v>
      </c>
      <c r="C190" s="15" t="s">
        <v>16</v>
      </c>
      <c r="D190" s="11">
        <v>44454</v>
      </c>
      <c r="E190">
        <v>2146</v>
      </c>
      <c r="F190" s="9">
        <v>5</v>
      </c>
      <c r="G190" s="9">
        <v>7</v>
      </c>
      <c r="H190" s="9">
        <v>10730</v>
      </c>
      <c r="I190" s="9">
        <v>0</v>
      </c>
      <c r="J190" s="7" t="s">
        <v>17</v>
      </c>
      <c r="K190" s="16">
        <f>Store[[#This Row],[Quantity]]*Store[[#This Row],[Sale Price]]</f>
        <v>15022</v>
      </c>
      <c r="L190" s="16">
        <f>Store[[#This Row],[Gross Sales]]-Store[[#This Row],[Discount]]</f>
        <v>15022</v>
      </c>
      <c r="M190" s="16">
        <f>Store[[#This Row],[Sales]]-Store[[#This Row],[COGS]]</f>
        <v>4292</v>
      </c>
    </row>
    <row r="191" spans="1:13" x14ac:dyDescent="0.25">
      <c r="A191" t="s">
        <v>18</v>
      </c>
      <c r="B191" t="s">
        <v>25</v>
      </c>
      <c r="C191" s="15" t="s">
        <v>16</v>
      </c>
      <c r="D191" s="11">
        <v>44534</v>
      </c>
      <c r="E191">
        <v>615</v>
      </c>
      <c r="F191" s="9">
        <v>5</v>
      </c>
      <c r="G191" s="9">
        <v>15</v>
      </c>
      <c r="H191" s="9">
        <v>6150</v>
      </c>
      <c r="I191" s="9">
        <v>0</v>
      </c>
      <c r="J191" s="7" t="s">
        <v>17</v>
      </c>
      <c r="K191" s="16">
        <f>Store[[#This Row],[Quantity]]*Store[[#This Row],[Sale Price]]</f>
        <v>9225</v>
      </c>
      <c r="L191" s="16">
        <f>Store[[#This Row],[Gross Sales]]-Store[[#This Row],[Discount]]</f>
        <v>9225</v>
      </c>
      <c r="M191" s="16">
        <f>Store[[#This Row],[Sales]]-Store[[#This Row],[COGS]]</f>
        <v>3075</v>
      </c>
    </row>
    <row r="192" spans="1:13" x14ac:dyDescent="0.25">
      <c r="A192" t="s">
        <v>23</v>
      </c>
      <c r="B192" t="s">
        <v>15</v>
      </c>
      <c r="C192" s="15" t="s">
        <v>20</v>
      </c>
      <c r="D192" s="11">
        <v>44248</v>
      </c>
      <c r="E192">
        <v>292</v>
      </c>
      <c r="F192" s="9">
        <v>10</v>
      </c>
      <c r="G192" s="9">
        <v>20</v>
      </c>
      <c r="H192" s="9">
        <v>2920</v>
      </c>
      <c r="I192" s="9">
        <v>0</v>
      </c>
      <c r="J192" s="7" t="s">
        <v>17</v>
      </c>
      <c r="K192" s="16">
        <f>Store[[#This Row],[Quantity]]*Store[[#This Row],[Sale Price]]</f>
        <v>5840</v>
      </c>
      <c r="L192" s="16">
        <f>Store[[#This Row],[Gross Sales]]-Store[[#This Row],[Discount]]</f>
        <v>5840</v>
      </c>
      <c r="M192" s="16">
        <f>Store[[#This Row],[Sales]]-Store[[#This Row],[COGS]]</f>
        <v>2920</v>
      </c>
    </row>
    <row r="193" spans="1:13" x14ac:dyDescent="0.25">
      <c r="A193" t="s">
        <v>18</v>
      </c>
      <c r="B193" t="s">
        <v>22</v>
      </c>
      <c r="C193" s="15" t="s">
        <v>20</v>
      </c>
      <c r="D193" s="11">
        <v>44249</v>
      </c>
      <c r="E193">
        <v>974</v>
      </c>
      <c r="F193" s="9">
        <v>10</v>
      </c>
      <c r="G193" s="9">
        <v>15</v>
      </c>
      <c r="H193" s="9">
        <v>9740</v>
      </c>
      <c r="I193" s="9">
        <v>0</v>
      </c>
      <c r="J193" s="7" t="s">
        <v>17</v>
      </c>
      <c r="K193" s="16">
        <f>Store[[#This Row],[Quantity]]*Store[[#This Row],[Sale Price]]</f>
        <v>14610</v>
      </c>
      <c r="L193" s="16">
        <f>Store[[#This Row],[Gross Sales]]-Store[[#This Row],[Discount]]</f>
        <v>14610</v>
      </c>
      <c r="M193" s="16">
        <f>Store[[#This Row],[Sales]]-Store[[#This Row],[COGS]]</f>
        <v>4870</v>
      </c>
    </row>
    <row r="194" spans="1:13" x14ac:dyDescent="0.25">
      <c r="A194" t="s">
        <v>24</v>
      </c>
      <c r="B194" t="s">
        <v>15</v>
      </c>
      <c r="C194" s="15" t="s">
        <v>20</v>
      </c>
      <c r="D194" s="11">
        <v>44365</v>
      </c>
      <c r="E194">
        <v>2518</v>
      </c>
      <c r="F194" s="9">
        <v>10</v>
      </c>
      <c r="G194" s="9">
        <v>12</v>
      </c>
      <c r="H194" s="9">
        <v>7554</v>
      </c>
      <c r="I194" s="9">
        <v>0</v>
      </c>
      <c r="J194" s="7" t="s">
        <v>17</v>
      </c>
      <c r="K194" s="16">
        <f>Store[[#This Row],[Quantity]]*Store[[#This Row],[Sale Price]]</f>
        <v>30216</v>
      </c>
      <c r="L194" s="16">
        <f>Store[[#This Row],[Gross Sales]]-Store[[#This Row],[Discount]]</f>
        <v>30216</v>
      </c>
      <c r="M194" s="16">
        <f>Store[[#This Row],[Sales]]-Store[[#This Row],[COGS]]</f>
        <v>22662</v>
      </c>
    </row>
    <row r="195" spans="1:13" x14ac:dyDescent="0.25">
      <c r="A195" t="s">
        <v>23</v>
      </c>
      <c r="B195" t="s">
        <v>30</v>
      </c>
      <c r="C195" s="15" t="s">
        <v>20</v>
      </c>
      <c r="D195" s="11">
        <v>44354</v>
      </c>
      <c r="E195">
        <v>1006</v>
      </c>
      <c r="F195" s="9">
        <v>10</v>
      </c>
      <c r="G195" s="9">
        <v>350</v>
      </c>
      <c r="H195" s="9">
        <v>261560</v>
      </c>
      <c r="I195" s="9">
        <v>0</v>
      </c>
      <c r="J195" s="7" t="s">
        <v>17</v>
      </c>
      <c r="K195" s="16">
        <f>Store[[#This Row],[Quantity]]*Store[[#This Row],[Sale Price]]</f>
        <v>352100</v>
      </c>
      <c r="L195" s="16">
        <f>Store[[#This Row],[Gross Sales]]-Store[[#This Row],[Discount]]</f>
        <v>352100</v>
      </c>
      <c r="M195" s="16">
        <f>Store[[#This Row],[Sales]]-Store[[#This Row],[COGS]]</f>
        <v>90540</v>
      </c>
    </row>
    <row r="196" spans="1:13" x14ac:dyDescent="0.25">
      <c r="A196" t="s">
        <v>24</v>
      </c>
      <c r="B196" t="s">
        <v>30</v>
      </c>
      <c r="C196" s="15" t="s">
        <v>20</v>
      </c>
      <c r="D196" s="11">
        <v>44407</v>
      </c>
      <c r="E196">
        <v>367</v>
      </c>
      <c r="F196" s="9">
        <v>10</v>
      </c>
      <c r="G196" s="9">
        <v>12</v>
      </c>
      <c r="H196" s="9">
        <v>1101</v>
      </c>
      <c r="I196" s="9">
        <v>0</v>
      </c>
      <c r="J196" s="7" t="s">
        <v>17</v>
      </c>
      <c r="K196" s="16">
        <f>Store[[#This Row],[Quantity]]*Store[[#This Row],[Sale Price]]</f>
        <v>4404</v>
      </c>
      <c r="L196" s="16">
        <f>Store[[#This Row],[Gross Sales]]-Store[[#This Row],[Discount]]</f>
        <v>4404</v>
      </c>
      <c r="M196" s="16">
        <f>Store[[#This Row],[Sales]]-Store[[#This Row],[COGS]]</f>
        <v>3303</v>
      </c>
    </row>
    <row r="197" spans="1:13" x14ac:dyDescent="0.25">
      <c r="A197" t="s">
        <v>23</v>
      </c>
      <c r="B197" t="s">
        <v>22</v>
      </c>
      <c r="C197" s="15" t="s">
        <v>20</v>
      </c>
      <c r="D197" s="11">
        <v>44421</v>
      </c>
      <c r="E197">
        <v>883</v>
      </c>
      <c r="F197" s="9">
        <v>10</v>
      </c>
      <c r="G197" s="9">
        <v>7</v>
      </c>
      <c r="H197" s="9">
        <v>4415</v>
      </c>
      <c r="I197" s="9">
        <v>0</v>
      </c>
      <c r="J197" s="7" t="s">
        <v>17</v>
      </c>
      <c r="K197" s="16">
        <f>Store[[#This Row],[Quantity]]*Store[[#This Row],[Sale Price]]</f>
        <v>6181</v>
      </c>
      <c r="L197" s="16">
        <f>Store[[#This Row],[Gross Sales]]-Store[[#This Row],[Discount]]</f>
        <v>6181</v>
      </c>
      <c r="M197" s="16">
        <f>Store[[#This Row],[Sales]]-Store[[#This Row],[COGS]]</f>
        <v>1766</v>
      </c>
    </row>
    <row r="198" spans="1:13" x14ac:dyDescent="0.25">
      <c r="A198" t="s">
        <v>18</v>
      </c>
      <c r="B198" t="s">
        <v>22</v>
      </c>
      <c r="C198" s="15" t="s">
        <v>20</v>
      </c>
      <c r="D198" s="11">
        <v>44443</v>
      </c>
      <c r="E198">
        <v>2472</v>
      </c>
      <c r="F198" s="9">
        <v>10</v>
      </c>
      <c r="G198" s="9">
        <v>15</v>
      </c>
      <c r="H198" s="9">
        <v>24720</v>
      </c>
      <c r="I198" s="9">
        <v>0</v>
      </c>
      <c r="J198" s="7" t="s">
        <v>17</v>
      </c>
      <c r="K198" s="16">
        <f>Store[[#This Row],[Quantity]]*Store[[#This Row],[Sale Price]]</f>
        <v>37080</v>
      </c>
      <c r="L198" s="16">
        <f>Store[[#This Row],[Gross Sales]]-Store[[#This Row],[Discount]]</f>
        <v>37080</v>
      </c>
      <c r="M198" s="16">
        <f>Store[[#This Row],[Sales]]-Store[[#This Row],[COGS]]</f>
        <v>12360</v>
      </c>
    </row>
    <row r="199" spans="1:13" x14ac:dyDescent="0.25">
      <c r="A199" t="s">
        <v>23</v>
      </c>
      <c r="B199" t="s">
        <v>25</v>
      </c>
      <c r="C199" s="15" t="s">
        <v>20</v>
      </c>
      <c r="D199" s="11">
        <v>44496</v>
      </c>
      <c r="E199">
        <v>1143</v>
      </c>
      <c r="F199" s="9">
        <v>10</v>
      </c>
      <c r="G199" s="9">
        <v>7</v>
      </c>
      <c r="H199" s="9">
        <v>5715</v>
      </c>
      <c r="I199" s="9">
        <v>0</v>
      </c>
      <c r="J199" s="7" t="s">
        <v>17</v>
      </c>
      <c r="K199" s="16">
        <f>Store[[#This Row],[Quantity]]*Store[[#This Row],[Sale Price]]</f>
        <v>8001</v>
      </c>
      <c r="L199" s="16">
        <f>Store[[#This Row],[Gross Sales]]-Store[[#This Row],[Discount]]</f>
        <v>8001</v>
      </c>
      <c r="M199" s="16">
        <f>Store[[#This Row],[Sales]]-Store[[#This Row],[COGS]]</f>
        <v>2286</v>
      </c>
    </row>
    <row r="200" spans="1:13" x14ac:dyDescent="0.25">
      <c r="A200" t="s">
        <v>23</v>
      </c>
      <c r="B200" t="s">
        <v>15</v>
      </c>
      <c r="C200" s="15" t="s">
        <v>20</v>
      </c>
      <c r="D200" s="11">
        <v>44542</v>
      </c>
      <c r="E200">
        <v>1817</v>
      </c>
      <c r="F200" s="9">
        <v>10</v>
      </c>
      <c r="G200" s="9">
        <v>20</v>
      </c>
      <c r="H200" s="9">
        <v>18170</v>
      </c>
      <c r="I200" s="9">
        <v>0</v>
      </c>
      <c r="J200" s="7" t="s">
        <v>17</v>
      </c>
      <c r="K200" s="16">
        <f>Store[[#This Row],[Quantity]]*Store[[#This Row],[Sale Price]]</f>
        <v>36340</v>
      </c>
      <c r="L200" s="16">
        <f>Store[[#This Row],[Gross Sales]]-Store[[#This Row],[Discount]]</f>
        <v>36340</v>
      </c>
      <c r="M200" s="16">
        <f>Store[[#This Row],[Sales]]-Store[[#This Row],[COGS]]</f>
        <v>18170</v>
      </c>
    </row>
    <row r="201" spans="1:13" x14ac:dyDescent="0.25">
      <c r="A201" t="s">
        <v>23</v>
      </c>
      <c r="B201" t="s">
        <v>30</v>
      </c>
      <c r="C201" s="15" t="s">
        <v>20</v>
      </c>
      <c r="D201" s="11">
        <v>44542</v>
      </c>
      <c r="E201">
        <v>1513</v>
      </c>
      <c r="F201" s="9">
        <v>10</v>
      </c>
      <c r="G201" s="9">
        <v>350</v>
      </c>
      <c r="H201" s="9">
        <v>393380</v>
      </c>
      <c r="I201" s="9">
        <v>0</v>
      </c>
      <c r="J201" s="7" t="s">
        <v>17</v>
      </c>
      <c r="K201" s="16">
        <f>Store[[#This Row],[Quantity]]*Store[[#This Row],[Sale Price]]</f>
        <v>529550</v>
      </c>
      <c r="L201" s="16">
        <f>Store[[#This Row],[Gross Sales]]-Store[[#This Row],[Discount]]</f>
        <v>529550</v>
      </c>
      <c r="M201" s="16">
        <f>Store[[#This Row],[Sales]]-Store[[#This Row],[COGS]]</f>
        <v>136170</v>
      </c>
    </row>
    <row r="202" spans="1:13" x14ac:dyDescent="0.25">
      <c r="A202" t="s">
        <v>23</v>
      </c>
      <c r="B202" t="s">
        <v>22</v>
      </c>
      <c r="C202" s="15" t="s">
        <v>26</v>
      </c>
      <c r="D202" s="11">
        <v>44204</v>
      </c>
      <c r="E202">
        <v>1493</v>
      </c>
      <c r="F202" s="9">
        <v>120</v>
      </c>
      <c r="G202" s="9">
        <v>7</v>
      </c>
      <c r="H202" s="9">
        <v>7465</v>
      </c>
      <c r="I202" s="9">
        <v>0</v>
      </c>
      <c r="J202" s="7" t="s">
        <v>17</v>
      </c>
      <c r="K202" s="16">
        <f>Store[[#This Row],[Quantity]]*Store[[#This Row],[Sale Price]]</f>
        <v>10451</v>
      </c>
      <c r="L202" s="16">
        <f>Store[[#This Row],[Gross Sales]]-Store[[#This Row],[Discount]]</f>
        <v>10451</v>
      </c>
      <c r="M202" s="16">
        <f>Store[[#This Row],[Sales]]-Store[[#This Row],[COGS]]</f>
        <v>2986</v>
      </c>
    </row>
    <row r="203" spans="1:13" x14ac:dyDescent="0.25">
      <c r="A203" t="s">
        <v>14</v>
      </c>
      <c r="B203" t="s">
        <v>19</v>
      </c>
      <c r="C203" s="15" t="s">
        <v>26</v>
      </c>
      <c r="D203" s="11">
        <v>44250</v>
      </c>
      <c r="E203">
        <v>1804</v>
      </c>
      <c r="F203" s="9">
        <v>120</v>
      </c>
      <c r="G203" s="9">
        <v>125</v>
      </c>
      <c r="H203" s="9">
        <v>216480</v>
      </c>
      <c r="I203" s="9">
        <v>0</v>
      </c>
      <c r="J203" s="7" t="s">
        <v>17</v>
      </c>
      <c r="K203" s="16">
        <f>Store[[#This Row],[Quantity]]*Store[[#This Row],[Sale Price]]</f>
        <v>225500</v>
      </c>
      <c r="L203" s="16">
        <f>Store[[#This Row],[Gross Sales]]-Store[[#This Row],[Discount]]</f>
        <v>225500</v>
      </c>
      <c r="M203" s="16">
        <f>Store[[#This Row],[Sales]]-Store[[#This Row],[COGS]]</f>
        <v>9020</v>
      </c>
    </row>
    <row r="204" spans="1:13" x14ac:dyDescent="0.25">
      <c r="A204" t="s">
        <v>24</v>
      </c>
      <c r="B204" t="s">
        <v>30</v>
      </c>
      <c r="C204" s="15" t="s">
        <v>26</v>
      </c>
      <c r="D204" s="11">
        <v>44285</v>
      </c>
      <c r="E204">
        <v>2161</v>
      </c>
      <c r="F204" s="9">
        <v>120</v>
      </c>
      <c r="G204" s="9">
        <v>12</v>
      </c>
      <c r="H204" s="9">
        <v>6483</v>
      </c>
      <c r="I204" s="9">
        <v>0</v>
      </c>
      <c r="J204" s="7" t="s">
        <v>17</v>
      </c>
      <c r="K204" s="16">
        <f>Store[[#This Row],[Quantity]]*Store[[#This Row],[Sale Price]]</f>
        <v>25932</v>
      </c>
      <c r="L204" s="16">
        <f>Store[[#This Row],[Gross Sales]]-Store[[#This Row],[Discount]]</f>
        <v>25932</v>
      </c>
      <c r="M204" s="16">
        <f>Store[[#This Row],[Sales]]-Store[[#This Row],[COGS]]</f>
        <v>19449</v>
      </c>
    </row>
    <row r="205" spans="1:13" x14ac:dyDescent="0.25">
      <c r="A205" t="s">
        <v>23</v>
      </c>
      <c r="B205" t="s">
        <v>30</v>
      </c>
      <c r="C205" s="15" t="s">
        <v>26</v>
      </c>
      <c r="D205" s="11">
        <v>44348</v>
      </c>
      <c r="E205">
        <v>1006</v>
      </c>
      <c r="F205" s="9">
        <v>120</v>
      </c>
      <c r="G205" s="9">
        <v>350</v>
      </c>
      <c r="H205" s="9">
        <v>261560</v>
      </c>
      <c r="I205" s="9">
        <v>0</v>
      </c>
      <c r="J205" s="7" t="s">
        <v>17</v>
      </c>
      <c r="K205" s="16">
        <f>Store[[#This Row],[Quantity]]*Store[[#This Row],[Sale Price]]</f>
        <v>352100</v>
      </c>
      <c r="L205" s="16">
        <f>Store[[#This Row],[Gross Sales]]-Store[[#This Row],[Discount]]</f>
        <v>352100</v>
      </c>
      <c r="M205" s="16">
        <f>Store[[#This Row],[Sales]]-Store[[#This Row],[COGS]]</f>
        <v>90540</v>
      </c>
    </row>
    <row r="206" spans="1:13" x14ac:dyDescent="0.25">
      <c r="A206" t="s">
        <v>24</v>
      </c>
      <c r="B206" t="s">
        <v>30</v>
      </c>
      <c r="C206" s="15" t="s">
        <v>26</v>
      </c>
      <c r="D206" s="11">
        <v>44350</v>
      </c>
      <c r="E206">
        <v>1545</v>
      </c>
      <c r="F206" s="9">
        <v>120</v>
      </c>
      <c r="G206" s="9">
        <v>12</v>
      </c>
      <c r="H206" s="9">
        <v>4635</v>
      </c>
      <c r="I206" s="9">
        <v>0</v>
      </c>
      <c r="J206" s="7" t="s">
        <v>17</v>
      </c>
      <c r="K206" s="16">
        <f>Store[[#This Row],[Quantity]]*Store[[#This Row],[Sale Price]]</f>
        <v>18540</v>
      </c>
      <c r="L206" s="16">
        <f>Store[[#This Row],[Gross Sales]]-Store[[#This Row],[Discount]]</f>
        <v>18540</v>
      </c>
      <c r="M206" s="16">
        <f>Store[[#This Row],[Sales]]-Store[[#This Row],[COGS]]</f>
        <v>13905</v>
      </c>
    </row>
    <row r="207" spans="1:13" x14ac:dyDescent="0.25">
      <c r="A207" t="s">
        <v>14</v>
      </c>
      <c r="B207" t="s">
        <v>25</v>
      </c>
      <c r="C207" s="15" t="s">
        <v>26</v>
      </c>
      <c r="D207" s="11">
        <v>44422</v>
      </c>
      <c r="E207">
        <v>2821</v>
      </c>
      <c r="F207" s="9">
        <v>120</v>
      </c>
      <c r="G207" s="9">
        <v>125</v>
      </c>
      <c r="H207" s="9">
        <v>338520</v>
      </c>
      <c r="I207" s="9">
        <v>0</v>
      </c>
      <c r="J207" s="7" t="s">
        <v>17</v>
      </c>
      <c r="K207" s="16">
        <f>Store[[#This Row],[Quantity]]*Store[[#This Row],[Sale Price]]</f>
        <v>352625</v>
      </c>
      <c r="L207" s="16">
        <f>Store[[#This Row],[Gross Sales]]-Store[[#This Row],[Discount]]</f>
        <v>352625</v>
      </c>
      <c r="M207" s="16">
        <f>Store[[#This Row],[Sales]]-Store[[#This Row],[COGS]]</f>
        <v>14105</v>
      </c>
    </row>
    <row r="208" spans="1:13" x14ac:dyDescent="0.25">
      <c r="A208" t="s">
        <v>21</v>
      </c>
      <c r="B208" t="s">
        <v>15</v>
      </c>
      <c r="C208" s="15" t="s">
        <v>27</v>
      </c>
      <c r="D208" s="11">
        <v>44241</v>
      </c>
      <c r="E208">
        <v>2001</v>
      </c>
      <c r="F208" s="9">
        <v>250</v>
      </c>
      <c r="G208" s="9">
        <v>300</v>
      </c>
      <c r="H208" s="9">
        <v>500250</v>
      </c>
      <c r="I208" s="9">
        <v>0</v>
      </c>
      <c r="J208" s="7" t="s">
        <v>17</v>
      </c>
      <c r="K208" s="16">
        <f>Store[[#This Row],[Quantity]]*Store[[#This Row],[Sale Price]]</f>
        <v>600300</v>
      </c>
      <c r="L208" s="16">
        <f>Store[[#This Row],[Gross Sales]]-Store[[#This Row],[Discount]]</f>
        <v>600300</v>
      </c>
      <c r="M208" s="16">
        <f>Store[[#This Row],[Sales]]-Store[[#This Row],[COGS]]</f>
        <v>100050</v>
      </c>
    </row>
    <row r="209" spans="1:13" x14ac:dyDescent="0.25">
      <c r="A209" t="s">
        <v>24</v>
      </c>
      <c r="B209" t="s">
        <v>30</v>
      </c>
      <c r="C209" s="15" t="s">
        <v>27</v>
      </c>
      <c r="D209" s="11">
        <v>44308</v>
      </c>
      <c r="E209">
        <v>2838</v>
      </c>
      <c r="F209" s="9">
        <v>250</v>
      </c>
      <c r="G209" s="9">
        <v>12</v>
      </c>
      <c r="H209" s="9">
        <v>8514</v>
      </c>
      <c r="I209" s="9">
        <v>0</v>
      </c>
      <c r="J209" s="7" t="s">
        <v>17</v>
      </c>
      <c r="K209" s="16">
        <f>Store[[#This Row],[Quantity]]*Store[[#This Row],[Sale Price]]</f>
        <v>34056</v>
      </c>
      <c r="L209" s="16">
        <f>Store[[#This Row],[Gross Sales]]-Store[[#This Row],[Discount]]</f>
        <v>34056</v>
      </c>
      <c r="M209" s="16">
        <f>Store[[#This Row],[Sales]]-Store[[#This Row],[COGS]]</f>
        <v>25542</v>
      </c>
    </row>
    <row r="210" spans="1:13" x14ac:dyDescent="0.25">
      <c r="A210" t="s">
        <v>18</v>
      </c>
      <c r="B210" t="s">
        <v>19</v>
      </c>
      <c r="C210" s="15" t="s">
        <v>27</v>
      </c>
      <c r="D210" s="11">
        <v>44353</v>
      </c>
      <c r="E210">
        <v>2178</v>
      </c>
      <c r="F210" s="9">
        <v>250</v>
      </c>
      <c r="G210" s="9">
        <v>15</v>
      </c>
      <c r="H210" s="9">
        <v>21780</v>
      </c>
      <c r="I210" s="9">
        <v>0</v>
      </c>
      <c r="J210" s="7" t="s">
        <v>17</v>
      </c>
      <c r="K210" s="16">
        <f>Store[[#This Row],[Quantity]]*Store[[#This Row],[Sale Price]]</f>
        <v>32670</v>
      </c>
      <c r="L210" s="16">
        <f>Store[[#This Row],[Gross Sales]]-Store[[#This Row],[Discount]]</f>
        <v>32670</v>
      </c>
      <c r="M210" s="16">
        <f>Store[[#This Row],[Sales]]-Store[[#This Row],[COGS]]</f>
        <v>10890</v>
      </c>
    </row>
    <row r="211" spans="1:13" x14ac:dyDescent="0.25">
      <c r="A211" t="s">
        <v>18</v>
      </c>
      <c r="B211" t="s">
        <v>30</v>
      </c>
      <c r="C211" s="15" t="s">
        <v>27</v>
      </c>
      <c r="D211" s="11">
        <v>44350</v>
      </c>
      <c r="E211">
        <v>888</v>
      </c>
      <c r="F211" s="9">
        <v>250</v>
      </c>
      <c r="G211" s="9">
        <v>15</v>
      </c>
      <c r="H211" s="9">
        <v>8880</v>
      </c>
      <c r="I211" s="9">
        <v>0</v>
      </c>
      <c r="J211" s="7" t="s">
        <v>17</v>
      </c>
      <c r="K211" s="16">
        <f>Store[[#This Row],[Quantity]]*Store[[#This Row],[Sale Price]]</f>
        <v>13320</v>
      </c>
      <c r="L211" s="16">
        <f>Store[[#This Row],[Gross Sales]]-Store[[#This Row],[Discount]]</f>
        <v>13320</v>
      </c>
      <c r="M211" s="16">
        <f>Store[[#This Row],[Sales]]-Store[[#This Row],[COGS]]</f>
        <v>4440</v>
      </c>
    </row>
    <row r="212" spans="1:13" x14ac:dyDescent="0.25">
      <c r="A212" t="s">
        <v>21</v>
      </c>
      <c r="B212" t="s">
        <v>19</v>
      </c>
      <c r="C212" s="15" t="s">
        <v>27</v>
      </c>
      <c r="D212" s="11">
        <v>44458</v>
      </c>
      <c r="E212">
        <v>2151</v>
      </c>
      <c r="F212" s="9">
        <v>250</v>
      </c>
      <c r="G212" s="9">
        <v>300</v>
      </c>
      <c r="H212" s="9">
        <v>537750</v>
      </c>
      <c r="I212" s="9">
        <v>0</v>
      </c>
      <c r="J212" s="7" t="s">
        <v>17</v>
      </c>
      <c r="K212" s="16">
        <f>Store[[#This Row],[Quantity]]*Store[[#This Row],[Sale Price]]</f>
        <v>645300</v>
      </c>
      <c r="L212" s="16">
        <f>Store[[#This Row],[Gross Sales]]-Store[[#This Row],[Discount]]</f>
        <v>645300</v>
      </c>
      <c r="M212" s="16">
        <f>Store[[#This Row],[Sales]]-Store[[#This Row],[COGS]]</f>
        <v>107550</v>
      </c>
    </row>
    <row r="213" spans="1:13" x14ac:dyDescent="0.25">
      <c r="A213" t="s">
        <v>23</v>
      </c>
      <c r="B213" t="s">
        <v>15</v>
      </c>
      <c r="C213" s="15" t="s">
        <v>27</v>
      </c>
      <c r="D213" s="11">
        <v>44557</v>
      </c>
      <c r="E213">
        <v>1817</v>
      </c>
      <c r="F213" s="9">
        <v>250</v>
      </c>
      <c r="G213" s="9">
        <v>20</v>
      </c>
      <c r="H213" s="9">
        <v>18170</v>
      </c>
      <c r="I213" s="9">
        <v>0</v>
      </c>
      <c r="J213" s="7" t="s">
        <v>17</v>
      </c>
      <c r="K213" s="16">
        <f>Store[[#This Row],[Quantity]]*Store[[#This Row],[Sale Price]]</f>
        <v>36340</v>
      </c>
      <c r="L213" s="16">
        <f>Store[[#This Row],[Gross Sales]]-Store[[#This Row],[Discount]]</f>
        <v>36340</v>
      </c>
      <c r="M213" s="16">
        <f>Store[[#This Row],[Sales]]-Store[[#This Row],[COGS]]</f>
        <v>18170</v>
      </c>
    </row>
    <row r="214" spans="1:13" x14ac:dyDescent="0.25">
      <c r="A214" t="s">
        <v>23</v>
      </c>
      <c r="B214" t="s">
        <v>19</v>
      </c>
      <c r="C214" s="15" t="s">
        <v>31</v>
      </c>
      <c r="D214" s="11">
        <v>44242</v>
      </c>
      <c r="E214">
        <v>2750</v>
      </c>
      <c r="F214" s="9">
        <v>260</v>
      </c>
      <c r="G214" s="9">
        <v>350</v>
      </c>
      <c r="H214" s="9">
        <v>715000</v>
      </c>
      <c r="I214" s="9">
        <v>0</v>
      </c>
      <c r="J214" s="7" t="s">
        <v>17</v>
      </c>
      <c r="K214" s="16">
        <f>Store[[#This Row],[Quantity]]*Store[[#This Row],[Sale Price]]</f>
        <v>962500</v>
      </c>
      <c r="L214" s="16">
        <f>Store[[#This Row],[Gross Sales]]-Store[[#This Row],[Discount]]</f>
        <v>962500</v>
      </c>
      <c r="M214" s="16">
        <f>Store[[#This Row],[Sales]]-Store[[#This Row],[COGS]]</f>
        <v>247500</v>
      </c>
    </row>
    <row r="215" spans="1:13" x14ac:dyDescent="0.25">
      <c r="A215" t="s">
        <v>24</v>
      </c>
      <c r="B215" t="s">
        <v>25</v>
      </c>
      <c r="C215" s="15" t="s">
        <v>31</v>
      </c>
      <c r="D215" s="11">
        <v>44303</v>
      </c>
      <c r="E215">
        <v>1953</v>
      </c>
      <c r="F215" s="9">
        <v>260</v>
      </c>
      <c r="G215" s="9">
        <v>12</v>
      </c>
      <c r="H215" s="9">
        <v>5859</v>
      </c>
      <c r="I215" s="9">
        <v>0</v>
      </c>
      <c r="J215" s="7" t="s">
        <v>17</v>
      </c>
      <c r="K215" s="16">
        <f>Store[[#This Row],[Quantity]]*Store[[#This Row],[Sale Price]]</f>
        <v>23436</v>
      </c>
      <c r="L215" s="16">
        <f>Store[[#This Row],[Gross Sales]]-Store[[#This Row],[Discount]]</f>
        <v>23436</v>
      </c>
      <c r="M215" s="16">
        <f>Store[[#This Row],[Sales]]-Store[[#This Row],[COGS]]</f>
        <v>17577</v>
      </c>
    </row>
    <row r="216" spans="1:13" x14ac:dyDescent="0.25">
      <c r="A216" t="s">
        <v>14</v>
      </c>
      <c r="B216" t="s">
        <v>30</v>
      </c>
      <c r="C216" s="15" t="s">
        <v>31</v>
      </c>
      <c r="D216" s="11">
        <v>44298</v>
      </c>
      <c r="E216">
        <v>4219.5</v>
      </c>
      <c r="F216" s="9">
        <v>260</v>
      </c>
      <c r="G216" s="9">
        <v>125</v>
      </c>
      <c r="H216" s="9">
        <v>506340</v>
      </c>
      <c r="I216" s="9">
        <v>0</v>
      </c>
      <c r="J216" s="7" t="s">
        <v>17</v>
      </c>
      <c r="K216" s="16">
        <f>Store[[#This Row],[Quantity]]*Store[[#This Row],[Sale Price]]</f>
        <v>527437.5</v>
      </c>
      <c r="L216" s="16">
        <f>Store[[#This Row],[Gross Sales]]-Store[[#This Row],[Discount]]</f>
        <v>527437.5</v>
      </c>
      <c r="M216" s="16">
        <f>Store[[#This Row],[Sales]]-Store[[#This Row],[COGS]]</f>
        <v>21097.5</v>
      </c>
    </row>
    <row r="217" spans="1:13" x14ac:dyDescent="0.25">
      <c r="A217" t="s">
        <v>23</v>
      </c>
      <c r="B217" t="s">
        <v>19</v>
      </c>
      <c r="C217" s="15" t="s">
        <v>31</v>
      </c>
      <c r="D217" s="11">
        <v>44353</v>
      </c>
      <c r="E217">
        <v>1899</v>
      </c>
      <c r="F217" s="9">
        <v>260</v>
      </c>
      <c r="G217" s="9">
        <v>20</v>
      </c>
      <c r="H217" s="9">
        <v>18990</v>
      </c>
      <c r="I217" s="9">
        <v>0</v>
      </c>
      <c r="J217" s="7" t="s">
        <v>17</v>
      </c>
      <c r="K217" s="16">
        <f>Store[[#This Row],[Quantity]]*Store[[#This Row],[Sale Price]]</f>
        <v>37980</v>
      </c>
      <c r="L217" s="16">
        <f>Store[[#This Row],[Gross Sales]]-Store[[#This Row],[Discount]]</f>
        <v>37980</v>
      </c>
      <c r="M217" s="16">
        <f>Store[[#This Row],[Sales]]-Store[[#This Row],[COGS]]</f>
        <v>18990</v>
      </c>
    </row>
    <row r="218" spans="1:13" x14ac:dyDescent="0.25">
      <c r="A218" t="s">
        <v>23</v>
      </c>
      <c r="B218" t="s">
        <v>30</v>
      </c>
      <c r="C218" s="15" t="s">
        <v>31</v>
      </c>
      <c r="D218" s="11">
        <v>44397</v>
      </c>
      <c r="E218">
        <v>1686</v>
      </c>
      <c r="F218" s="9">
        <v>260</v>
      </c>
      <c r="G218" s="9">
        <v>7</v>
      </c>
      <c r="H218" s="9">
        <v>8430</v>
      </c>
      <c r="I218" s="9">
        <v>0</v>
      </c>
      <c r="J218" s="7" t="s">
        <v>17</v>
      </c>
      <c r="K218" s="16">
        <f>Store[[#This Row],[Quantity]]*Store[[#This Row],[Sale Price]]</f>
        <v>11802</v>
      </c>
      <c r="L218" s="16">
        <f>Store[[#This Row],[Gross Sales]]-Store[[#This Row],[Discount]]</f>
        <v>11802</v>
      </c>
      <c r="M218" s="16">
        <f>Store[[#This Row],[Sales]]-Store[[#This Row],[COGS]]</f>
        <v>3372</v>
      </c>
    </row>
    <row r="219" spans="1:13" x14ac:dyDescent="0.25">
      <c r="A219" t="s">
        <v>24</v>
      </c>
      <c r="B219" t="s">
        <v>25</v>
      </c>
      <c r="C219" s="15" t="s">
        <v>31</v>
      </c>
      <c r="D219" s="11">
        <v>44429</v>
      </c>
      <c r="E219">
        <v>2141</v>
      </c>
      <c r="F219" s="9">
        <v>260</v>
      </c>
      <c r="G219" s="9">
        <v>12</v>
      </c>
      <c r="H219" s="9">
        <v>6423</v>
      </c>
      <c r="I219" s="9">
        <v>0</v>
      </c>
      <c r="J219" s="7" t="s">
        <v>17</v>
      </c>
      <c r="K219" s="16">
        <f>Store[[#This Row],[Quantity]]*Store[[#This Row],[Sale Price]]</f>
        <v>25692</v>
      </c>
      <c r="L219" s="16">
        <f>Store[[#This Row],[Gross Sales]]-Store[[#This Row],[Discount]]</f>
        <v>25692</v>
      </c>
      <c r="M219" s="16">
        <f>Store[[#This Row],[Sales]]-Store[[#This Row],[COGS]]</f>
        <v>19269</v>
      </c>
    </row>
    <row r="220" spans="1:13" x14ac:dyDescent="0.25">
      <c r="A220" t="s">
        <v>23</v>
      </c>
      <c r="B220" t="s">
        <v>25</v>
      </c>
      <c r="C220" s="15" t="s">
        <v>31</v>
      </c>
      <c r="D220" s="11">
        <v>44496</v>
      </c>
      <c r="E220">
        <v>1143</v>
      </c>
      <c r="F220" s="9">
        <v>260</v>
      </c>
      <c r="G220" s="9">
        <v>7</v>
      </c>
      <c r="H220" s="9">
        <v>5715</v>
      </c>
      <c r="I220" s="9">
        <v>0</v>
      </c>
      <c r="J220" s="7" t="s">
        <v>17</v>
      </c>
      <c r="K220" s="16">
        <f>Store[[#This Row],[Quantity]]*Store[[#This Row],[Sale Price]]</f>
        <v>8001</v>
      </c>
      <c r="L220" s="16">
        <f>Store[[#This Row],[Gross Sales]]-Store[[#This Row],[Discount]]</f>
        <v>8001</v>
      </c>
      <c r="M220" s="16">
        <f>Store[[#This Row],[Sales]]-Store[[#This Row],[COGS]]</f>
        <v>2286</v>
      </c>
    </row>
    <row r="221" spans="1:13" x14ac:dyDescent="0.25">
      <c r="A221" t="s">
        <v>18</v>
      </c>
      <c r="B221" t="s">
        <v>25</v>
      </c>
      <c r="C221" s="15" t="s">
        <v>31</v>
      </c>
      <c r="D221" s="11">
        <v>44537</v>
      </c>
      <c r="E221">
        <v>615</v>
      </c>
      <c r="F221" s="9">
        <v>260</v>
      </c>
      <c r="G221" s="9">
        <v>15</v>
      </c>
      <c r="H221" s="9">
        <v>6150</v>
      </c>
      <c r="I221" s="9">
        <v>0</v>
      </c>
      <c r="J221" s="7" t="s">
        <v>17</v>
      </c>
      <c r="K221" s="16">
        <f>Store[[#This Row],[Quantity]]*Store[[#This Row],[Sale Price]]</f>
        <v>9225</v>
      </c>
      <c r="L221" s="16">
        <f>Store[[#This Row],[Gross Sales]]-Store[[#This Row],[Discount]]</f>
        <v>9225</v>
      </c>
      <c r="M221" s="16">
        <f>Store[[#This Row],[Sales]]-Store[[#This Row],[COGS]]</f>
        <v>3075</v>
      </c>
    </row>
    <row r="222" spans="1:13" x14ac:dyDescent="0.25">
      <c r="A222" t="s">
        <v>23</v>
      </c>
      <c r="B222" t="s">
        <v>19</v>
      </c>
      <c r="C222" s="15" t="s">
        <v>20</v>
      </c>
      <c r="D222" s="11">
        <v>44222</v>
      </c>
      <c r="E222">
        <v>3945</v>
      </c>
      <c r="F222" s="9">
        <v>10</v>
      </c>
      <c r="G222" s="9">
        <v>7</v>
      </c>
      <c r="H222" s="9">
        <v>19725</v>
      </c>
      <c r="I222" s="9">
        <v>276.14999999999998</v>
      </c>
      <c r="J222" s="7" t="s">
        <v>29</v>
      </c>
      <c r="K222" s="16">
        <f>Store[[#This Row],[Quantity]]*Store[[#This Row],[Sale Price]]</f>
        <v>27615</v>
      </c>
      <c r="L222" s="16">
        <f>Store[[#This Row],[Gross Sales]]-Store[[#This Row],[Discount]]</f>
        <v>27338.85</v>
      </c>
      <c r="M222" s="16">
        <f>Store[[#This Row],[Sales]]-Store[[#This Row],[COGS]]</f>
        <v>7613.8499999999985</v>
      </c>
    </row>
    <row r="223" spans="1:13" x14ac:dyDescent="0.25">
      <c r="A223" t="s">
        <v>18</v>
      </c>
      <c r="B223" t="s">
        <v>19</v>
      </c>
      <c r="C223" s="15" t="s">
        <v>20</v>
      </c>
      <c r="D223" s="11">
        <v>44249</v>
      </c>
      <c r="E223">
        <v>2296</v>
      </c>
      <c r="F223" s="9">
        <v>10</v>
      </c>
      <c r="G223" s="9">
        <v>15</v>
      </c>
      <c r="H223" s="9">
        <v>22960</v>
      </c>
      <c r="I223" s="9">
        <v>344.4</v>
      </c>
      <c r="J223" s="7" t="s">
        <v>29</v>
      </c>
      <c r="K223" s="16">
        <f>Store[[#This Row],[Quantity]]*Store[[#This Row],[Sale Price]]</f>
        <v>34440</v>
      </c>
      <c r="L223" s="16">
        <f>Store[[#This Row],[Gross Sales]]-Store[[#This Row],[Discount]]</f>
        <v>34095.599999999999</v>
      </c>
      <c r="M223" s="16">
        <f>Store[[#This Row],[Sales]]-Store[[#This Row],[COGS]]</f>
        <v>11135.599999999999</v>
      </c>
    </row>
    <row r="224" spans="1:13" x14ac:dyDescent="0.25">
      <c r="A224" t="s">
        <v>23</v>
      </c>
      <c r="B224" t="s">
        <v>19</v>
      </c>
      <c r="C224" s="15" t="s">
        <v>20</v>
      </c>
      <c r="D224" s="11">
        <v>44344</v>
      </c>
      <c r="E224">
        <v>1030</v>
      </c>
      <c r="F224" s="9">
        <v>10</v>
      </c>
      <c r="G224" s="9">
        <v>7</v>
      </c>
      <c r="H224" s="9">
        <v>5150</v>
      </c>
      <c r="I224" s="9">
        <v>72.099999999999994</v>
      </c>
      <c r="J224" s="7" t="s">
        <v>29</v>
      </c>
      <c r="K224" s="16">
        <f>Store[[#This Row],[Quantity]]*Store[[#This Row],[Sale Price]]</f>
        <v>7210</v>
      </c>
      <c r="L224" s="16">
        <f>Store[[#This Row],[Gross Sales]]-Store[[#This Row],[Discount]]</f>
        <v>7137.9</v>
      </c>
      <c r="M224" s="16">
        <f>Store[[#This Row],[Sales]]-Store[[#This Row],[COGS]]</f>
        <v>1987.8999999999996</v>
      </c>
    </row>
    <row r="225" spans="1:13" x14ac:dyDescent="0.25">
      <c r="A225" t="s">
        <v>23</v>
      </c>
      <c r="B225" t="s">
        <v>19</v>
      </c>
      <c r="C225" s="15" t="s">
        <v>26</v>
      </c>
      <c r="D225" s="11">
        <v>44516</v>
      </c>
      <c r="E225">
        <v>639</v>
      </c>
      <c r="F225" s="9">
        <v>120</v>
      </c>
      <c r="G225" s="9">
        <v>7</v>
      </c>
      <c r="H225" s="9">
        <v>3195</v>
      </c>
      <c r="I225" s="9">
        <v>44.73</v>
      </c>
      <c r="J225" s="7" t="s">
        <v>29</v>
      </c>
      <c r="K225" s="16">
        <f>Store[[#This Row],[Quantity]]*Store[[#This Row],[Sale Price]]</f>
        <v>4473</v>
      </c>
      <c r="L225" s="16">
        <f>Store[[#This Row],[Gross Sales]]-Store[[#This Row],[Discount]]</f>
        <v>4428.2700000000004</v>
      </c>
      <c r="M225" s="16">
        <f>Store[[#This Row],[Sales]]-Store[[#This Row],[COGS]]</f>
        <v>1233.2700000000004</v>
      </c>
    </row>
    <row r="226" spans="1:13" x14ac:dyDescent="0.25">
      <c r="A226" t="s">
        <v>23</v>
      </c>
      <c r="B226" t="s">
        <v>15</v>
      </c>
      <c r="C226" s="15" t="s">
        <v>27</v>
      </c>
      <c r="D226" s="11">
        <v>44286</v>
      </c>
      <c r="E226">
        <v>1326</v>
      </c>
      <c r="F226" s="9">
        <v>250</v>
      </c>
      <c r="G226" s="9">
        <v>7</v>
      </c>
      <c r="H226" s="9">
        <v>6630</v>
      </c>
      <c r="I226" s="9">
        <v>92.82</v>
      </c>
      <c r="J226" s="7" t="s">
        <v>29</v>
      </c>
      <c r="K226" s="16">
        <f>Store[[#This Row],[Quantity]]*Store[[#This Row],[Sale Price]]</f>
        <v>9282</v>
      </c>
      <c r="L226" s="16">
        <f>Store[[#This Row],[Gross Sales]]-Store[[#This Row],[Discount]]</f>
        <v>9189.18</v>
      </c>
      <c r="M226" s="16">
        <f>Store[[#This Row],[Sales]]-Store[[#This Row],[COGS]]</f>
        <v>2559.1800000000003</v>
      </c>
    </row>
    <row r="227" spans="1:13" x14ac:dyDescent="0.25">
      <c r="A227" t="s">
        <v>24</v>
      </c>
      <c r="B227" t="s">
        <v>25</v>
      </c>
      <c r="C227" s="15" t="s">
        <v>28</v>
      </c>
      <c r="D227" s="11">
        <v>44232</v>
      </c>
      <c r="E227">
        <v>1858</v>
      </c>
      <c r="F227" s="9">
        <v>3</v>
      </c>
      <c r="G227" s="9">
        <v>12</v>
      </c>
      <c r="H227" s="9">
        <v>5574</v>
      </c>
      <c r="I227" s="9">
        <v>222.96</v>
      </c>
      <c r="J227" s="7" t="s">
        <v>29</v>
      </c>
      <c r="K227" s="16">
        <f>Store[[#This Row],[Quantity]]*Store[[#This Row],[Sale Price]]</f>
        <v>22296</v>
      </c>
      <c r="L227" s="16">
        <f>Store[[#This Row],[Gross Sales]]-Store[[#This Row],[Discount]]</f>
        <v>22073.040000000001</v>
      </c>
      <c r="M227" s="16">
        <f>Store[[#This Row],[Sales]]-Store[[#This Row],[COGS]]</f>
        <v>16499.04</v>
      </c>
    </row>
    <row r="228" spans="1:13" x14ac:dyDescent="0.25">
      <c r="A228" t="s">
        <v>23</v>
      </c>
      <c r="B228" t="s">
        <v>22</v>
      </c>
      <c r="C228" s="15" t="s">
        <v>28</v>
      </c>
      <c r="D228" s="11">
        <v>44268</v>
      </c>
      <c r="E228">
        <v>1210</v>
      </c>
      <c r="F228" s="9">
        <v>3</v>
      </c>
      <c r="G228" s="9">
        <v>350</v>
      </c>
      <c r="H228" s="9">
        <v>314600</v>
      </c>
      <c r="I228" s="9">
        <v>4235</v>
      </c>
      <c r="J228" s="7" t="s">
        <v>29</v>
      </c>
      <c r="K228" s="16">
        <f>Store[[#This Row],[Quantity]]*Store[[#This Row],[Sale Price]]</f>
        <v>423500</v>
      </c>
      <c r="L228" s="16">
        <f>Store[[#This Row],[Gross Sales]]-Store[[#This Row],[Discount]]</f>
        <v>419265</v>
      </c>
      <c r="M228" s="16">
        <f>Store[[#This Row],[Sales]]-Store[[#This Row],[COGS]]</f>
        <v>104665</v>
      </c>
    </row>
    <row r="229" spans="1:13" x14ac:dyDescent="0.25">
      <c r="A229" t="s">
        <v>23</v>
      </c>
      <c r="B229" t="s">
        <v>25</v>
      </c>
      <c r="C229" s="15" t="s">
        <v>28</v>
      </c>
      <c r="D229" s="11">
        <v>44397</v>
      </c>
      <c r="E229">
        <v>2529</v>
      </c>
      <c r="F229" s="9">
        <v>3</v>
      </c>
      <c r="G229" s="9">
        <v>7</v>
      </c>
      <c r="H229" s="9">
        <v>12645</v>
      </c>
      <c r="I229" s="9">
        <v>177.03</v>
      </c>
      <c r="J229" s="7" t="s">
        <v>29</v>
      </c>
      <c r="K229" s="16">
        <f>Store[[#This Row],[Quantity]]*Store[[#This Row],[Sale Price]]</f>
        <v>17703</v>
      </c>
      <c r="L229" s="16">
        <f>Store[[#This Row],[Gross Sales]]-Store[[#This Row],[Discount]]</f>
        <v>17525.97</v>
      </c>
      <c r="M229" s="16">
        <f>Store[[#This Row],[Sales]]-Store[[#This Row],[COGS]]</f>
        <v>4880.9700000000012</v>
      </c>
    </row>
    <row r="230" spans="1:13" x14ac:dyDescent="0.25">
      <c r="A230" t="s">
        <v>24</v>
      </c>
      <c r="B230" t="s">
        <v>15</v>
      </c>
      <c r="C230" s="15" t="s">
        <v>28</v>
      </c>
      <c r="D230" s="11">
        <v>44448</v>
      </c>
      <c r="E230">
        <v>1445</v>
      </c>
      <c r="F230" s="9">
        <v>3</v>
      </c>
      <c r="G230" s="9">
        <v>12</v>
      </c>
      <c r="H230" s="9">
        <v>4335</v>
      </c>
      <c r="I230" s="9">
        <v>173.4</v>
      </c>
      <c r="J230" s="7" t="s">
        <v>29</v>
      </c>
      <c r="K230" s="16">
        <f>Store[[#This Row],[Quantity]]*Store[[#This Row],[Sale Price]]</f>
        <v>17340</v>
      </c>
      <c r="L230" s="16">
        <f>Store[[#This Row],[Gross Sales]]-Store[[#This Row],[Discount]]</f>
        <v>17166.599999999999</v>
      </c>
      <c r="M230" s="16">
        <f>Store[[#This Row],[Sales]]-Store[[#This Row],[COGS]]</f>
        <v>12831.599999999999</v>
      </c>
    </row>
    <row r="231" spans="1:13" x14ac:dyDescent="0.25">
      <c r="A231" t="s">
        <v>24</v>
      </c>
      <c r="B231" t="s">
        <v>19</v>
      </c>
      <c r="C231" s="15" t="s">
        <v>28</v>
      </c>
      <c r="D231" s="11">
        <v>44461</v>
      </c>
      <c r="E231">
        <v>2671</v>
      </c>
      <c r="F231" s="9">
        <v>3</v>
      </c>
      <c r="G231" s="9">
        <v>12</v>
      </c>
      <c r="H231" s="9">
        <v>8013</v>
      </c>
      <c r="I231" s="9">
        <v>320.52</v>
      </c>
      <c r="J231" s="7" t="s">
        <v>29</v>
      </c>
      <c r="K231" s="16">
        <f>Store[[#This Row],[Quantity]]*Store[[#This Row],[Sale Price]]</f>
        <v>32052</v>
      </c>
      <c r="L231" s="16">
        <f>Store[[#This Row],[Gross Sales]]-Store[[#This Row],[Discount]]</f>
        <v>31731.48</v>
      </c>
      <c r="M231" s="16">
        <f>Store[[#This Row],[Sales]]-Store[[#This Row],[COGS]]</f>
        <v>23718.48</v>
      </c>
    </row>
    <row r="232" spans="1:13" x14ac:dyDescent="0.25">
      <c r="A232" t="s">
        <v>23</v>
      </c>
      <c r="B232" t="s">
        <v>22</v>
      </c>
      <c r="C232" s="15" t="s">
        <v>28</v>
      </c>
      <c r="D232" s="11">
        <v>44497</v>
      </c>
      <c r="E232">
        <v>1397</v>
      </c>
      <c r="F232" s="9">
        <v>3</v>
      </c>
      <c r="G232" s="9">
        <v>350</v>
      </c>
      <c r="H232" s="9">
        <v>363220</v>
      </c>
      <c r="I232" s="9">
        <v>4889.5</v>
      </c>
      <c r="J232" s="7" t="s">
        <v>29</v>
      </c>
      <c r="K232" s="16">
        <f>Store[[#This Row],[Quantity]]*Store[[#This Row],[Sale Price]]</f>
        <v>488950</v>
      </c>
      <c r="L232" s="16">
        <f>Store[[#This Row],[Gross Sales]]-Store[[#This Row],[Discount]]</f>
        <v>484060.5</v>
      </c>
      <c r="M232" s="16">
        <f>Store[[#This Row],[Sales]]-Store[[#This Row],[COGS]]</f>
        <v>120840.5</v>
      </c>
    </row>
    <row r="233" spans="1:13" x14ac:dyDescent="0.25">
      <c r="A233" t="s">
        <v>23</v>
      </c>
      <c r="B233" t="s">
        <v>19</v>
      </c>
      <c r="C233" s="15" t="s">
        <v>28</v>
      </c>
      <c r="D233" s="11">
        <v>44557</v>
      </c>
      <c r="E233">
        <v>2155</v>
      </c>
      <c r="F233" s="9">
        <v>3</v>
      </c>
      <c r="G233" s="9">
        <v>350</v>
      </c>
      <c r="H233" s="9">
        <v>560300</v>
      </c>
      <c r="I233" s="9">
        <v>7542.5</v>
      </c>
      <c r="J233" s="7" t="s">
        <v>29</v>
      </c>
      <c r="K233" s="16">
        <f>Store[[#This Row],[Quantity]]*Store[[#This Row],[Sale Price]]</f>
        <v>754250</v>
      </c>
      <c r="L233" s="16">
        <f>Store[[#This Row],[Gross Sales]]-Store[[#This Row],[Discount]]</f>
        <v>746707.5</v>
      </c>
      <c r="M233" s="16">
        <f>Store[[#This Row],[Sales]]-Store[[#This Row],[COGS]]</f>
        <v>186407.5</v>
      </c>
    </row>
    <row r="234" spans="1:13" x14ac:dyDescent="0.25">
      <c r="A234" t="s">
        <v>18</v>
      </c>
      <c r="B234" t="s">
        <v>22</v>
      </c>
      <c r="C234" s="15" t="s">
        <v>16</v>
      </c>
      <c r="D234" s="11">
        <v>44268</v>
      </c>
      <c r="E234">
        <v>2214</v>
      </c>
      <c r="F234" s="9">
        <v>5</v>
      </c>
      <c r="G234" s="9">
        <v>15</v>
      </c>
      <c r="H234" s="9">
        <v>22140</v>
      </c>
      <c r="I234" s="9">
        <v>332.1</v>
      </c>
      <c r="J234" s="7" t="s">
        <v>29</v>
      </c>
      <c r="K234" s="16">
        <f>Store[[#This Row],[Quantity]]*Store[[#This Row],[Sale Price]]</f>
        <v>33210</v>
      </c>
      <c r="L234" s="16">
        <f>Store[[#This Row],[Gross Sales]]-Store[[#This Row],[Discount]]</f>
        <v>32877.9</v>
      </c>
      <c r="M234" s="16">
        <f>Store[[#This Row],[Sales]]-Store[[#This Row],[COGS]]</f>
        <v>10737.900000000001</v>
      </c>
    </row>
    <row r="235" spans="1:13" x14ac:dyDescent="0.25">
      <c r="A235" t="s">
        <v>21</v>
      </c>
      <c r="B235" t="s">
        <v>25</v>
      </c>
      <c r="C235" s="15" t="s">
        <v>16</v>
      </c>
      <c r="D235" s="11">
        <v>44313</v>
      </c>
      <c r="E235">
        <v>2301</v>
      </c>
      <c r="F235" s="9">
        <v>5</v>
      </c>
      <c r="G235" s="9">
        <v>300</v>
      </c>
      <c r="H235" s="9">
        <v>575250</v>
      </c>
      <c r="I235" s="9">
        <v>6903</v>
      </c>
      <c r="J235" s="7" t="s">
        <v>29</v>
      </c>
      <c r="K235" s="16">
        <f>Store[[#This Row],[Quantity]]*Store[[#This Row],[Sale Price]]</f>
        <v>690300</v>
      </c>
      <c r="L235" s="16">
        <f>Store[[#This Row],[Gross Sales]]-Store[[#This Row],[Discount]]</f>
        <v>683397</v>
      </c>
      <c r="M235" s="16">
        <f>Store[[#This Row],[Sales]]-Store[[#This Row],[COGS]]</f>
        <v>108147</v>
      </c>
    </row>
    <row r="236" spans="1:13" x14ac:dyDescent="0.25">
      <c r="A236" t="s">
        <v>23</v>
      </c>
      <c r="B236" t="s">
        <v>19</v>
      </c>
      <c r="C236" s="15" t="s">
        <v>16</v>
      </c>
      <c r="D236" s="11">
        <v>44394</v>
      </c>
      <c r="E236">
        <v>1375.5</v>
      </c>
      <c r="F236" s="9">
        <v>5</v>
      </c>
      <c r="G236" s="9">
        <v>20</v>
      </c>
      <c r="H236" s="9">
        <v>13755</v>
      </c>
      <c r="I236" s="9">
        <v>275.10000000000002</v>
      </c>
      <c r="J236" s="7" t="s">
        <v>29</v>
      </c>
      <c r="K236" s="16">
        <f>Store[[#This Row],[Quantity]]*Store[[#This Row],[Sale Price]]</f>
        <v>27510</v>
      </c>
      <c r="L236" s="16">
        <f>Store[[#This Row],[Gross Sales]]-Store[[#This Row],[Discount]]</f>
        <v>27234.9</v>
      </c>
      <c r="M236" s="16">
        <f>Store[[#This Row],[Sales]]-Store[[#This Row],[COGS]]</f>
        <v>13479.900000000001</v>
      </c>
    </row>
    <row r="237" spans="1:13" x14ac:dyDescent="0.25">
      <c r="A237" t="s">
        <v>23</v>
      </c>
      <c r="B237" t="s">
        <v>15</v>
      </c>
      <c r="C237" s="15" t="s">
        <v>16</v>
      </c>
      <c r="D237" s="11">
        <v>44438</v>
      </c>
      <c r="E237">
        <v>1830</v>
      </c>
      <c r="F237" s="9">
        <v>5</v>
      </c>
      <c r="G237" s="9">
        <v>7</v>
      </c>
      <c r="H237" s="9">
        <v>9150</v>
      </c>
      <c r="I237" s="9">
        <v>128.1</v>
      </c>
      <c r="J237" s="7" t="s">
        <v>29</v>
      </c>
      <c r="K237" s="16">
        <f>Store[[#This Row],[Quantity]]*Store[[#This Row],[Sale Price]]</f>
        <v>12810</v>
      </c>
      <c r="L237" s="16">
        <f>Store[[#This Row],[Gross Sales]]-Store[[#This Row],[Discount]]</f>
        <v>12681.9</v>
      </c>
      <c r="M237" s="16">
        <f>Store[[#This Row],[Sales]]-Store[[#This Row],[COGS]]</f>
        <v>3531.8999999999996</v>
      </c>
    </row>
    <row r="238" spans="1:13" x14ac:dyDescent="0.25">
      <c r="A238" t="s">
        <v>18</v>
      </c>
      <c r="B238" t="s">
        <v>25</v>
      </c>
      <c r="C238" s="15" t="s">
        <v>20</v>
      </c>
      <c r="D238" s="11">
        <v>44254</v>
      </c>
      <c r="E238">
        <v>1514</v>
      </c>
      <c r="F238" s="9">
        <v>10</v>
      </c>
      <c r="G238" s="9">
        <v>15</v>
      </c>
      <c r="H238" s="9">
        <v>15140</v>
      </c>
      <c r="I238" s="9">
        <v>227.1</v>
      </c>
      <c r="J238" s="7" t="s">
        <v>29</v>
      </c>
      <c r="K238" s="16">
        <f>Store[[#This Row],[Quantity]]*Store[[#This Row],[Sale Price]]</f>
        <v>22710</v>
      </c>
      <c r="L238" s="16">
        <f>Store[[#This Row],[Gross Sales]]-Store[[#This Row],[Discount]]</f>
        <v>22482.9</v>
      </c>
      <c r="M238" s="16">
        <f>Store[[#This Row],[Sales]]-Store[[#This Row],[COGS]]</f>
        <v>7342.9000000000015</v>
      </c>
    </row>
    <row r="239" spans="1:13" x14ac:dyDescent="0.25">
      <c r="A239" t="s">
        <v>23</v>
      </c>
      <c r="B239" t="s">
        <v>25</v>
      </c>
      <c r="C239" s="15" t="s">
        <v>20</v>
      </c>
      <c r="D239" s="11">
        <v>44289</v>
      </c>
      <c r="E239">
        <v>4492.5</v>
      </c>
      <c r="F239" s="9">
        <v>10</v>
      </c>
      <c r="G239" s="9">
        <v>7</v>
      </c>
      <c r="H239" s="9">
        <v>22462.5</v>
      </c>
      <c r="I239" s="9">
        <v>314.47500000000002</v>
      </c>
      <c r="J239" s="7" t="s">
        <v>29</v>
      </c>
      <c r="K239" s="16">
        <f>Store[[#This Row],[Quantity]]*Store[[#This Row],[Sale Price]]</f>
        <v>31447.5</v>
      </c>
      <c r="L239" s="16">
        <f>Store[[#This Row],[Gross Sales]]-Store[[#This Row],[Discount]]</f>
        <v>31133.025000000001</v>
      </c>
      <c r="M239" s="16">
        <f>Store[[#This Row],[Sales]]-Store[[#This Row],[COGS]]</f>
        <v>8670.5250000000015</v>
      </c>
    </row>
    <row r="240" spans="1:13" x14ac:dyDescent="0.25">
      <c r="A240" t="s">
        <v>14</v>
      </c>
      <c r="B240" t="s">
        <v>25</v>
      </c>
      <c r="C240" s="15" t="s">
        <v>20</v>
      </c>
      <c r="D240" s="11">
        <v>44357</v>
      </c>
      <c r="E240">
        <v>727</v>
      </c>
      <c r="F240" s="9">
        <v>10</v>
      </c>
      <c r="G240" s="9">
        <v>125</v>
      </c>
      <c r="H240" s="9">
        <v>87240</v>
      </c>
      <c r="I240" s="9">
        <v>908.75</v>
      </c>
      <c r="J240" s="7" t="s">
        <v>29</v>
      </c>
      <c r="K240" s="16">
        <f>Store[[#This Row],[Quantity]]*Store[[#This Row],[Sale Price]]</f>
        <v>90875</v>
      </c>
      <c r="L240" s="16">
        <f>Store[[#This Row],[Gross Sales]]-Store[[#This Row],[Discount]]</f>
        <v>89966.25</v>
      </c>
      <c r="M240" s="16">
        <f>Store[[#This Row],[Sales]]-Store[[#This Row],[COGS]]</f>
        <v>2726.25</v>
      </c>
    </row>
    <row r="241" spans="1:13" x14ac:dyDescent="0.25">
      <c r="A241" t="s">
        <v>14</v>
      </c>
      <c r="B241" t="s">
        <v>19</v>
      </c>
      <c r="C241" s="15" t="s">
        <v>20</v>
      </c>
      <c r="D241" s="11">
        <v>44373</v>
      </c>
      <c r="E241">
        <v>787</v>
      </c>
      <c r="F241" s="9">
        <v>10</v>
      </c>
      <c r="G241" s="9">
        <v>125</v>
      </c>
      <c r="H241" s="9">
        <v>94440</v>
      </c>
      <c r="I241" s="9">
        <v>983.75</v>
      </c>
      <c r="J241" s="7" t="s">
        <v>29</v>
      </c>
      <c r="K241" s="16">
        <f>Store[[#This Row],[Quantity]]*Store[[#This Row],[Sale Price]]</f>
        <v>98375</v>
      </c>
      <c r="L241" s="16">
        <f>Store[[#This Row],[Gross Sales]]-Store[[#This Row],[Discount]]</f>
        <v>97391.25</v>
      </c>
      <c r="M241" s="16">
        <f>Store[[#This Row],[Sales]]-Store[[#This Row],[COGS]]</f>
        <v>2951.25</v>
      </c>
    </row>
    <row r="242" spans="1:13" x14ac:dyDescent="0.25">
      <c r="A242" t="s">
        <v>14</v>
      </c>
      <c r="B242" t="s">
        <v>22</v>
      </c>
      <c r="C242" s="15" t="s">
        <v>20</v>
      </c>
      <c r="D242" s="11">
        <v>44402</v>
      </c>
      <c r="E242">
        <v>1823</v>
      </c>
      <c r="F242" s="9">
        <v>10</v>
      </c>
      <c r="G242" s="9">
        <v>125</v>
      </c>
      <c r="H242" s="9">
        <v>218760</v>
      </c>
      <c r="I242" s="9">
        <v>2278.75</v>
      </c>
      <c r="J242" s="7" t="s">
        <v>29</v>
      </c>
      <c r="K242" s="16">
        <f>Store[[#This Row],[Quantity]]*Store[[#This Row],[Sale Price]]</f>
        <v>227875</v>
      </c>
      <c r="L242" s="16">
        <f>Store[[#This Row],[Gross Sales]]-Store[[#This Row],[Discount]]</f>
        <v>225596.25</v>
      </c>
      <c r="M242" s="16">
        <f>Store[[#This Row],[Sales]]-Store[[#This Row],[COGS]]</f>
        <v>6836.25</v>
      </c>
    </row>
    <row r="243" spans="1:13" x14ac:dyDescent="0.25">
      <c r="A243" t="s">
        <v>18</v>
      </c>
      <c r="B243" t="s">
        <v>30</v>
      </c>
      <c r="C243" s="15" t="s">
        <v>20</v>
      </c>
      <c r="D243" s="11">
        <v>44460</v>
      </c>
      <c r="E243">
        <v>747</v>
      </c>
      <c r="F243" s="9">
        <v>10</v>
      </c>
      <c r="G243" s="9">
        <v>15</v>
      </c>
      <c r="H243" s="9">
        <v>7470</v>
      </c>
      <c r="I243" s="9">
        <v>112.05</v>
      </c>
      <c r="J243" s="7" t="s">
        <v>29</v>
      </c>
      <c r="K243" s="16">
        <f>Store[[#This Row],[Quantity]]*Store[[#This Row],[Sale Price]]</f>
        <v>11205</v>
      </c>
      <c r="L243" s="16">
        <f>Store[[#This Row],[Gross Sales]]-Store[[#This Row],[Discount]]</f>
        <v>11092.95</v>
      </c>
      <c r="M243" s="16">
        <f>Store[[#This Row],[Sales]]-Store[[#This Row],[COGS]]</f>
        <v>3622.9500000000007</v>
      </c>
    </row>
    <row r="244" spans="1:13" x14ac:dyDescent="0.25">
      <c r="A244" t="s">
        <v>21</v>
      </c>
      <c r="B244" t="s">
        <v>25</v>
      </c>
      <c r="C244" s="15" t="s">
        <v>20</v>
      </c>
      <c r="D244" s="11">
        <v>44514</v>
      </c>
      <c r="E244">
        <v>2905</v>
      </c>
      <c r="F244" s="9">
        <v>10</v>
      </c>
      <c r="G244" s="9">
        <v>300</v>
      </c>
      <c r="H244" s="9">
        <v>726250</v>
      </c>
      <c r="I244" s="9">
        <v>8715</v>
      </c>
      <c r="J244" s="7" t="s">
        <v>29</v>
      </c>
      <c r="K244" s="16">
        <f>Store[[#This Row],[Quantity]]*Store[[#This Row],[Sale Price]]</f>
        <v>871500</v>
      </c>
      <c r="L244" s="16">
        <f>Store[[#This Row],[Gross Sales]]-Store[[#This Row],[Discount]]</f>
        <v>862785</v>
      </c>
      <c r="M244" s="16">
        <f>Store[[#This Row],[Sales]]-Store[[#This Row],[COGS]]</f>
        <v>136535</v>
      </c>
    </row>
    <row r="245" spans="1:13" x14ac:dyDescent="0.25">
      <c r="A245" t="s">
        <v>23</v>
      </c>
      <c r="B245" t="s">
        <v>19</v>
      </c>
      <c r="C245" s="15" t="s">
        <v>20</v>
      </c>
      <c r="D245" s="11">
        <v>44531</v>
      </c>
      <c r="E245">
        <v>2155</v>
      </c>
      <c r="F245" s="9">
        <v>10</v>
      </c>
      <c r="G245" s="9">
        <v>350</v>
      </c>
      <c r="H245" s="9">
        <v>560300</v>
      </c>
      <c r="I245" s="9">
        <v>7542.5</v>
      </c>
      <c r="J245" s="7" t="s">
        <v>29</v>
      </c>
      <c r="K245" s="16">
        <f>Store[[#This Row],[Quantity]]*Store[[#This Row],[Sale Price]]</f>
        <v>754250</v>
      </c>
      <c r="L245" s="16">
        <f>Store[[#This Row],[Gross Sales]]-Store[[#This Row],[Discount]]</f>
        <v>746707.5</v>
      </c>
      <c r="M245" s="16">
        <f>Store[[#This Row],[Sales]]-Store[[#This Row],[COGS]]</f>
        <v>186407.5</v>
      </c>
    </row>
    <row r="246" spans="1:13" x14ac:dyDescent="0.25">
      <c r="A246" t="s">
        <v>23</v>
      </c>
      <c r="B246" t="s">
        <v>19</v>
      </c>
      <c r="C246" s="15" t="s">
        <v>26</v>
      </c>
      <c r="D246" s="11">
        <v>44296</v>
      </c>
      <c r="E246">
        <v>3864</v>
      </c>
      <c r="F246" s="9">
        <v>120</v>
      </c>
      <c r="G246" s="9">
        <v>20</v>
      </c>
      <c r="H246" s="9">
        <v>38640</v>
      </c>
      <c r="I246" s="9">
        <v>772.80000000000007</v>
      </c>
      <c r="J246" s="7" t="s">
        <v>29</v>
      </c>
      <c r="K246" s="16">
        <f>Store[[#This Row],[Quantity]]*Store[[#This Row],[Sale Price]]</f>
        <v>77280</v>
      </c>
      <c r="L246" s="16">
        <f>Store[[#This Row],[Gross Sales]]-Store[[#This Row],[Discount]]</f>
        <v>76507.199999999997</v>
      </c>
      <c r="M246" s="16">
        <f>Store[[#This Row],[Sales]]-Store[[#This Row],[COGS]]</f>
        <v>37867.199999999997</v>
      </c>
    </row>
    <row r="247" spans="1:13" x14ac:dyDescent="0.25">
      <c r="A247" t="s">
        <v>23</v>
      </c>
      <c r="B247" t="s">
        <v>22</v>
      </c>
      <c r="C247" s="15" t="s">
        <v>26</v>
      </c>
      <c r="D247" s="11">
        <v>44323</v>
      </c>
      <c r="E247">
        <v>362</v>
      </c>
      <c r="F247" s="9">
        <v>120</v>
      </c>
      <c r="G247" s="9">
        <v>7</v>
      </c>
      <c r="H247" s="9">
        <v>1810</v>
      </c>
      <c r="I247" s="9">
        <v>25.34</v>
      </c>
      <c r="J247" s="7" t="s">
        <v>29</v>
      </c>
      <c r="K247" s="16">
        <f>Store[[#This Row],[Quantity]]*Store[[#This Row],[Sale Price]]</f>
        <v>2534</v>
      </c>
      <c r="L247" s="16">
        <f>Store[[#This Row],[Gross Sales]]-Store[[#This Row],[Discount]]</f>
        <v>2508.66</v>
      </c>
      <c r="M247" s="16">
        <f>Store[[#This Row],[Sales]]-Store[[#This Row],[COGS]]</f>
        <v>698.65999999999985</v>
      </c>
    </row>
    <row r="248" spans="1:13" x14ac:dyDescent="0.25">
      <c r="A248" t="s">
        <v>14</v>
      </c>
      <c r="B248" t="s">
        <v>15</v>
      </c>
      <c r="C248" s="15" t="s">
        <v>26</v>
      </c>
      <c r="D248" s="11">
        <v>44424</v>
      </c>
      <c r="E248">
        <v>923</v>
      </c>
      <c r="F248" s="9">
        <v>120</v>
      </c>
      <c r="G248" s="9">
        <v>125</v>
      </c>
      <c r="H248" s="9">
        <v>110760</v>
      </c>
      <c r="I248" s="9">
        <v>1153.75</v>
      </c>
      <c r="J248" s="7" t="s">
        <v>29</v>
      </c>
      <c r="K248" s="16">
        <f>Store[[#This Row],[Quantity]]*Store[[#This Row],[Sale Price]]</f>
        <v>115375</v>
      </c>
      <c r="L248" s="16">
        <f>Store[[#This Row],[Gross Sales]]-Store[[#This Row],[Discount]]</f>
        <v>114221.25</v>
      </c>
      <c r="M248" s="16">
        <f>Store[[#This Row],[Sales]]-Store[[#This Row],[COGS]]</f>
        <v>3461.25</v>
      </c>
    </row>
    <row r="249" spans="1:13" x14ac:dyDescent="0.25">
      <c r="A249" t="s">
        <v>23</v>
      </c>
      <c r="B249" t="s">
        <v>30</v>
      </c>
      <c r="C249" s="15" t="s">
        <v>27</v>
      </c>
      <c r="D249" s="11">
        <v>44282</v>
      </c>
      <c r="E249">
        <v>263</v>
      </c>
      <c r="F249" s="9">
        <v>250</v>
      </c>
      <c r="G249" s="9">
        <v>7</v>
      </c>
      <c r="H249" s="9">
        <v>1315</v>
      </c>
      <c r="I249" s="9">
        <v>18.41</v>
      </c>
      <c r="J249" s="7" t="s">
        <v>29</v>
      </c>
      <c r="K249" s="16">
        <f>Store[[#This Row],[Quantity]]*Store[[#This Row],[Sale Price]]</f>
        <v>1841</v>
      </c>
      <c r="L249" s="16">
        <f>Store[[#This Row],[Gross Sales]]-Store[[#This Row],[Discount]]</f>
        <v>1822.59</v>
      </c>
      <c r="M249" s="16">
        <f>Store[[#This Row],[Sales]]-Store[[#This Row],[COGS]]</f>
        <v>507.58999999999992</v>
      </c>
    </row>
    <row r="250" spans="1:13" x14ac:dyDescent="0.25">
      <c r="A250" t="s">
        <v>23</v>
      </c>
      <c r="B250" t="s">
        <v>15</v>
      </c>
      <c r="C250" s="15" t="s">
        <v>27</v>
      </c>
      <c r="D250" s="11">
        <v>44315</v>
      </c>
      <c r="E250">
        <v>943.5</v>
      </c>
      <c r="F250" s="9">
        <v>250</v>
      </c>
      <c r="G250" s="9">
        <v>350</v>
      </c>
      <c r="H250" s="9">
        <v>245310</v>
      </c>
      <c r="I250" s="9">
        <v>3302.25</v>
      </c>
      <c r="J250" s="7" t="s">
        <v>29</v>
      </c>
      <c r="K250" s="16">
        <f>Store[[#This Row],[Quantity]]*Store[[#This Row],[Sale Price]]</f>
        <v>330225</v>
      </c>
      <c r="L250" s="16">
        <f>Store[[#This Row],[Gross Sales]]-Store[[#This Row],[Discount]]</f>
        <v>326922.75</v>
      </c>
      <c r="M250" s="16">
        <f>Store[[#This Row],[Sales]]-Store[[#This Row],[COGS]]</f>
        <v>81612.75</v>
      </c>
    </row>
    <row r="251" spans="1:13" x14ac:dyDescent="0.25">
      <c r="A251" t="s">
        <v>14</v>
      </c>
      <c r="B251" t="s">
        <v>25</v>
      </c>
      <c r="C251" s="15" t="s">
        <v>27</v>
      </c>
      <c r="D251" s="11">
        <v>44360</v>
      </c>
      <c r="E251">
        <v>727</v>
      </c>
      <c r="F251" s="9">
        <v>250</v>
      </c>
      <c r="G251" s="9">
        <v>125</v>
      </c>
      <c r="H251" s="9">
        <v>87240</v>
      </c>
      <c r="I251" s="9">
        <v>908.75</v>
      </c>
      <c r="J251" s="7" t="s">
        <v>29</v>
      </c>
      <c r="K251" s="16">
        <f>Store[[#This Row],[Quantity]]*Store[[#This Row],[Sale Price]]</f>
        <v>90875</v>
      </c>
      <c r="L251" s="16">
        <f>Store[[#This Row],[Gross Sales]]-Store[[#This Row],[Discount]]</f>
        <v>89966.25</v>
      </c>
      <c r="M251" s="16">
        <f>Store[[#This Row],[Sales]]-Store[[#This Row],[COGS]]</f>
        <v>2726.25</v>
      </c>
    </row>
    <row r="252" spans="1:13" x14ac:dyDescent="0.25">
      <c r="A252" t="s">
        <v>14</v>
      </c>
      <c r="B252" t="s">
        <v>19</v>
      </c>
      <c r="C252" s="15" t="s">
        <v>27</v>
      </c>
      <c r="D252" s="11">
        <v>44372</v>
      </c>
      <c r="E252">
        <v>787</v>
      </c>
      <c r="F252" s="9">
        <v>250</v>
      </c>
      <c r="G252" s="9">
        <v>125</v>
      </c>
      <c r="H252" s="9">
        <v>94440</v>
      </c>
      <c r="I252" s="9">
        <v>983.75</v>
      </c>
      <c r="J252" s="7" t="s">
        <v>29</v>
      </c>
      <c r="K252" s="16">
        <f>Store[[#This Row],[Quantity]]*Store[[#This Row],[Sale Price]]</f>
        <v>98375</v>
      </c>
      <c r="L252" s="16">
        <f>Store[[#This Row],[Gross Sales]]-Store[[#This Row],[Discount]]</f>
        <v>97391.25</v>
      </c>
      <c r="M252" s="16">
        <f>Store[[#This Row],[Sales]]-Store[[#This Row],[COGS]]</f>
        <v>2951.25</v>
      </c>
    </row>
    <row r="253" spans="1:13" x14ac:dyDescent="0.25">
      <c r="A253" t="s">
        <v>21</v>
      </c>
      <c r="B253" t="s">
        <v>30</v>
      </c>
      <c r="C253" s="15" t="s">
        <v>27</v>
      </c>
      <c r="D253" s="11">
        <v>44448</v>
      </c>
      <c r="E253">
        <v>986</v>
      </c>
      <c r="F253" s="9">
        <v>250</v>
      </c>
      <c r="G253" s="9">
        <v>300</v>
      </c>
      <c r="H253" s="9">
        <v>246500</v>
      </c>
      <c r="I253" s="9">
        <v>2958</v>
      </c>
      <c r="J253" s="7" t="s">
        <v>29</v>
      </c>
      <c r="K253" s="16">
        <f>Store[[#This Row],[Quantity]]*Store[[#This Row],[Sale Price]]</f>
        <v>295800</v>
      </c>
      <c r="L253" s="16">
        <f>Store[[#This Row],[Gross Sales]]-Store[[#This Row],[Discount]]</f>
        <v>292842</v>
      </c>
      <c r="M253" s="16">
        <f>Store[[#This Row],[Sales]]-Store[[#This Row],[COGS]]</f>
        <v>46342</v>
      </c>
    </row>
    <row r="254" spans="1:13" x14ac:dyDescent="0.25">
      <c r="A254" t="s">
        <v>23</v>
      </c>
      <c r="B254" t="s">
        <v>22</v>
      </c>
      <c r="C254" s="15" t="s">
        <v>27</v>
      </c>
      <c r="D254" s="11">
        <v>44495</v>
      </c>
      <c r="E254">
        <v>1397</v>
      </c>
      <c r="F254" s="9">
        <v>250</v>
      </c>
      <c r="G254" s="9">
        <v>350</v>
      </c>
      <c r="H254" s="9">
        <v>363220</v>
      </c>
      <c r="I254" s="9">
        <v>4889.5</v>
      </c>
      <c r="J254" s="7" t="s">
        <v>29</v>
      </c>
      <c r="K254" s="16">
        <f>Store[[#This Row],[Quantity]]*Store[[#This Row],[Sale Price]]</f>
        <v>488950</v>
      </c>
      <c r="L254" s="16">
        <f>Store[[#This Row],[Gross Sales]]-Store[[#This Row],[Discount]]</f>
        <v>484060.5</v>
      </c>
      <c r="M254" s="16">
        <f>Store[[#This Row],[Sales]]-Store[[#This Row],[COGS]]</f>
        <v>120840.5</v>
      </c>
    </row>
    <row r="255" spans="1:13" x14ac:dyDescent="0.25">
      <c r="A255" t="s">
        <v>14</v>
      </c>
      <c r="B255" t="s">
        <v>19</v>
      </c>
      <c r="C255" s="15" t="s">
        <v>27</v>
      </c>
      <c r="D255" s="11">
        <v>44512</v>
      </c>
      <c r="E255">
        <v>1744</v>
      </c>
      <c r="F255" s="9">
        <v>250</v>
      </c>
      <c r="G255" s="9">
        <v>125</v>
      </c>
      <c r="H255" s="9">
        <v>209280</v>
      </c>
      <c r="I255" s="9">
        <v>2180</v>
      </c>
      <c r="J255" s="7" t="s">
        <v>29</v>
      </c>
      <c r="K255" s="16">
        <f>Store[[#This Row],[Quantity]]*Store[[#This Row],[Sale Price]]</f>
        <v>218000</v>
      </c>
      <c r="L255" s="16">
        <f>Store[[#This Row],[Gross Sales]]-Store[[#This Row],[Discount]]</f>
        <v>215820</v>
      </c>
      <c r="M255" s="16">
        <f>Store[[#This Row],[Sales]]-Store[[#This Row],[COGS]]</f>
        <v>6540</v>
      </c>
    </row>
    <row r="256" spans="1:13" x14ac:dyDescent="0.25">
      <c r="A256" t="s">
        <v>14</v>
      </c>
      <c r="B256" t="s">
        <v>15</v>
      </c>
      <c r="C256" s="15" t="s">
        <v>28</v>
      </c>
      <c r="D256" s="11">
        <v>44311</v>
      </c>
      <c r="E256">
        <v>742.5</v>
      </c>
      <c r="F256" s="9">
        <v>3</v>
      </c>
      <c r="G256" s="9">
        <v>125</v>
      </c>
      <c r="H256" s="9">
        <v>89100</v>
      </c>
      <c r="I256" s="9">
        <v>1856.25</v>
      </c>
      <c r="J256" s="7" t="s">
        <v>29</v>
      </c>
      <c r="K256" s="16">
        <f>Store[[#This Row],[Quantity]]*Store[[#This Row],[Sale Price]]</f>
        <v>92812.5</v>
      </c>
      <c r="L256" s="16">
        <f>Store[[#This Row],[Gross Sales]]-Store[[#This Row],[Discount]]</f>
        <v>90956.25</v>
      </c>
      <c r="M256" s="16">
        <f>Store[[#This Row],[Sales]]-Store[[#This Row],[COGS]]</f>
        <v>1856.25</v>
      </c>
    </row>
    <row r="257" spans="1:13" x14ac:dyDescent="0.25">
      <c r="A257" t="s">
        <v>24</v>
      </c>
      <c r="B257" t="s">
        <v>15</v>
      </c>
      <c r="C257" s="15" t="s">
        <v>28</v>
      </c>
      <c r="D257" s="11">
        <v>44491</v>
      </c>
      <c r="E257">
        <v>1295</v>
      </c>
      <c r="F257" s="9">
        <v>3</v>
      </c>
      <c r="G257" s="9">
        <v>12</v>
      </c>
      <c r="H257" s="9">
        <v>3885</v>
      </c>
      <c r="I257" s="9">
        <v>310.8</v>
      </c>
      <c r="J257" s="7" t="s">
        <v>29</v>
      </c>
      <c r="K257" s="16">
        <f>Store[[#This Row],[Quantity]]*Store[[#This Row],[Sale Price]]</f>
        <v>15540</v>
      </c>
      <c r="L257" s="16">
        <f>Store[[#This Row],[Gross Sales]]-Store[[#This Row],[Discount]]</f>
        <v>15229.2</v>
      </c>
      <c r="M257" s="16">
        <f>Store[[#This Row],[Sales]]-Store[[#This Row],[COGS]]</f>
        <v>11344.2</v>
      </c>
    </row>
    <row r="258" spans="1:13" x14ac:dyDescent="0.25">
      <c r="A258" t="s">
        <v>23</v>
      </c>
      <c r="B258" t="s">
        <v>15</v>
      </c>
      <c r="C258" s="15" t="s">
        <v>28</v>
      </c>
      <c r="D258" s="11">
        <v>44550</v>
      </c>
      <c r="E258">
        <v>2852</v>
      </c>
      <c r="F258" s="9">
        <v>3</v>
      </c>
      <c r="G258" s="9">
        <v>350</v>
      </c>
      <c r="H258" s="9">
        <v>741520</v>
      </c>
      <c r="I258" s="9">
        <v>19964</v>
      </c>
      <c r="J258" s="7" t="s">
        <v>29</v>
      </c>
      <c r="K258" s="16">
        <f>Store[[#This Row],[Quantity]]*Store[[#This Row],[Sale Price]]</f>
        <v>998200</v>
      </c>
      <c r="L258" s="16">
        <f>Store[[#This Row],[Gross Sales]]-Store[[#This Row],[Discount]]</f>
        <v>978236</v>
      </c>
      <c r="M258" s="16">
        <f>Store[[#This Row],[Sales]]-Store[[#This Row],[COGS]]</f>
        <v>236716</v>
      </c>
    </row>
    <row r="259" spans="1:13" x14ac:dyDescent="0.25">
      <c r="A259" t="s">
        <v>24</v>
      </c>
      <c r="B259" t="s">
        <v>25</v>
      </c>
      <c r="C259" s="15" t="s">
        <v>16</v>
      </c>
      <c r="D259" s="11">
        <v>44362</v>
      </c>
      <c r="E259">
        <v>1142</v>
      </c>
      <c r="F259" s="9">
        <v>5</v>
      </c>
      <c r="G259" s="9">
        <v>12</v>
      </c>
      <c r="H259" s="9">
        <v>3426</v>
      </c>
      <c r="I259" s="9">
        <v>274.08</v>
      </c>
      <c r="J259" s="7" t="s">
        <v>29</v>
      </c>
      <c r="K259" s="16">
        <f>Store[[#This Row],[Quantity]]*Store[[#This Row],[Sale Price]]</f>
        <v>13704</v>
      </c>
      <c r="L259" s="16">
        <f>Store[[#This Row],[Gross Sales]]-Store[[#This Row],[Discount]]</f>
        <v>13429.92</v>
      </c>
      <c r="M259" s="16">
        <f>Store[[#This Row],[Sales]]-Store[[#This Row],[COGS]]</f>
        <v>10003.92</v>
      </c>
    </row>
    <row r="260" spans="1:13" x14ac:dyDescent="0.25">
      <c r="A260" t="s">
        <v>23</v>
      </c>
      <c r="B260" t="s">
        <v>25</v>
      </c>
      <c r="C260" s="15" t="s">
        <v>16</v>
      </c>
      <c r="D260" s="11">
        <v>44500</v>
      </c>
      <c r="E260">
        <v>1566</v>
      </c>
      <c r="F260" s="9">
        <v>5</v>
      </c>
      <c r="G260" s="9">
        <v>20</v>
      </c>
      <c r="H260" s="9">
        <v>15660</v>
      </c>
      <c r="I260" s="9">
        <v>626.4</v>
      </c>
      <c r="J260" s="7" t="s">
        <v>29</v>
      </c>
      <c r="K260" s="16">
        <f>Store[[#This Row],[Quantity]]*Store[[#This Row],[Sale Price]]</f>
        <v>31320</v>
      </c>
      <c r="L260" s="16">
        <f>Store[[#This Row],[Gross Sales]]-Store[[#This Row],[Discount]]</f>
        <v>30693.599999999999</v>
      </c>
      <c r="M260" s="16">
        <f>Store[[#This Row],[Sales]]-Store[[#This Row],[COGS]]</f>
        <v>15033.599999999999</v>
      </c>
    </row>
    <row r="261" spans="1:13" x14ac:dyDescent="0.25">
      <c r="A261" t="s">
        <v>24</v>
      </c>
      <c r="B261" t="s">
        <v>22</v>
      </c>
      <c r="C261" s="15" t="s">
        <v>16</v>
      </c>
      <c r="D261" s="11">
        <v>44509</v>
      </c>
      <c r="E261">
        <v>690</v>
      </c>
      <c r="F261" s="9">
        <v>5</v>
      </c>
      <c r="G261" s="9">
        <v>12</v>
      </c>
      <c r="H261" s="9">
        <v>2070</v>
      </c>
      <c r="I261" s="9">
        <v>165.6</v>
      </c>
      <c r="J261" s="7" t="s">
        <v>29</v>
      </c>
      <c r="K261" s="16">
        <f>Store[[#This Row],[Quantity]]*Store[[#This Row],[Sale Price]]</f>
        <v>8280</v>
      </c>
      <c r="L261" s="16">
        <f>Store[[#This Row],[Gross Sales]]-Store[[#This Row],[Discount]]</f>
        <v>8114.4</v>
      </c>
      <c r="M261" s="16">
        <f>Store[[#This Row],[Sales]]-Store[[#This Row],[COGS]]</f>
        <v>6044.4</v>
      </c>
    </row>
    <row r="262" spans="1:13" x14ac:dyDescent="0.25">
      <c r="A262" t="s">
        <v>18</v>
      </c>
      <c r="B262" t="s">
        <v>15</v>
      </c>
      <c r="C262" s="15" t="s">
        <v>20</v>
      </c>
      <c r="D262" s="11">
        <v>44232</v>
      </c>
      <c r="E262">
        <v>2363</v>
      </c>
      <c r="F262" s="9">
        <v>10</v>
      </c>
      <c r="G262" s="9">
        <v>15</v>
      </c>
      <c r="H262" s="9">
        <v>23630</v>
      </c>
      <c r="I262" s="9">
        <v>708.9</v>
      </c>
      <c r="J262" s="7" t="s">
        <v>29</v>
      </c>
      <c r="K262" s="16">
        <f>Store[[#This Row],[Quantity]]*Store[[#This Row],[Sale Price]]</f>
        <v>35445</v>
      </c>
      <c r="L262" s="16">
        <f>Store[[#This Row],[Gross Sales]]-Store[[#This Row],[Discount]]</f>
        <v>34736.1</v>
      </c>
      <c r="M262" s="16">
        <f>Store[[#This Row],[Sales]]-Store[[#This Row],[COGS]]</f>
        <v>11106.099999999999</v>
      </c>
    </row>
    <row r="263" spans="1:13" x14ac:dyDescent="0.25">
      <c r="A263" t="s">
        <v>21</v>
      </c>
      <c r="B263" t="s">
        <v>19</v>
      </c>
      <c r="C263" s="15" t="s">
        <v>20</v>
      </c>
      <c r="D263" s="11">
        <v>44322</v>
      </c>
      <c r="E263">
        <v>918</v>
      </c>
      <c r="F263" s="9">
        <v>10</v>
      </c>
      <c r="G263" s="9">
        <v>300</v>
      </c>
      <c r="H263" s="9">
        <v>229500</v>
      </c>
      <c r="I263" s="9">
        <v>5508</v>
      </c>
      <c r="J263" s="7" t="s">
        <v>29</v>
      </c>
      <c r="K263" s="16">
        <f>Store[[#This Row],[Quantity]]*Store[[#This Row],[Sale Price]]</f>
        <v>275400</v>
      </c>
      <c r="L263" s="16">
        <f>Store[[#This Row],[Gross Sales]]-Store[[#This Row],[Discount]]</f>
        <v>269892</v>
      </c>
      <c r="M263" s="16">
        <f>Store[[#This Row],[Sales]]-Store[[#This Row],[COGS]]</f>
        <v>40392</v>
      </c>
    </row>
    <row r="264" spans="1:13" x14ac:dyDescent="0.25">
      <c r="A264" t="s">
        <v>21</v>
      </c>
      <c r="B264" t="s">
        <v>30</v>
      </c>
      <c r="C264" s="15" t="s">
        <v>20</v>
      </c>
      <c r="D264" s="11">
        <v>44338</v>
      </c>
      <c r="E264">
        <v>1728</v>
      </c>
      <c r="F264" s="9">
        <v>10</v>
      </c>
      <c r="G264" s="9">
        <v>300</v>
      </c>
      <c r="H264" s="9">
        <v>432000</v>
      </c>
      <c r="I264" s="9">
        <v>10368</v>
      </c>
      <c r="J264" s="7" t="s">
        <v>29</v>
      </c>
      <c r="K264" s="16">
        <f>Store[[#This Row],[Quantity]]*Store[[#This Row],[Sale Price]]</f>
        <v>518400</v>
      </c>
      <c r="L264" s="16">
        <f>Store[[#This Row],[Gross Sales]]-Store[[#This Row],[Discount]]</f>
        <v>508032</v>
      </c>
      <c r="M264" s="16">
        <f>Store[[#This Row],[Sales]]-Store[[#This Row],[COGS]]</f>
        <v>76032</v>
      </c>
    </row>
    <row r="265" spans="1:13" x14ac:dyDescent="0.25">
      <c r="A265" t="s">
        <v>24</v>
      </c>
      <c r="B265" t="s">
        <v>25</v>
      </c>
      <c r="C265" s="15" t="s">
        <v>20</v>
      </c>
      <c r="D265" s="11">
        <v>44366</v>
      </c>
      <c r="E265">
        <v>1142</v>
      </c>
      <c r="F265" s="9">
        <v>10</v>
      </c>
      <c r="G265" s="9">
        <v>12</v>
      </c>
      <c r="H265" s="9">
        <v>3426</v>
      </c>
      <c r="I265" s="9">
        <v>274.08</v>
      </c>
      <c r="J265" s="7" t="s">
        <v>29</v>
      </c>
      <c r="K265" s="16">
        <f>Store[[#This Row],[Quantity]]*Store[[#This Row],[Sale Price]]</f>
        <v>13704</v>
      </c>
      <c r="L265" s="16">
        <f>Store[[#This Row],[Gross Sales]]-Store[[#This Row],[Discount]]</f>
        <v>13429.92</v>
      </c>
      <c r="M265" s="16">
        <f>Store[[#This Row],[Sales]]-Store[[#This Row],[COGS]]</f>
        <v>10003.92</v>
      </c>
    </row>
    <row r="266" spans="1:13" x14ac:dyDescent="0.25">
      <c r="A266" t="s">
        <v>14</v>
      </c>
      <c r="B266" t="s">
        <v>22</v>
      </c>
      <c r="C266" s="15" t="s">
        <v>20</v>
      </c>
      <c r="D266" s="11">
        <v>44364</v>
      </c>
      <c r="E266">
        <v>662</v>
      </c>
      <c r="F266" s="9">
        <v>10</v>
      </c>
      <c r="G266" s="9">
        <v>125</v>
      </c>
      <c r="H266" s="9">
        <v>79440</v>
      </c>
      <c r="I266" s="9">
        <v>1655</v>
      </c>
      <c r="J266" s="7" t="s">
        <v>29</v>
      </c>
      <c r="K266" s="16">
        <f>Store[[#This Row],[Quantity]]*Store[[#This Row],[Sale Price]]</f>
        <v>82750</v>
      </c>
      <c r="L266" s="16">
        <f>Store[[#This Row],[Gross Sales]]-Store[[#This Row],[Discount]]</f>
        <v>81095</v>
      </c>
      <c r="M266" s="16">
        <f>Store[[#This Row],[Sales]]-Store[[#This Row],[COGS]]</f>
        <v>1655</v>
      </c>
    </row>
    <row r="267" spans="1:13" x14ac:dyDescent="0.25">
      <c r="A267" t="s">
        <v>24</v>
      </c>
      <c r="B267" t="s">
        <v>15</v>
      </c>
      <c r="C267" s="15" t="s">
        <v>20</v>
      </c>
      <c r="D267" s="11">
        <v>44494</v>
      </c>
      <c r="E267">
        <v>1295</v>
      </c>
      <c r="F267" s="9">
        <v>10</v>
      </c>
      <c r="G267" s="9">
        <v>12</v>
      </c>
      <c r="H267" s="9">
        <v>3885</v>
      </c>
      <c r="I267" s="9">
        <v>310.8</v>
      </c>
      <c r="J267" s="7" t="s">
        <v>29</v>
      </c>
      <c r="K267" s="16">
        <f>Store[[#This Row],[Quantity]]*Store[[#This Row],[Sale Price]]</f>
        <v>15540</v>
      </c>
      <c r="L267" s="16">
        <f>Store[[#This Row],[Gross Sales]]-Store[[#This Row],[Discount]]</f>
        <v>15229.2</v>
      </c>
      <c r="M267" s="16">
        <f>Store[[#This Row],[Sales]]-Store[[#This Row],[COGS]]</f>
        <v>11344.2</v>
      </c>
    </row>
    <row r="268" spans="1:13" x14ac:dyDescent="0.25">
      <c r="A268" t="s">
        <v>21</v>
      </c>
      <c r="B268" t="s">
        <v>15</v>
      </c>
      <c r="C268" s="15" t="s">
        <v>20</v>
      </c>
      <c r="D268" s="11">
        <v>44531</v>
      </c>
      <c r="E268">
        <v>1916</v>
      </c>
      <c r="F268" s="9">
        <v>10</v>
      </c>
      <c r="G268" s="9">
        <v>300</v>
      </c>
      <c r="H268" s="9">
        <v>479000</v>
      </c>
      <c r="I268" s="9">
        <v>11496</v>
      </c>
      <c r="J268" s="7" t="s">
        <v>29</v>
      </c>
      <c r="K268" s="16">
        <f>Store[[#This Row],[Quantity]]*Store[[#This Row],[Sale Price]]</f>
        <v>574800</v>
      </c>
      <c r="L268" s="16">
        <f>Store[[#This Row],[Gross Sales]]-Store[[#This Row],[Discount]]</f>
        <v>563304</v>
      </c>
      <c r="M268" s="16">
        <f>Store[[#This Row],[Sales]]-Store[[#This Row],[COGS]]</f>
        <v>84304</v>
      </c>
    </row>
    <row r="269" spans="1:13" x14ac:dyDescent="0.25">
      <c r="A269" t="s">
        <v>23</v>
      </c>
      <c r="B269" t="s">
        <v>15</v>
      </c>
      <c r="C269" s="15" t="s">
        <v>20</v>
      </c>
      <c r="D269" s="11">
        <v>44548</v>
      </c>
      <c r="E269">
        <v>2852</v>
      </c>
      <c r="F269" s="9">
        <v>10</v>
      </c>
      <c r="G269" s="9">
        <v>350</v>
      </c>
      <c r="H269" s="9">
        <v>741520</v>
      </c>
      <c r="I269" s="9">
        <v>19964</v>
      </c>
      <c r="J269" s="7" t="s">
        <v>29</v>
      </c>
      <c r="K269" s="16">
        <f>Store[[#This Row],[Quantity]]*Store[[#This Row],[Sale Price]]</f>
        <v>998200</v>
      </c>
      <c r="L269" s="16">
        <f>Store[[#This Row],[Gross Sales]]-Store[[#This Row],[Discount]]</f>
        <v>978236</v>
      </c>
      <c r="M269" s="16">
        <f>Store[[#This Row],[Sales]]-Store[[#This Row],[COGS]]</f>
        <v>236716</v>
      </c>
    </row>
    <row r="270" spans="1:13" x14ac:dyDescent="0.25">
      <c r="A270" t="s">
        <v>14</v>
      </c>
      <c r="B270" t="s">
        <v>15</v>
      </c>
      <c r="C270" s="15" t="s">
        <v>20</v>
      </c>
      <c r="D270" s="11">
        <v>44546</v>
      </c>
      <c r="E270">
        <v>2729</v>
      </c>
      <c r="F270" s="9">
        <v>10</v>
      </c>
      <c r="G270" s="9">
        <v>125</v>
      </c>
      <c r="H270" s="9">
        <v>327480</v>
      </c>
      <c r="I270" s="9">
        <v>6822.5</v>
      </c>
      <c r="J270" s="7" t="s">
        <v>29</v>
      </c>
      <c r="K270" s="16">
        <f>Store[[#This Row],[Quantity]]*Store[[#This Row],[Sale Price]]</f>
        <v>341125</v>
      </c>
      <c r="L270" s="16">
        <f>Store[[#This Row],[Gross Sales]]-Store[[#This Row],[Discount]]</f>
        <v>334302.5</v>
      </c>
      <c r="M270" s="16">
        <f>Store[[#This Row],[Sales]]-Store[[#This Row],[COGS]]</f>
        <v>6822.5</v>
      </c>
    </row>
    <row r="271" spans="1:13" x14ac:dyDescent="0.25">
      <c r="A271" t="s">
        <v>24</v>
      </c>
      <c r="B271" t="s">
        <v>19</v>
      </c>
      <c r="C271" s="15" t="s">
        <v>20</v>
      </c>
      <c r="D271" s="11">
        <v>44554</v>
      </c>
      <c r="E271">
        <v>1055</v>
      </c>
      <c r="F271" s="9">
        <v>10</v>
      </c>
      <c r="G271" s="9">
        <v>12</v>
      </c>
      <c r="H271" s="9">
        <v>3165</v>
      </c>
      <c r="I271" s="9">
        <v>253.2</v>
      </c>
      <c r="J271" s="7" t="s">
        <v>29</v>
      </c>
      <c r="K271" s="16">
        <f>Store[[#This Row],[Quantity]]*Store[[#This Row],[Sale Price]]</f>
        <v>12660</v>
      </c>
      <c r="L271" s="16">
        <f>Store[[#This Row],[Gross Sales]]-Store[[#This Row],[Discount]]</f>
        <v>12406.8</v>
      </c>
      <c r="M271" s="16">
        <f>Store[[#This Row],[Sales]]-Store[[#This Row],[COGS]]</f>
        <v>9241.7999999999993</v>
      </c>
    </row>
    <row r="272" spans="1:13" x14ac:dyDescent="0.25">
      <c r="A272" t="s">
        <v>24</v>
      </c>
      <c r="B272" t="s">
        <v>22</v>
      </c>
      <c r="C272" s="15" t="s">
        <v>20</v>
      </c>
      <c r="D272" s="11">
        <v>44553</v>
      </c>
      <c r="E272">
        <v>1084</v>
      </c>
      <c r="F272" s="9">
        <v>10</v>
      </c>
      <c r="G272" s="9">
        <v>12</v>
      </c>
      <c r="H272" s="9">
        <v>3252</v>
      </c>
      <c r="I272" s="9">
        <v>260.16000000000003</v>
      </c>
      <c r="J272" s="7" t="s">
        <v>29</v>
      </c>
      <c r="K272" s="16">
        <f>Store[[#This Row],[Quantity]]*Store[[#This Row],[Sale Price]]</f>
        <v>13008</v>
      </c>
      <c r="L272" s="16">
        <f>Store[[#This Row],[Gross Sales]]-Store[[#This Row],[Discount]]</f>
        <v>12747.84</v>
      </c>
      <c r="M272" s="16">
        <f>Store[[#This Row],[Sales]]-Store[[#This Row],[COGS]]</f>
        <v>9495.84</v>
      </c>
    </row>
    <row r="273" spans="1:13" x14ac:dyDescent="0.25">
      <c r="A273" t="s">
        <v>23</v>
      </c>
      <c r="B273" t="s">
        <v>25</v>
      </c>
      <c r="C273" s="15" t="s">
        <v>26</v>
      </c>
      <c r="D273" s="11">
        <v>44476</v>
      </c>
      <c r="E273">
        <v>1566</v>
      </c>
      <c r="F273" s="9">
        <v>120</v>
      </c>
      <c r="G273" s="9">
        <v>20</v>
      </c>
      <c r="H273" s="9">
        <v>15660</v>
      </c>
      <c r="I273" s="9">
        <v>626.4</v>
      </c>
      <c r="J273" s="7" t="s">
        <v>29</v>
      </c>
      <c r="K273" s="16">
        <f>Store[[#This Row],[Quantity]]*Store[[#This Row],[Sale Price]]</f>
        <v>31320</v>
      </c>
      <c r="L273" s="16">
        <f>Store[[#This Row],[Gross Sales]]-Store[[#This Row],[Discount]]</f>
        <v>30693.599999999999</v>
      </c>
      <c r="M273" s="16">
        <f>Store[[#This Row],[Sales]]-Store[[#This Row],[COGS]]</f>
        <v>15033.599999999999</v>
      </c>
    </row>
    <row r="274" spans="1:13" x14ac:dyDescent="0.25">
      <c r="A274" t="s">
        <v>23</v>
      </c>
      <c r="B274" t="s">
        <v>30</v>
      </c>
      <c r="C274" s="15" t="s">
        <v>26</v>
      </c>
      <c r="D274" s="11">
        <v>44475</v>
      </c>
      <c r="E274">
        <v>2877</v>
      </c>
      <c r="F274" s="9">
        <v>120</v>
      </c>
      <c r="G274" s="9">
        <v>350</v>
      </c>
      <c r="H274" s="9">
        <v>748020</v>
      </c>
      <c r="I274" s="9">
        <v>20139</v>
      </c>
      <c r="J274" s="7" t="s">
        <v>29</v>
      </c>
      <c r="K274" s="16">
        <f>Store[[#This Row],[Quantity]]*Store[[#This Row],[Sale Price]]</f>
        <v>1006950</v>
      </c>
      <c r="L274" s="16">
        <f>Store[[#This Row],[Gross Sales]]-Store[[#This Row],[Discount]]</f>
        <v>986811</v>
      </c>
      <c r="M274" s="16">
        <f>Store[[#This Row],[Sales]]-Store[[#This Row],[COGS]]</f>
        <v>238791</v>
      </c>
    </row>
    <row r="275" spans="1:13" x14ac:dyDescent="0.25">
      <c r="A275" t="s">
        <v>24</v>
      </c>
      <c r="B275" t="s">
        <v>19</v>
      </c>
      <c r="C275" s="15" t="s">
        <v>26</v>
      </c>
      <c r="D275" s="11">
        <v>44557</v>
      </c>
      <c r="E275">
        <v>1055</v>
      </c>
      <c r="F275" s="9">
        <v>120</v>
      </c>
      <c r="G275" s="9">
        <v>12</v>
      </c>
      <c r="H275" s="9">
        <v>3165</v>
      </c>
      <c r="I275" s="9">
        <v>253.2</v>
      </c>
      <c r="J275" s="7" t="s">
        <v>29</v>
      </c>
      <c r="K275" s="16">
        <f>Store[[#This Row],[Quantity]]*Store[[#This Row],[Sale Price]]</f>
        <v>12660</v>
      </c>
      <c r="L275" s="16">
        <f>Store[[#This Row],[Gross Sales]]-Store[[#This Row],[Discount]]</f>
        <v>12406.8</v>
      </c>
      <c r="M275" s="16">
        <f>Store[[#This Row],[Sales]]-Store[[#This Row],[COGS]]</f>
        <v>9241.7999999999993</v>
      </c>
    </row>
    <row r="276" spans="1:13" x14ac:dyDescent="0.25">
      <c r="A276" t="s">
        <v>24</v>
      </c>
      <c r="B276" t="s">
        <v>22</v>
      </c>
      <c r="C276" s="15" t="s">
        <v>26</v>
      </c>
      <c r="D276" s="11">
        <v>44542</v>
      </c>
      <c r="E276">
        <v>1084</v>
      </c>
      <c r="F276" s="9">
        <v>120</v>
      </c>
      <c r="G276" s="9">
        <v>12</v>
      </c>
      <c r="H276" s="9">
        <v>3252</v>
      </c>
      <c r="I276" s="9">
        <v>260.16000000000003</v>
      </c>
      <c r="J276" s="7" t="s">
        <v>29</v>
      </c>
      <c r="K276" s="16">
        <f>Store[[#This Row],[Quantity]]*Store[[#This Row],[Sale Price]]</f>
        <v>13008</v>
      </c>
      <c r="L276" s="16">
        <f>Store[[#This Row],[Gross Sales]]-Store[[#This Row],[Discount]]</f>
        <v>12747.84</v>
      </c>
      <c r="M276" s="16">
        <f>Store[[#This Row],[Sales]]-Store[[#This Row],[COGS]]</f>
        <v>9495.84</v>
      </c>
    </row>
    <row r="277" spans="1:13" x14ac:dyDescent="0.25">
      <c r="A277" t="s">
        <v>14</v>
      </c>
      <c r="B277" t="s">
        <v>22</v>
      </c>
      <c r="C277" s="15" t="s">
        <v>27</v>
      </c>
      <c r="D277" s="11">
        <v>44376</v>
      </c>
      <c r="E277">
        <v>662</v>
      </c>
      <c r="F277" s="9">
        <v>250</v>
      </c>
      <c r="G277" s="9">
        <v>125</v>
      </c>
      <c r="H277" s="9">
        <v>79440</v>
      </c>
      <c r="I277" s="9">
        <v>1655</v>
      </c>
      <c r="J277" s="7" t="s">
        <v>29</v>
      </c>
      <c r="K277" s="16">
        <f>Store[[#This Row],[Quantity]]*Store[[#This Row],[Sale Price]]</f>
        <v>82750</v>
      </c>
      <c r="L277" s="16">
        <f>Store[[#This Row],[Gross Sales]]-Store[[#This Row],[Discount]]</f>
        <v>81095</v>
      </c>
      <c r="M277" s="16">
        <f>Store[[#This Row],[Sales]]-Store[[#This Row],[COGS]]</f>
        <v>1655</v>
      </c>
    </row>
    <row r="278" spans="1:13" x14ac:dyDescent="0.25">
      <c r="A278" t="s">
        <v>23</v>
      </c>
      <c r="B278" t="s">
        <v>30</v>
      </c>
      <c r="C278" s="15" t="s">
        <v>27</v>
      </c>
      <c r="D278" s="11">
        <v>44490</v>
      </c>
      <c r="E278">
        <v>2877</v>
      </c>
      <c r="F278" s="9">
        <v>250</v>
      </c>
      <c r="G278" s="9">
        <v>350</v>
      </c>
      <c r="H278" s="9">
        <v>748020</v>
      </c>
      <c r="I278" s="9">
        <v>20139</v>
      </c>
      <c r="J278" s="7" t="s">
        <v>29</v>
      </c>
      <c r="K278" s="16">
        <f>Store[[#This Row],[Quantity]]*Store[[#This Row],[Sale Price]]</f>
        <v>1006950</v>
      </c>
      <c r="L278" s="16">
        <f>Store[[#This Row],[Gross Sales]]-Store[[#This Row],[Discount]]</f>
        <v>986811</v>
      </c>
      <c r="M278" s="16">
        <f>Store[[#This Row],[Sales]]-Store[[#This Row],[COGS]]</f>
        <v>238791</v>
      </c>
    </row>
    <row r="279" spans="1:13" x14ac:dyDescent="0.25">
      <c r="A279" t="s">
        <v>14</v>
      </c>
      <c r="B279" t="s">
        <v>15</v>
      </c>
      <c r="C279" s="15" t="s">
        <v>27</v>
      </c>
      <c r="D279" s="11">
        <v>44550</v>
      </c>
      <c r="E279">
        <v>2729</v>
      </c>
      <c r="F279" s="9">
        <v>250</v>
      </c>
      <c r="G279" s="9">
        <v>125</v>
      </c>
      <c r="H279" s="9">
        <v>327480</v>
      </c>
      <c r="I279" s="9">
        <v>6822.5</v>
      </c>
      <c r="J279" s="7" t="s">
        <v>29</v>
      </c>
      <c r="K279" s="16">
        <f>Store[[#This Row],[Quantity]]*Store[[#This Row],[Sale Price]]</f>
        <v>341125</v>
      </c>
      <c r="L279" s="16">
        <f>Store[[#This Row],[Gross Sales]]-Store[[#This Row],[Discount]]</f>
        <v>334302.5</v>
      </c>
      <c r="M279" s="16">
        <f>Store[[#This Row],[Sales]]-Store[[#This Row],[COGS]]</f>
        <v>6822.5</v>
      </c>
    </row>
    <row r="280" spans="1:13" x14ac:dyDescent="0.25">
      <c r="A280" t="s">
        <v>21</v>
      </c>
      <c r="B280" t="s">
        <v>30</v>
      </c>
      <c r="C280" s="15" t="s">
        <v>31</v>
      </c>
      <c r="D280" s="11">
        <v>44282</v>
      </c>
      <c r="E280">
        <v>259</v>
      </c>
      <c r="F280" s="9">
        <v>260</v>
      </c>
      <c r="G280" s="9">
        <v>300</v>
      </c>
      <c r="H280" s="9">
        <v>64750</v>
      </c>
      <c r="I280" s="9">
        <v>1554</v>
      </c>
      <c r="J280" s="7" t="s">
        <v>29</v>
      </c>
      <c r="K280" s="16">
        <f>Store[[#This Row],[Quantity]]*Store[[#This Row],[Sale Price]]</f>
        <v>77700</v>
      </c>
      <c r="L280" s="16">
        <f>Store[[#This Row],[Gross Sales]]-Store[[#This Row],[Discount]]</f>
        <v>76146</v>
      </c>
      <c r="M280" s="16">
        <f>Store[[#This Row],[Sales]]-Store[[#This Row],[COGS]]</f>
        <v>11396</v>
      </c>
    </row>
    <row r="281" spans="1:13" x14ac:dyDescent="0.25">
      <c r="A281" t="s">
        <v>21</v>
      </c>
      <c r="B281" t="s">
        <v>22</v>
      </c>
      <c r="C281" s="15" t="s">
        <v>31</v>
      </c>
      <c r="D281" s="11">
        <v>44259</v>
      </c>
      <c r="E281">
        <v>1101</v>
      </c>
      <c r="F281" s="9">
        <v>260</v>
      </c>
      <c r="G281" s="9">
        <v>300</v>
      </c>
      <c r="H281" s="9">
        <v>275250</v>
      </c>
      <c r="I281" s="9">
        <v>6606</v>
      </c>
      <c r="J281" s="7" t="s">
        <v>29</v>
      </c>
      <c r="K281" s="16">
        <f>Store[[#This Row],[Quantity]]*Store[[#This Row],[Sale Price]]</f>
        <v>330300</v>
      </c>
      <c r="L281" s="16">
        <f>Store[[#This Row],[Gross Sales]]-Store[[#This Row],[Discount]]</f>
        <v>323694</v>
      </c>
      <c r="M281" s="16">
        <f>Store[[#This Row],[Sales]]-Store[[#This Row],[COGS]]</f>
        <v>48444</v>
      </c>
    </row>
    <row r="282" spans="1:13" x14ac:dyDescent="0.25">
      <c r="A282" t="s">
        <v>14</v>
      </c>
      <c r="B282" t="s">
        <v>30</v>
      </c>
      <c r="C282" s="15" t="s">
        <v>31</v>
      </c>
      <c r="D282" s="11">
        <v>44327</v>
      </c>
      <c r="E282">
        <v>2276</v>
      </c>
      <c r="F282" s="9">
        <v>260</v>
      </c>
      <c r="G282" s="9">
        <v>125</v>
      </c>
      <c r="H282" s="9">
        <v>273120</v>
      </c>
      <c r="I282" s="9">
        <v>5690</v>
      </c>
      <c r="J282" s="7" t="s">
        <v>29</v>
      </c>
      <c r="K282" s="16">
        <f>Store[[#This Row],[Quantity]]*Store[[#This Row],[Sale Price]]</f>
        <v>284500</v>
      </c>
      <c r="L282" s="16">
        <f>Store[[#This Row],[Gross Sales]]-Store[[#This Row],[Discount]]</f>
        <v>278810</v>
      </c>
      <c r="M282" s="16">
        <f>Store[[#This Row],[Sales]]-Store[[#This Row],[COGS]]</f>
        <v>5690</v>
      </c>
    </row>
    <row r="283" spans="1:13" x14ac:dyDescent="0.25">
      <c r="A283" t="s">
        <v>23</v>
      </c>
      <c r="B283" t="s">
        <v>25</v>
      </c>
      <c r="C283" s="15" t="s">
        <v>31</v>
      </c>
      <c r="D283" s="11">
        <v>44522</v>
      </c>
      <c r="E283">
        <v>1236</v>
      </c>
      <c r="F283" s="9">
        <v>260</v>
      </c>
      <c r="G283" s="9">
        <v>20</v>
      </c>
      <c r="H283" s="9">
        <v>12360</v>
      </c>
      <c r="I283" s="9">
        <v>494.4</v>
      </c>
      <c r="J283" s="7" t="s">
        <v>29</v>
      </c>
      <c r="K283" s="16">
        <f>Store[[#This Row],[Quantity]]*Store[[#This Row],[Sale Price]]</f>
        <v>24720</v>
      </c>
      <c r="L283" s="16">
        <f>Store[[#This Row],[Gross Sales]]-Store[[#This Row],[Discount]]</f>
        <v>24225.599999999999</v>
      </c>
      <c r="M283" s="16">
        <f>Store[[#This Row],[Sales]]-Store[[#This Row],[COGS]]</f>
        <v>11865.599999999999</v>
      </c>
    </row>
    <row r="284" spans="1:13" x14ac:dyDescent="0.25">
      <c r="A284" t="s">
        <v>23</v>
      </c>
      <c r="B284" t="s">
        <v>19</v>
      </c>
      <c r="C284" s="15" t="s">
        <v>31</v>
      </c>
      <c r="D284" s="11">
        <v>44503</v>
      </c>
      <c r="E284">
        <v>941</v>
      </c>
      <c r="F284" s="9">
        <v>260</v>
      </c>
      <c r="G284" s="9">
        <v>20</v>
      </c>
      <c r="H284" s="9">
        <v>9410</v>
      </c>
      <c r="I284" s="9">
        <v>376.4</v>
      </c>
      <c r="J284" s="7" t="s">
        <v>29</v>
      </c>
      <c r="K284" s="16">
        <f>Store[[#This Row],[Quantity]]*Store[[#This Row],[Sale Price]]</f>
        <v>18820</v>
      </c>
      <c r="L284" s="16">
        <f>Store[[#This Row],[Gross Sales]]-Store[[#This Row],[Discount]]</f>
        <v>18443.599999999999</v>
      </c>
      <c r="M284" s="16">
        <f>Store[[#This Row],[Sales]]-Store[[#This Row],[COGS]]</f>
        <v>9033.5999999999985</v>
      </c>
    </row>
    <row r="285" spans="1:13" x14ac:dyDescent="0.25">
      <c r="A285" t="s">
        <v>21</v>
      </c>
      <c r="B285" t="s">
        <v>15</v>
      </c>
      <c r="C285" s="15" t="s">
        <v>31</v>
      </c>
      <c r="D285" s="11">
        <v>44545</v>
      </c>
      <c r="E285">
        <v>1916</v>
      </c>
      <c r="F285" s="9">
        <v>260</v>
      </c>
      <c r="G285" s="9">
        <v>300</v>
      </c>
      <c r="H285" s="9">
        <v>479000</v>
      </c>
      <c r="I285" s="9">
        <v>11496</v>
      </c>
      <c r="J285" s="7" t="s">
        <v>29</v>
      </c>
      <c r="K285" s="16">
        <f>Store[[#This Row],[Quantity]]*Store[[#This Row],[Sale Price]]</f>
        <v>574800</v>
      </c>
      <c r="L285" s="16">
        <f>Store[[#This Row],[Gross Sales]]-Store[[#This Row],[Discount]]</f>
        <v>563304</v>
      </c>
      <c r="M285" s="16">
        <f>Store[[#This Row],[Sales]]-Store[[#This Row],[COGS]]</f>
        <v>84304</v>
      </c>
    </row>
    <row r="286" spans="1:13" x14ac:dyDescent="0.25">
      <c r="A286" t="s">
        <v>14</v>
      </c>
      <c r="B286" t="s">
        <v>19</v>
      </c>
      <c r="C286" s="15" t="s">
        <v>28</v>
      </c>
      <c r="D286" s="11">
        <v>44305</v>
      </c>
      <c r="E286">
        <v>4243.5</v>
      </c>
      <c r="F286" s="9">
        <v>3</v>
      </c>
      <c r="G286" s="9">
        <v>125</v>
      </c>
      <c r="H286" s="9">
        <v>509220</v>
      </c>
      <c r="I286" s="9">
        <v>15913.125</v>
      </c>
      <c r="J286" s="7" t="s">
        <v>29</v>
      </c>
      <c r="K286" s="16">
        <f>Store[[#This Row],[Quantity]]*Store[[#This Row],[Sale Price]]</f>
        <v>530437.5</v>
      </c>
      <c r="L286" s="16">
        <f>Store[[#This Row],[Gross Sales]]-Store[[#This Row],[Discount]]</f>
        <v>514524.375</v>
      </c>
      <c r="M286" s="16">
        <f>Store[[#This Row],[Sales]]-Store[[#This Row],[COGS]]</f>
        <v>5304.375</v>
      </c>
    </row>
    <row r="287" spans="1:13" x14ac:dyDescent="0.25">
      <c r="A287" t="s">
        <v>23</v>
      </c>
      <c r="B287" t="s">
        <v>30</v>
      </c>
      <c r="C287" s="15" t="s">
        <v>28</v>
      </c>
      <c r="D287" s="11">
        <v>44303</v>
      </c>
      <c r="E287">
        <v>2580</v>
      </c>
      <c r="F287" s="9">
        <v>3</v>
      </c>
      <c r="G287" s="9">
        <v>20</v>
      </c>
      <c r="H287" s="9">
        <v>25800</v>
      </c>
      <c r="I287" s="9">
        <v>1548</v>
      </c>
      <c r="J287" s="7" t="s">
        <v>29</v>
      </c>
      <c r="K287" s="16">
        <f>Store[[#This Row],[Quantity]]*Store[[#This Row],[Sale Price]]</f>
        <v>51600</v>
      </c>
      <c r="L287" s="16">
        <f>Store[[#This Row],[Gross Sales]]-Store[[#This Row],[Discount]]</f>
        <v>50052</v>
      </c>
      <c r="M287" s="16">
        <f>Store[[#This Row],[Sales]]-Store[[#This Row],[COGS]]</f>
        <v>24252</v>
      </c>
    </row>
    <row r="288" spans="1:13" x14ac:dyDescent="0.25">
      <c r="A288" t="s">
        <v>21</v>
      </c>
      <c r="B288" t="s">
        <v>30</v>
      </c>
      <c r="C288" s="15" t="s">
        <v>28</v>
      </c>
      <c r="D288" s="11">
        <v>44353</v>
      </c>
      <c r="E288">
        <v>689</v>
      </c>
      <c r="F288" s="9">
        <v>3</v>
      </c>
      <c r="G288" s="9">
        <v>300</v>
      </c>
      <c r="H288" s="9">
        <v>172250</v>
      </c>
      <c r="I288" s="9">
        <v>6201</v>
      </c>
      <c r="J288" s="7" t="s">
        <v>29</v>
      </c>
      <c r="K288" s="16">
        <f>Store[[#This Row],[Quantity]]*Store[[#This Row],[Sale Price]]</f>
        <v>206700</v>
      </c>
      <c r="L288" s="16">
        <f>Store[[#This Row],[Gross Sales]]-Store[[#This Row],[Discount]]</f>
        <v>200499</v>
      </c>
      <c r="M288" s="16">
        <f>Store[[#This Row],[Sales]]-Store[[#This Row],[COGS]]</f>
        <v>28249</v>
      </c>
    </row>
    <row r="289" spans="1:13" x14ac:dyDescent="0.25">
      <c r="A289" t="s">
        <v>24</v>
      </c>
      <c r="B289" t="s">
        <v>25</v>
      </c>
      <c r="C289" s="15" t="s">
        <v>28</v>
      </c>
      <c r="D289" s="11">
        <v>44454</v>
      </c>
      <c r="E289">
        <v>1947</v>
      </c>
      <c r="F289" s="9">
        <v>3</v>
      </c>
      <c r="G289" s="9">
        <v>12</v>
      </c>
      <c r="H289" s="9">
        <v>5841</v>
      </c>
      <c r="I289" s="9">
        <v>700.92</v>
      </c>
      <c r="J289" s="7" t="s">
        <v>29</v>
      </c>
      <c r="K289" s="16">
        <f>Store[[#This Row],[Quantity]]*Store[[#This Row],[Sale Price]]</f>
        <v>23364</v>
      </c>
      <c r="L289" s="16">
        <f>Store[[#This Row],[Gross Sales]]-Store[[#This Row],[Discount]]</f>
        <v>22663.08</v>
      </c>
      <c r="M289" s="16">
        <f>Store[[#This Row],[Sales]]-Store[[#This Row],[COGS]]</f>
        <v>16822.080000000002</v>
      </c>
    </row>
    <row r="290" spans="1:13" x14ac:dyDescent="0.25">
      <c r="A290" t="s">
        <v>23</v>
      </c>
      <c r="B290" t="s">
        <v>30</v>
      </c>
      <c r="C290" s="15" t="s">
        <v>16</v>
      </c>
      <c r="D290" s="11">
        <v>44234</v>
      </c>
      <c r="E290">
        <v>1958</v>
      </c>
      <c r="F290" s="9">
        <v>5</v>
      </c>
      <c r="G290" s="9">
        <v>7</v>
      </c>
      <c r="H290" s="9">
        <v>9790</v>
      </c>
      <c r="I290" s="9">
        <v>411.18</v>
      </c>
      <c r="J290" s="7" t="s">
        <v>29</v>
      </c>
      <c r="K290" s="16">
        <f>Store[[#This Row],[Quantity]]*Store[[#This Row],[Sale Price]]</f>
        <v>13706</v>
      </c>
      <c r="L290" s="16">
        <f>Store[[#This Row],[Gross Sales]]-Store[[#This Row],[Discount]]</f>
        <v>13294.82</v>
      </c>
      <c r="M290" s="16">
        <f>Store[[#This Row],[Sales]]-Store[[#This Row],[COGS]]</f>
        <v>3504.8199999999997</v>
      </c>
    </row>
    <row r="291" spans="1:13" x14ac:dyDescent="0.25">
      <c r="A291" t="s">
        <v>24</v>
      </c>
      <c r="B291" t="s">
        <v>19</v>
      </c>
      <c r="C291" s="15" t="s">
        <v>16</v>
      </c>
      <c r="D291" s="11">
        <v>44365</v>
      </c>
      <c r="E291">
        <v>1901</v>
      </c>
      <c r="F291" s="9">
        <v>5</v>
      </c>
      <c r="G291" s="9">
        <v>12</v>
      </c>
      <c r="H291" s="9">
        <v>5703</v>
      </c>
      <c r="I291" s="9">
        <v>684.36</v>
      </c>
      <c r="J291" s="7" t="s">
        <v>29</v>
      </c>
      <c r="K291" s="16">
        <f>Store[[#This Row],[Quantity]]*Store[[#This Row],[Sale Price]]</f>
        <v>22812</v>
      </c>
      <c r="L291" s="16">
        <f>Store[[#This Row],[Gross Sales]]-Store[[#This Row],[Discount]]</f>
        <v>22127.64</v>
      </c>
      <c r="M291" s="16">
        <f>Store[[#This Row],[Sales]]-Store[[#This Row],[COGS]]</f>
        <v>16424.64</v>
      </c>
    </row>
    <row r="292" spans="1:13" x14ac:dyDescent="0.25">
      <c r="A292" t="s">
        <v>23</v>
      </c>
      <c r="B292" t="s">
        <v>19</v>
      </c>
      <c r="C292" s="15" t="s">
        <v>16</v>
      </c>
      <c r="D292" s="11">
        <v>44453</v>
      </c>
      <c r="E292">
        <v>544</v>
      </c>
      <c r="F292" s="9">
        <v>5</v>
      </c>
      <c r="G292" s="9">
        <v>7</v>
      </c>
      <c r="H292" s="9">
        <v>2720</v>
      </c>
      <c r="I292" s="9">
        <v>114.24</v>
      </c>
      <c r="J292" s="7" t="s">
        <v>29</v>
      </c>
      <c r="K292" s="16">
        <f>Store[[#This Row],[Quantity]]*Store[[#This Row],[Sale Price]]</f>
        <v>3808</v>
      </c>
      <c r="L292" s="16">
        <f>Store[[#This Row],[Gross Sales]]-Store[[#This Row],[Discount]]</f>
        <v>3693.76</v>
      </c>
      <c r="M292" s="16">
        <f>Store[[#This Row],[Sales]]-Store[[#This Row],[COGS]]</f>
        <v>973.76000000000022</v>
      </c>
    </row>
    <row r="293" spans="1:13" x14ac:dyDescent="0.25">
      <c r="A293" t="s">
        <v>14</v>
      </c>
      <c r="B293" t="s">
        <v>19</v>
      </c>
      <c r="C293" s="15" t="s">
        <v>16</v>
      </c>
      <c r="D293" s="11">
        <v>44554</v>
      </c>
      <c r="E293">
        <v>1287</v>
      </c>
      <c r="F293" s="9">
        <v>5</v>
      </c>
      <c r="G293" s="9">
        <v>125</v>
      </c>
      <c r="H293" s="9">
        <v>154440</v>
      </c>
      <c r="I293" s="9">
        <v>4826.25</v>
      </c>
      <c r="J293" s="7" t="s">
        <v>29</v>
      </c>
      <c r="K293" s="16">
        <f>Store[[#This Row],[Quantity]]*Store[[#This Row],[Sale Price]]</f>
        <v>160875</v>
      </c>
      <c r="L293" s="16">
        <f>Store[[#This Row],[Gross Sales]]-Store[[#This Row],[Discount]]</f>
        <v>156048.75</v>
      </c>
      <c r="M293" s="16">
        <f>Store[[#This Row],[Sales]]-Store[[#This Row],[COGS]]</f>
        <v>1608.75</v>
      </c>
    </row>
    <row r="294" spans="1:13" x14ac:dyDescent="0.25">
      <c r="A294" t="s">
        <v>14</v>
      </c>
      <c r="B294" t="s">
        <v>30</v>
      </c>
      <c r="C294" s="15" t="s">
        <v>16</v>
      </c>
      <c r="D294" s="11">
        <v>44557</v>
      </c>
      <c r="E294">
        <v>1706</v>
      </c>
      <c r="F294" s="9">
        <v>5</v>
      </c>
      <c r="G294" s="9">
        <v>125</v>
      </c>
      <c r="H294" s="9">
        <v>204720</v>
      </c>
      <c r="I294" s="9">
        <v>6397.5</v>
      </c>
      <c r="J294" s="7" t="s">
        <v>29</v>
      </c>
      <c r="K294" s="16">
        <f>Store[[#This Row],[Quantity]]*Store[[#This Row],[Sale Price]]</f>
        <v>213250</v>
      </c>
      <c r="L294" s="16">
        <f>Store[[#This Row],[Gross Sales]]-Store[[#This Row],[Discount]]</f>
        <v>206852.5</v>
      </c>
      <c r="M294" s="16">
        <f>Store[[#This Row],[Sales]]-Store[[#This Row],[COGS]]</f>
        <v>2132.5</v>
      </c>
    </row>
    <row r="295" spans="1:13" x14ac:dyDescent="0.25">
      <c r="A295" t="s">
        <v>21</v>
      </c>
      <c r="B295" t="s">
        <v>19</v>
      </c>
      <c r="C295" s="15" t="s">
        <v>20</v>
      </c>
      <c r="D295" s="11">
        <v>44206</v>
      </c>
      <c r="E295">
        <v>2434.5</v>
      </c>
      <c r="F295" s="9">
        <v>10</v>
      </c>
      <c r="G295" s="9">
        <v>300</v>
      </c>
      <c r="H295" s="9">
        <v>608625</v>
      </c>
      <c r="I295" s="9">
        <v>21910.5</v>
      </c>
      <c r="J295" s="7" t="s">
        <v>29</v>
      </c>
      <c r="K295" s="16">
        <f>Store[[#This Row],[Quantity]]*Store[[#This Row],[Sale Price]]</f>
        <v>730350</v>
      </c>
      <c r="L295" s="16">
        <f>Store[[#This Row],[Gross Sales]]-Store[[#This Row],[Discount]]</f>
        <v>708439.5</v>
      </c>
      <c r="M295" s="16">
        <f>Store[[#This Row],[Sales]]-Store[[#This Row],[COGS]]</f>
        <v>99814.5</v>
      </c>
    </row>
    <row r="296" spans="1:13" x14ac:dyDescent="0.25">
      <c r="A296" t="s">
        <v>14</v>
      </c>
      <c r="B296" t="s">
        <v>15</v>
      </c>
      <c r="C296" s="15" t="s">
        <v>20</v>
      </c>
      <c r="D296" s="11">
        <v>44258</v>
      </c>
      <c r="E296">
        <v>1774</v>
      </c>
      <c r="F296" s="9">
        <v>10</v>
      </c>
      <c r="G296" s="9">
        <v>125</v>
      </c>
      <c r="H296" s="9">
        <v>212880</v>
      </c>
      <c r="I296" s="9">
        <v>6652.5</v>
      </c>
      <c r="J296" s="7" t="s">
        <v>29</v>
      </c>
      <c r="K296" s="16">
        <f>Store[[#This Row],[Quantity]]*Store[[#This Row],[Sale Price]]</f>
        <v>221750</v>
      </c>
      <c r="L296" s="16">
        <f>Store[[#This Row],[Gross Sales]]-Store[[#This Row],[Discount]]</f>
        <v>215097.5</v>
      </c>
      <c r="M296" s="16">
        <f>Store[[#This Row],[Sales]]-Store[[#This Row],[COGS]]</f>
        <v>2217.5</v>
      </c>
    </row>
    <row r="297" spans="1:13" x14ac:dyDescent="0.25">
      <c r="A297" t="s">
        <v>24</v>
      </c>
      <c r="B297" t="s">
        <v>19</v>
      </c>
      <c r="C297" s="15" t="s">
        <v>20</v>
      </c>
      <c r="D297" s="11">
        <v>44363</v>
      </c>
      <c r="E297">
        <v>1901</v>
      </c>
      <c r="F297" s="9">
        <v>10</v>
      </c>
      <c r="G297" s="9">
        <v>12</v>
      </c>
      <c r="H297" s="9">
        <v>5703</v>
      </c>
      <c r="I297" s="9">
        <v>684.36</v>
      </c>
      <c r="J297" s="7" t="s">
        <v>29</v>
      </c>
      <c r="K297" s="16">
        <f>Store[[#This Row],[Quantity]]*Store[[#This Row],[Sale Price]]</f>
        <v>22812</v>
      </c>
      <c r="L297" s="16">
        <f>Store[[#This Row],[Gross Sales]]-Store[[#This Row],[Discount]]</f>
        <v>22127.64</v>
      </c>
      <c r="M297" s="16">
        <f>Store[[#This Row],[Sales]]-Store[[#This Row],[COGS]]</f>
        <v>16424.64</v>
      </c>
    </row>
    <row r="298" spans="1:13" x14ac:dyDescent="0.25">
      <c r="A298" t="s">
        <v>21</v>
      </c>
      <c r="B298" t="s">
        <v>30</v>
      </c>
      <c r="C298" s="15" t="s">
        <v>20</v>
      </c>
      <c r="D298" s="11">
        <v>44368</v>
      </c>
      <c r="E298">
        <v>689</v>
      </c>
      <c r="F298" s="9">
        <v>10</v>
      </c>
      <c r="G298" s="9">
        <v>300</v>
      </c>
      <c r="H298" s="9">
        <v>172250</v>
      </c>
      <c r="I298" s="9">
        <v>6201</v>
      </c>
      <c r="J298" s="7" t="s">
        <v>29</v>
      </c>
      <c r="K298" s="16">
        <f>Store[[#This Row],[Quantity]]*Store[[#This Row],[Sale Price]]</f>
        <v>206700</v>
      </c>
      <c r="L298" s="16">
        <f>Store[[#This Row],[Gross Sales]]-Store[[#This Row],[Discount]]</f>
        <v>200499</v>
      </c>
      <c r="M298" s="16">
        <f>Store[[#This Row],[Sales]]-Store[[#This Row],[COGS]]</f>
        <v>28249</v>
      </c>
    </row>
    <row r="299" spans="1:13" x14ac:dyDescent="0.25">
      <c r="A299" t="s">
        <v>14</v>
      </c>
      <c r="B299" t="s">
        <v>30</v>
      </c>
      <c r="C299" s="15" t="s">
        <v>20</v>
      </c>
      <c r="D299" s="11">
        <v>44367</v>
      </c>
      <c r="E299">
        <v>1570</v>
      </c>
      <c r="F299" s="9">
        <v>10</v>
      </c>
      <c r="G299" s="9">
        <v>125</v>
      </c>
      <c r="H299" s="9">
        <v>188400</v>
      </c>
      <c r="I299" s="9">
        <v>5887.5</v>
      </c>
      <c r="J299" s="7" t="s">
        <v>29</v>
      </c>
      <c r="K299" s="16">
        <f>Store[[#This Row],[Quantity]]*Store[[#This Row],[Sale Price]]</f>
        <v>196250</v>
      </c>
      <c r="L299" s="16">
        <f>Store[[#This Row],[Gross Sales]]-Store[[#This Row],[Discount]]</f>
        <v>190362.5</v>
      </c>
      <c r="M299" s="16">
        <f>Store[[#This Row],[Sales]]-Store[[#This Row],[COGS]]</f>
        <v>1962.5</v>
      </c>
    </row>
    <row r="300" spans="1:13" x14ac:dyDescent="0.25">
      <c r="A300" t="s">
        <v>24</v>
      </c>
      <c r="B300" t="s">
        <v>25</v>
      </c>
      <c r="C300" s="15" t="s">
        <v>20</v>
      </c>
      <c r="D300" s="11">
        <v>44381</v>
      </c>
      <c r="E300">
        <v>1369.5</v>
      </c>
      <c r="F300" s="9">
        <v>10</v>
      </c>
      <c r="G300" s="9">
        <v>12</v>
      </c>
      <c r="H300" s="9">
        <v>4108.5</v>
      </c>
      <c r="I300" s="9">
        <v>493.02</v>
      </c>
      <c r="J300" s="7" t="s">
        <v>29</v>
      </c>
      <c r="K300" s="16">
        <f>Store[[#This Row],[Quantity]]*Store[[#This Row],[Sale Price]]</f>
        <v>16434</v>
      </c>
      <c r="L300" s="16">
        <f>Store[[#This Row],[Gross Sales]]-Store[[#This Row],[Discount]]</f>
        <v>15940.98</v>
      </c>
      <c r="M300" s="16">
        <f>Store[[#This Row],[Sales]]-Store[[#This Row],[COGS]]</f>
        <v>11832.48</v>
      </c>
    </row>
    <row r="301" spans="1:13" x14ac:dyDescent="0.25">
      <c r="A301" t="s">
        <v>14</v>
      </c>
      <c r="B301" t="s">
        <v>15</v>
      </c>
      <c r="C301" s="15" t="s">
        <v>20</v>
      </c>
      <c r="D301" s="11">
        <v>44484</v>
      </c>
      <c r="E301">
        <v>2009</v>
      </c>
      <c r="F301" s="9">
        <v>10</v>
      </c>
      <c r="G301" s="9">
        <v>125</v>
      </c>
      <c r="H301" s="9">
        <v>241080</v>
      </c>
      <c r="I301" s="9">
        <v>7533.75</v>
      </c>
      <c r="J301" s="7" t="s">
        <v>29</v>
      </c>
      <c r="K301" s="16">
        <f>Store[[#This Row],[Quantity]]*Store[[#This Row],[Sale Price]]</f>
        <v>251125</v>
      </c>
      <c r="L301" s="16">
        <f>Store[[#This Row],[Gross Sales]]-Store[[#This Row],[Discount]]</f>
        <v>243591.25</v>
      </c>
      <c r="M301" s="16">
        <f>Store[[#This Row],[Sales]]-Store[[#This Row],[COGS]]</f>
        <v>2511.25</v>
      </c>
    </row>
    <row r="302" spans="1:13" x14ac:dyDescent="0.25">
      <c r="A302" t="s">
        <v>14</v>
      </c>
      <c r="B302" t="s">
        <v>19</v>
      </c>
      <c r="C302" s="15" t="s">
        <v>20</v>
      </c>
      <c r="D302" s="11">
        <v>44547</v>
      </c>
      <c r="E302">
        <v>1287</v>
      </c>
      <c r="F302" s="9">
        <v>10</v>
      </c>
      <c r="G302" s="9">
        <v>125</v>
      </c>
      <c r="H302" s="9">
        <v>154440</v>
      </c>
      <c r="I302" s="9">
        <v>4826.25</v>
      </c>
      <c r="J302" s="7" t="s">
        <v>29</v>
      </c>
      <c r="K302" s="16">
        <f>Store[[#This Row],[Quantity]]*Store[[#This Row],[Sale Price]]</f>
        <v>160875</v>
      </c>
      <c r="L302" s="16">
        <f>Store[[#This Row],[Gross Sales]]-Store[[#This Row],[Discount]]</f>
        <v>156048.75</v>
      </c>
      <c r="M302" s="16">
        <f>Store[[#This Row],[Sales]]-Store[[#This Row],[COGS]]</f>
        <v>1608.75</v>
      </c>
    </row>
    <row r="303" spans="1:13" x14ac:dyDescent="0.25">
      <c r="A303" t="s">
        <v>14</v>
      </c>
      <c r="B303" t="s">
        <v>30</v>
      </c>
      <c r="C303" s="15" t="s">
        <v>20</v>
      </c>
      <c r="D303" s="11">
        <v>44538</v>
      </c>
      <c r="E303">
        <v>1706</v>
      </c>
      <c r="F303" s="9">
        <v>10</v>
      </c>
      <c r="G303" s="9">
        <v>125</v>
      </c>
      <c r="H303" s="9">
        <v>204720</v>
      </c>
      <c r="I303" s="9">
        <v>6397.5</v>
      </c>
      <c r="J303" s="7" t="s">
        <v>29</v>
      </c>
      <c r="K303" s="16">
        <f>Store[[#This Row],[Quantity]]*Store[[#This Row],[Sale Price]]</f>
        <v>213250</v>
      </c>
      <c r="L303" s="16">
        <f>Store[[#This Row],[Gross Sales]]-Store[[#This Row],[Discount]]</f>
        <v>206852.5</v>
      </c>
      <c r="M303" s="16">
        <f>Store[[#This Row],[Sales]]-Store[[#This Row],[COGS]]</f>
        <v>2132.5</v>
      </c>
    </row>
    <row r="304" spans="1:13" x14ac:dyDescent="0.25">
      <c r="A304" t="s">
        <v>14</v>
      </c>
      <c r="B304" t="s">
        <v>15</v>
      </c>
      <c r="C304" s="15" t="s">
        <v>26</v>
      </c>
      <c r="D304" s="11">
        <v>44473</v>
      </c>
      <c r="E304">
        <v>2009</v>
      </c>
      <c r="F304" s="9">
        <v>120</v>
      </c>
      <c r="G304" s="9">
        <v>125</v>
      </c>
      <c r="H304" s="9">
        <v>241080</v>
      </c>
      <c r="I304" s="9">
        <v>7533.75</v>
      </c>
      <c r="J304" s="7" t="s">
        <v>29</v>
      </c>
      <c r="K304" s="16">
        <f>Store[[#This Row],[Quantity]]*Store[[#This Row],[Sale Price]]</f>
        <v>251125</v>
      </c>
      <c r="L304" s="16">
        <f>Store[[#This Row],[Gross Sales]]-Store[[#This Row],[Discount]]</f>
        <v>243591.25</v>
      </c>
      <c r="M304" s="16">
        <f>Store[[#This Row],[Sales]]-Store[[#This Row],[COGS]]</f>
        <v>2511.25</v>
      </c>
    </row>
    <row r="305" spans="1:13" x14ac:dyDescent="0.25">
      <c r="A305" t="s">
        <v>21</v>
      </c>
      <c r="B305" t="s">
        <v>25</v>
      </c>
      <c r="C305" s="15" t="s">
        <v>27</v>
      </c>
      <c r="D305" s="11">
        <v>44244</v>
      </c>
      <c r="E305">
        <v>2844</v>
      </c>
      <c r="F305" s="9">
        <v>250</v>
      </c>
      <c r="G305" s="9">
        <v>300</v>
      </c>
      <c r="H305" s="9">
        <v>711000</v>
      </c>
      <c r="I305" s="9">
        <v>25596</v>
      </c>
      <c r="J305" s="7" t="s">
        <v>29</v>
      </c>
      <c r="K305" s="16">
        <f>Store[[#This Row],[Quantity]]*Store[[#This Row],[Sale Price]]</f>
        <v>853200</v>
      </c>
      <c r="L305" s="16">
        <f>Store[[#This Row],[Gross Sales]]-Store[[#This Row],[Discount]]</f>
        <v>827604</v>
      </c>
      <c r="M305" s="16">
        <f>Store[[#This Row],[Sales]]-Store[[#This Row],[COGS]]</f>
        <v>116604</v>
      </c>
    </row>
    <row r="306" spans="1:13" x14ac:dyDescent="0.25">
      <c r="A306" t="s">
        <v>24</v>
      </c>
      <c r="B306" t="s">
        <v>22</v>
      </c>
      <c r="C306" s="15" t="s">
        <v>27</v>
      </c>
      <c r="D306" s="11">
        <v>44296</v>
      </c>
      <c r="E306">
        <v>1916</v>
      </c>
      <c r="F306" s="9">
        <v>250</v>
      </c>
      <c r="G306" s="9">
        <v>12</v>
      </c>
      <c r="H306" s="9">
        <v>5748</v>
      </c>
      <c r="I306" s="9">
        <v>689.76</v>
      </c>
      <c r="J306" s="7" t="s">
        <v>29</v>
      </c>
      <c r="K306" s="16">
        <f>Store[[#This Row],[Quantity]]*Store[[#This Row],[Sale Price]]</f>
        <v>22992</v>
      </c>
      <c r="L306" s="16">
        <f>Store[[#This Row],[Gross Sales]]-Store[[#This Row],[Discount]]</f>
        <v>22302.240000000002</v>
      </c>
      <c r="M306" s="16">
        <f>Store[[#This Row],[Sales]]-Store[[#This Row],[COGS]]</f>
        <v>16554.240000000002</v>
      </c>
    </row>
    <row r="307" spans="1:13" x14ac:dyDescent="0.25">
      <c r="A307" t="s">
        <v>14</v>
      </c>
      <c r="B307" t="s">
        <v>30</v>
      </c>
      <c r="C307" s="15" t="s">
        <v>27</v>
      </c>
      <c r="D307" s="11">
        <v>44360</v>
      </c>
      <c r="E307">
        <v>1570</v>
      </c>
      <c r="F307" s="9">
        <v>250</v>
      </c>
      <c r="G307" s="9">
        <v>125</v>
      </c>
      <c r="H307" s="9">
        <v>188400</v>
      </c>
      <c r="I307" s="9">
        <v>5887.5</v>
      </c>
      <c r="J307" s="7" t="s">
        <v>29</v>
      </c>
      <c r="K307" s="16">
        <f>Store[[#This Row],[Quantity]]*Store[[#This Row],[Sale Price]]</f>
        <v>196250</v>
      </c>
      <c r="L307" s="16">
        <f>Store[[#This Row],[Gross Sales]]-Store[[#This Row],[Discount]]</f>
        <v>190362.5</v>
      </c>
      <c r="M307" s="16">
        <f>Store[[#This Row],[Sales]]-Store[[#This Row],[COGS]]</f>
        <v>1962.5</v>
      </c>
    </row>
    <row r="308" spans="1:13" x14ac:dyDescent="0.25">
      <c r="A308" t="s">
        <v>21</v>
      </c>
      <c r="B308" t="s">
        <v>15</v>
      </c>
      <c r="C308" s="15" t="s">
        <v>27</v>
      </c>
      <c r="D308" s="11">
        <v>44438</v>
      </c>
      <c r="E308">
        <v>1874</v>
      </c>
      <c r="F308" s="9">
        <v>250</v>
      </c>
      <c r="G308" s="9">
        <v>300</v>
      </c>
      <c r="H308" s="9">
        <v>468500</v>
      </c>
      <c r="I308" s="9">
        <v>16866</v>
      </c>
      <c r="J308" s="7" t="s">
        <v>29</v>
      </c>
      <c r="K308" s="16">
        <f>Store[[#This Row],[Quantity]]*Store[[#This Row],[Sale Price]]</f>
        <v>562200</v>
      </c>
      <c r="L308" s="16">
        <f>Store[[#This Row],[Gross Sales]]-Store[[#This Row],[Discount]]</f>
        <v>545334</v>
      </c>
      <c r="M308" s="16">
        <f>Store[[#This Row],[Sales]]-Store[[#This Row],[COGS]]</f>
        <v>76834</v>
      </c>
    </row>
    <row r="309" spans="1:13" x14ac:dyDescent="0.25">
      <c r="A309" t="s">
        <v>23</v>
      </c>
      <c r="B309" t="s">
        <v>22</v>
      </c>
      <c r="C309" s="15" t="s">
        <v>27</v>
      </c>
      <c r="D309" s="11">
        <v>44429</v>
      </c>
      <c r="E309">
        <v>1642</v>
      </c>
      <c r="F309" s="9">
        <v>250</v>
      </c>
      <c r="G309" s="9">
        <v>350</v>
      </c>
      <c r="H309" s="9">
        <v>426920</v>
      </c>
      <c r="I309" s="9">
        <v>17241</v>
      </c>
      <c r="J309" s="7" t="s">
        <v>29</v>
      </c>
      <c r="K309" s="16">
        <f>Store[[#This Row],[Quantity]]*Store[[#This Row],[Sale Price]]</f>
        <v>574700</v>
      </c>
      <c r="L309" s="16">
        <f>Store[[#This Row],[Gross Sales]]-Store[[#This Row],[Discount]]</f>
        <v>557459</v>
      </c>
      <c r="M309" s="16">
        <f>Store[[#This Row],[Sales]]-Store[[#This Row],[COGS]]</f>
        <v>130539</v>
      </c>
    </row>
    <row r="310" spans="1:13" x14ac:dyDescent="0.25">
      <c r="A310" t="s">
        <v>23</v>
      </c>
      <c r="B310" t="s">
        <v>15</v>
      </c>
      <c r="C310" s="15" t="s">
        <v>28</v>
      </c>
      <c r="D310" s="11">
        <v>44319</v>
      </c>
      <c r="E310">
        <v>831</v>
      </c>
      <c r="F310" s="9">
        <v>3</v>
      </c>
      <c r="G310" s="9">
        <v>20</v>
      </c>
      <c r="H310" s="9">
        <v>8310</v>
      </c>
      <c r="I310" s="9">
        <v>498.6</v>
      </c>
      <c r="J310" s="7" t="s">
        <v>29</v>
      </c>
      <c r="K310" s="16">
        <f>Store[[#This Row],[Quantity]]*Store[[#This Row],[Sale Price]]</f>
        <v>16620</v>
      </c>
      <c r="L310" s="16">
        <f>Store[[#This Row],[Gross Sales]]-Store[[#This Row],[Discount]]</f>
        <v>16121.4</v>
      </c>
      <c r="M310" s="16">
        <f>Store[[#This Row],[Sales]]-Store[[#This Row],[COGS]]</f>
        <v>7811.4</v>
      </c>
    </row>
    <row r="311" spans="1:13" x14ac:dyDescent="0.25">
      <c r="A311" t="s">
        <v>23</v>
      </c>
      <c r="B311" t="s">
        <v>15</v>
      </c>
      <c r="C311" s="15" t="s">
        <v>26</v>
      </c>
      <c r="D311" s="11">
        <v>44311</v>
      </c>
      <c r="E311">
        <v>3850.5</v>
      </c>
      <c r="F311" s="9">
        <v>120</v>
      </c>
      <c r="G311" s="9">
        <v>20</v>
      </c>
      <c r="H311" s="9">
        <v>38505</v>
      </c>
      <c r="I311" s="9">
        <v>2310.3000000000002</v>
      </c>
      <c r="J311" s="7" t="s">
        <v>29</v>
      </c>
      <c r="K311" s="16">
        <f>Store[[#This Row],[Quantity]]*Store[[#This Row],[Sale Price]]</f>
        <v>77010</v>
      </c>
      <c r="L311" s="16">
        <f>Store[[#This Row],[Gross Sales]]-Store[[#This Row],[Discount]]</f>
        <v>74699.7</v>
      </c>
      <c r="M311" s="16">
        <f>Store[[#This Row],[Sales]]-Store[[#This Row],[COGS]]</f>
        <v>36194.699999999997</v>
      </c>
    </row>
    <row r="312" spans="1:13" x14ac:dyDescent="0.25">
      <c r="A312" t="s">
        <v>24</v>
      </c>
      <c r="B312" t="s">
        <v>30</v>
      </c>
      <c r="C312" s="15" t="s">
        <v>27</v>
      </c>
      <c r="D312" s="11">
        <v>44226</v>
      </c>
      <c r="E312">
        <v>2479</v>
      </c>
      <c r="F312" s="9">
        <v>250</v>
      </c>
      <c r="G312" s="9">
        <v>12</v>
      </c>
      <c r="H312" s="9">
        <v>7437</v>
      </c>
      <c r="I312" s="9">
        <v>892.44</v>
      </c>
      <c r="J312" s="7" t="s">
        <v>29</v>
      </c>
      <c r="K312" s="16">
        <f>Store[[#This Row],[Quantity]]*Store[[#This Row],[Sale Price]]</f>
        <v>29748</v>
      </c>
      <c r="L312" s="16">
        <f>Store[[#This Row],[Gross Sales]]-Store[[#This Row],[Discount]]</f>
        <v>28855.56</v>
      </c>
      <c r="M312" s="16">
        <f>Store[[#This Row],[Sales]]-Store[[#This Row],[COGS]]</f>
        <v>21418.560000000001</v>
      </c>
    </row>
    <row r="313" spans="1:13" x14ac:dyDescent="0.25">
      <c r="A313" t="s">
        <v>18</v>
      </c>
      <c r="B313" t="s">
        <v>22</v>
      </c>
      <c r="C313" s="15" t="s">
        <v>16</v>
      </c>
      <c r="D313" s="11">
        <v>44471</v>
      </c>
      <c r="E313">
        <v>2031</v>
      </c>
      <c r="F313" s="9">
        <v>5</v>
      </c>
      <c r="G313" s="9">
        <v>15</v>
      </c>
      <c r="H313" s="9">
        <v>20310</v>
      </c>
      <c r="I313" s="9">
        <v>1218.5999999999999</v>
      </c>
      <c r="J313" s="7" t="s">
        <v>29</v>
      </c>
      <c r="K313" s="16">
        <f>Store[[#This Row],[Quantity]]*Store[[#This Row],[Sale Price]]</f>
        <v>30465</v>
      </c>
      <c r="L313" s="16">
        <f>Store[[#This Row],[Gross Sales]]-Store[[#This Row],[Discount]]</f>
        <v>29246.400000000001</v>
      </c>
      <c r="M313" s="16">
        <f>Store[[#This Row],[Sales]]-Store[[#This Row],[COGS]]</f>
        <v>8936.4000000000015</v>
      </c>
    </row>
    <row r="314" spans="1:13" x14ac:dyDescent="0.25">
      <c r="A314" t="s">
        <v>18</v>
      </c>
      <c r="B314" t="s">
        <v>22</v>
      </c>
      <c r="C314" s="15" t="s">
        <v>20</v>
      </c>
      <c r="D314" s="11">
        <v>44497</v>
      </c>
      <c r="E314">
        <v>2031</v>
      </c>
      <c r="F314" s="9">
        <v>10</v>
      </c>
      <c r="G314" s="9">
        <v>15</v>
      </c>
      <c r="H314" s="9">
        <v>20310</v>
      </c>
      <c r="I314" s="9">
        <v>1218.5999999999999</v>
      </c>
      <c r="J314" s="7" t="s">
        <v>29</v>
      </c>
      <c r="K314" s="16">
        <f>Store[[#This Row],[Quantity]]*Store[[#This Row],[Sale Price]]</f>
        <v>30465</v>
      </c>
      <c r="L314" s="16">
        <f>Store[[#This Row],[Gross Sales]]-Store[[#This Row],[Discount]]</f>
        <v>29246.400000000001</v>
      </c>
      <c r="M314" s="16">
        <f>Store[[#This Row],[Sales]]-Store[[#This Row],[COGS]]</f>
        <v>8936.4000000000015</v>
      </c>
    </row>
    <row r="315" spans="1:13" x14ac:dyDescent="0.25">
      <c r="A315" t="s">
        <v>21</v>
      </c>
      <c r="B315" t="s">
        <v>30</v>
      </c>
      <c r="C315" s="15" t="s">
        <v>28</v>
      </c>
      <c r="D315" s="11">
        <v>44475</v>
      </c>
      <c r="E315">
        <v>2021</v>
      </c>
      <c r="F315" s="9">
        <v>3</v>
      </c>
      <c r="G315" s="9">
        <v>300</v>
      </c>
      <c r="H315" s="9">
        <v>505250</v>
      </c>
      <c r="I315" s="9">
        <v>24252</v>
      </c>
      <c r="J315" s="7" t="s">
        <v>29</v>
      </c>
      <c r="K315" s="16">
        <f>Store[[#This Row],[Quantity]]*Store[[#This Row],[Sale Price]]</f>
        <v>606300</v>
      </c>
      <c r="L315" s="16">
        <f>Store[[#This Row],[Gross Sales]]-Store[[#This Row],[Discount]]</f>
        <v>582048</v>
      </c>
      <c r="M315" s="16">
        <f>Store[[#This Row],[Sales]]-Store[[#This Row],[COGS]]</f>
        <v>76798</v>
      </c>
    </row>
    <row r="316" spans="1:13" x14ac:dyDescent="0.25">
      <c r="A316" t="s">
        <v>23</v>
      </c>
      <c r="B316" t="s">
        <v>25</v>
      </c>
      <c r="C316" s="15" t="s">
        <v>28</v>
      </c>
      <c r="D316" s="11">
        <v>44532</v>
      </c>
      <c r="E316">
        <v>274</v>
      </c>
      <c r="F316" s="9">
        <v>3</v>
      </c>
      <c r="G316" s="9">
        <v>350</v>
      </c>
      <c r="H316" s="9">
        <v>71240</v>
      </c>
      <c r="I316" s="9">
        <v>3836</v>
      </c>
      <c r="J316" s="7" t="s">
        <v>29</v>
      </c>
      <c r="K316" s="16">
        <f>Store[[#This Row],[Quantity]]*Store[[#This Row],[Sale Price]]</f>
        <v>95900</v>
      </c>
      <c r="L316" s="16">
        <f>Store[[#This Row],[Gross Sales]]-Store[[#This Row],[Discount]]</f>
        <v>92064</v>
      </c>
      <c r="M316" s="16">
        <f>Store[[#This Row],[Sales]]-Store[[#This Row],[COGS]]</f>
        <v>20824</v>
      </c>
    </row>
    <row r="317" spans="1:13" x14ac:dyDescent="0.25">
      <c r="A317" t="s">
        <v>18</v>
      </c>
      <c r="B317" t="s">
        <v>15</v>
      </c>
      <c r="C317" s="15" t="s">
        <v>16</v>
      </c>
      <c r="D317" s="11">
        <v>44258</v>
      </c>
      <c r="E317">
        <v>1967</v>
      </c>
      <c r="F317" s="9">
        <v>5</v>
      </c>
      <c r="G317" s="9">
        <v>15</v>
      </c>
      <c r="H317" s="9">
        <v>19670</v>
      </c>
      <c r="I317" s="9">
        <v>1180.2</v>
      </c>
      <c r="J317" s="7" t="s">
        <v>29</v>
      </c>
      <c r="K317" s="16">
        <f>Store[[#This Row],[Quantity]]*Store[[#This Row],[Sale Price]]</f>
        <v>29505</v>
      </c>
      <c r="L317" s="16">
        <f>Store[[#This Row],[Gross Sales]]-Store[[#This Row],[Discount]]</f>
        <v>28324.799999999999</v>
      </c>
      <c r="M317" s="16">
        <f>Store[[#This Row],[Sales]]-Store[[#This Row],[COGS]]</f>
        <v>8654.7999999999993</v>
      </c>
    </row>
    <row r="318" spans="1:13" x14ac:dyDescent="0.25">
      <c r="A318" t="s">
        <v>21</v>
      </c>
      <c r="B318" t="s">
        <v>30</v>
      </c>
      <c r="C318" s="15" t="s">
        <v>16</v>
      </c>
      <c r="D318" s="11">
        <v>44433</v>
      </c>
      <c r="E318">
        <v>1859</v>
      </c>
      <c r="F318" s="9">
        <v>5</v>
      </c>
      <c r="G318" s="9">
        <v>300</v>
      </c>
      <c r="H318" s="9">
        <v>464750</v>
      </c>
      <c r="I318" s="9">
        <v>22308</v>
      </c>
      <c r="J318" s="7" t="s">
        <v>29</v>
      </c>
      <c r="K318" s="16">
        <f>Store[[#This Row],[Quantity]]*Store[[#This Row],[Sale Price]]</f>
        <v>557700</v>
      </c>
      <c r="L318" s="16">
        <f>Store[[#This Row],[Gross Sales]]-Store[[#This Row],[Discount]]</f>
        <v>535392</v>
      </c>
      <c r="M318" s="16">
        <f>Store[[#This Row],[Sales]]-Store[[#This Row],[COGS]]</f>
        <v>70642</v>
      </c>
    </row>
    <row r="319" spans="1:13" x14ac:dyDescent="0.25">
      <c r="A319" t="s">
        <v>21</v>
      </c>
      <c r="B319" t="s">
        <v>30</v>
      </c>
      <c r="C319" s="15" t="s">
        <v>16</v>
      </c>
      <c r="D319" s="11">
        <v>44478</v>
      </c>
      <c r="E319">
        <v>2021</v>
      </c>
      <c r="F319" s="9">
        <v>5</v>
      </c>
      <c r="G319" s="9">
        <v>300</v>
      </c>
      <c r="H319" s="9">
        <v>505250</v>
      </c>
      <c r="I319" s="9">
        <v>24252</v>
      </c>
      <c r="J319" s="7" t="s">
        <v>29</v>
      </c>
      <c r="K319" s="16">
        <f>Store[[#This Row],[Quantity]]*Store[[#This Row],[Sale Price]]</f>
        <v>606300</v>
      </c>
      <c r="L319" s="16">
        <f>Store[[#This Row],[Gross Sales]]-Store[[#This Row],[Discount]]</f>
        <v>582048</v>
      </c>
      <c r="M319" s="16">
        <f>Store[[#This Row],[Sales]]-Store[[#This Row],[COGS]]</f>
        <v>76798</v>
      </c>
    </row>
    <row r="320" spans="1:13" x14ac:dyDescent="0.25">
      <c r="A320" t="s">
        <v>14</v>
      </c>
      <c r="B320" t="s">
        <v>22</v>
      </c>
      <c r="C320" s="15" t="s">
        <v>16</v>
      </c>
      <c r="D320" s="11">
        <v>44560</v>
      </c>
      <c r="E320">
        <v>1138</v>
      </c>
      <c r="F320" s="9">
        <v>5</v>
      </c>
      <c r="G320" s="9">
        <v>125</v>
      </c>
      <c r="H320" s="9">
        <v>136560</v>
      </c>
      <c r="I320" s="9">
        <v>5690</v>
      </c>
      <c r="J320" s="7" t="s">
        <v>29</v>
      </c>
      <c r="K320" s="16">
        <f>Store[[#This Row],[Quantity]]*Store[[#This Row],[Sale Price]]</f>
        <v>142250</v>
      </c>
      <c r="L320" s="16">
        <f>Store[[#This Row],[Gross Sales]]-Store[[#This Row],[Discount]]</f>
        <v>136560</v>
      </c>
      <c r="M320" s="16">
        <f>Store[[#This Row],[Sales]]-Store[[#This Row],[COGS]]</f>
        <v>0</v>
      </c>
    </row>
    <row r="321" spans="1:13" x14ac:dyDescent="0.25">
      <c r="A321" t="s">
        <v>23</v>
      </c>
      <c r="B321" t="s">
        <v>15</v>
      </c>
      <c r="C321" s="15" t="s">
        <v>20</v>
      </c>
      <c r="D321" s="11">
        <v>44197</v>
      </c>
      <c r="E321">
        <v>4251</v>
      </c>
      <c r="F321" s="9">
        <v>10</v>
      </c>
      <c r="G321" s="9">
        <v>7</v>
      </c>
      <c r="H321" s="9">
        <v>21255</v>
      </c>
      <c r="I321" s="9">
        <v>1190.28</v>
      </c>
      <c r="J321" s="7" t="s">
        <v>29</v>
      </c>
      <c r="K321" s="16">
        <f>Store[[#This Row],[Quantity]]*Store[[#This Row],[Sale Price]]</f>
        <v>29757</v>
      </c>
      <c r="L321" s="16">
        <f>Store[[#This Row],[Gross Sales]]-Store[[#This Row],[Discount]]</f>
        <v>28566.720000000001</v>
      </c>
      <c r="M321" s="16">
        <f>Store[[#This Row],[Sales]]-Store[[#This Row],[COGS]]</f>
        <v>7311.7200000000012</v>
      </c>
    </row>
    <row r="322" spans="1:13" x14ac:dyDescent="0.25">
      <c r="A322" t="s">
        <v>14</v>
      </c>
      <c r="B322" t="s">
        <v>30</v>
      </c>
      <c r="C322" s="15" t="s">
        <v>20</v>
      </c>
      <c r="D322" s="11">
        <v>44256</v>
      </c>
      <c r="E322">
        <v>795</v>
      </c>
      <c r="F322" s="9">
        <v>10</v>
      </c>
      <c r="G322" s="9">
        <v>125</v>
      </c>
      <c r="H322" s="9">
        <v>95400</v>
      </c>
      <c r="I322" s="9">
        <v>3975</v>
      </c>
      <c r="J322" s="7" t="s">
        <v>29</v>
      </c>
      <c r="K322" s="16">
        <f>Store[[#This Row],[Quantity]]*Store[[#This Row],[Sale Price]]</f>
        <v>99375</v>
      </c>
      <c r="L322" s="16">
        <f>Store[[#This Row],[Gross Sales]]-Store[[#This Row],[Discount]]</f>
        <v>95400</v>
      </c>
      <c r="M322" s="16">
        <f>Store[[#This Row],[Sales]]-Store[[#This Row],[COGS]]</f>
        <v>0</v>
      </c>
    </row>
    <row r="323" spans="1:13" x14ac:dyDescent="0.25">
      <c r="A323" t="s">
        <v>21</v>
      </c>
      <c r="B323" t="s">
        <v>30</v>
      </c>
      <c r="C323" s="15" t="s">
        <v>20</v>
      </c>
      <c r="D323" s="11">
        <v>44304</v>
      </c>
      <c r="E323">
        <v>1414.5</v>
      </c>
      <c r="F323" s="9">
        <v>10</v>
      </c>
      <c r="G323" s="9">
        <v>300</v>
      </c>
      <c r="H323" s="9">
        <v>353625</v>
      </c>
      <c r="I323" s="9">
        <v>16974</v>
      </c>
      <c r="J323" s="7" t="s">
        <v>29</v>
      </c>
      <c r="K323" s="16">
        <f>Store[[#This Row],[Quantity]]*Store[[#This Row],[Sale Price]]</f>
        <v>424350</v>
      </c>
      <c r="L323" s="16">
        <f>Store[[#This Row],[Gross Sales]]-Store[[#This Row],[Discount]]</f>
        <v>407376</v>
      </c>
      <c r="M323" s="16">
        <f>Store[[#This Row],[Sales]]-Store[[#This Row],[COGS]]</f>
        <v>53751</v>
      </c>
    </row>
    <row r="324" spans="1:13" x14ac:dyDescent="0.25">
      <c r="A324" t="s">
        <v>21</v>
      </c>
      <c r="B324" t="s">
        <v>25</v>
      </c>
      <c r="C324" s="15" t="s">
        <v>20</v>
      </c>
      <c r="D324" s="11">
        <v>44334</v>
      </c>
      <c r="E324">
        <v>2918</v>
      </c>
      <c r="F324" s="9">
        <v>10</v>
      </c>
      <c r="G324" s="9">
        <v>300</v>
      </c>
      <c r="H324" s="9">
        <v>729500</v>
      </c>
      <c r="I324" s="9">
        <v>35016</v>
      </c>
      <c r="J324" s="7" t="s">
        <v>29</v>
      </c>
      <c r="K324" s="16">
        <f>Store[[#This Row],[Quantity]]*Store[[#This Row],[Sale Price]]</f>
        <v>875400</v>
      </c>
      <c r="L324" s="16">
        <f>Store[[#This Row],[Gross Sales]]-Store[[#This Row],[Discount]]</f>
        <v>840384</v>
      </c>
      <c r="M324" s="16">
        <f>Store[[#This Row],[Sales]]-Store[[#This Row],[COGS]]</f>
        <v>110884</v>
      </c>
    </row>
    <row r="325" spans="1:13" x14ac:dyDescent="0.25">
      <c r="A325" t="s">
        <v>23</v>
      </c>
      <c r="B325" t="s">
        <v>25</v>
      </c>
      <c r="C325" s="15" t="s">
        <v>20</v>
      </c>
      <c r="D325" s="11">
        <v>44384</v>
      </c>
      <c r="E325">
        <v>3450</v>
      </c>
      <c r="F325" s="9">
        <v>10</v>
      </c>
      <c r="G325" s="9">
        <v>350</v>
      </c>
      <c r="H325" s="9">
        <v>897000</v>
      </c>
      <c r="I325" s="9">
        <v>48300</v>
      </c>
      <c r="J325" s="7" t="s">
        <v>29</v>
      </c>
      <c r="K325" s="16">
        <f>Store[[#This Row],[Quantity]]*Store[[#This Row],[Sale Price]]</f>
        <v>1207500</v>
      </c>
      <c r="L325" s="16">
        <f>Store[[#This Row],[Gross Sales]]-Store[[#This Row],[Discount]]</f>
        <v>1159200</v>
      </c>
      <c r="M325" s="16">
        <f>Store[[#This Row],[Sales]]-Store[[#This Row],[COGS]]</f>
        <v>262200</v>
      </c>
    </row>
    <row r="326" spans="1:13" x14ac:dyDescent="0.25">
      <c r="A326" t="s">
        <v>14</v>
      </c>
      <c r="B326" t="s">
        <v>19</v>
      </c>
      <c r="C326" s="15" t="s">
        <v>20</v>
      </c>
      <c r="D326" s="11">
        <v>44397</v>
      </c>
      <c r="E326">
        <v>2988</v>
      </c>
      <c r="F326" s="9">
        <v>10</v>
      </c>
      <c r="G326" s="9">
        <v>125</v>
      </c>
      <c r="H326" s="9">
        <v>358560</v>
      </c>
      <c r="I326" s="9">
        <v>14940</v>
      </c>
      <c r="J326" s="7" t="s">
        <v>29</v>
      </c>
      <c r="K326" s="16">
        <f>Store[[#This Row],[Quantity]]*Store[[#This Row],[Sale Price]]</f>
        <v>373500</v>
      </c>
      <c r="L326" s="16">
        <f>Store[[#This Row],[Gross Sales]]-Store[[#This Row],[Discount]]</f>
        <v>358560</v>
      </c>
      <c r="M326" s="16">
        <f>Store[[#This Row],[Sales]]-Store[[#This Row],[COGS]]</f>
        <v>0</v>
      </c>
    </row>
    <row r="327" spans="1:13" x14ac:dyDescent="0.25">
      <c r="A327" t="s">
        <v>18</v>
      </c>
      <c r="B327" t="s">
        <v>15</v>
      </c>
      <c r="C327" s="15" t="s">
        <v>20</v>
      </c>
      <c r="D327" s="11">
        <v>44468</v>
      </c>
      <c r="E327">
        <v>218</v>
      </c>
      <c r="F327" s="9">
        <v>10</v>
      </c>
      <c r="G327" s="9">
        <v>15</v>
      </c>
      <c r="H327" s="9">
        <v>2180</v>
      </c>
      <c r="I327" s="9">
        <v>130.80000000000001</v>
      </c>
      <c r="J327" s="7" t="s">
        <v>29</v>
      </c>
      <c r="K327" s="16">
        <f>Store[[#This Row],[Quantity]]*Store[[#This Row],[Sale Price]]</f>
        <v>3270</v>
      </c>
      <c r="L327" s="16">
        <f>Store[[#This Row],[Gross Sales]]-Store[[#This Row],[Discount]]</f>
        <v>3139.2</v>
      </c>
      <c r="M327" s="16">
        <f>Store[[#This Row],[Sales]]-Store[[#This Row],[COGS]]</f>
        <v>959.19999999999982</v>
      </c>
    </row>
    <row r="328" spans="1:13" x14ac:dyDescent="0.25">
      <c r="A328" t="s">
        <v>23</v>
      </c>
      <c r="B328" t="s">
        <v>15</v>
      </c>
      <c r="C328" s="15" t="s">
        <v>20</v>
      </c>
      <c r="D328" s="11">
        <v>44459</v>
      </c>
      <c r="E328">
        <v>2074</v>
      </c>
      <c r="F328" s="9">
        <v>10</v>
      </c>
      <c r="G328" s="9">
        <v>20</v>
      </c>
      <c r="H328" s="9">
        <v>20740</v>
      </c>
      <c r="I328" s="9">
        <v>1659.2</v>
      </c>
      <c r="J328" s="7" t="s">
        <v>29</v>
      </c>
      <c r="K328" s="16">
        <f>Store[[#This Row],[Quantity]]*Store[[#This Row],[Sale Price]]</f>
        <v>41480</v>
      </c>
      <c r="L328" s="16">
        <f>Store[[#This Row],[Gross Sales]]-Store[[#This Row],[Discount]]</f>
        <v>39820.800000000003</v>
      </c>
      <c r="M328" s="16">
        <f>Store[[#This Row],[Sales]]-Store[[#This Row],[COGS]]</f>
        <v>19080.800000000003</v>
      </c>
    </row>
    <row r="329" spans="1:13" x14ac:dyDescent="0.25">
      <c r="A329" t="s">
        <v>23</v>
      </c>
      <c r="B329" t="s">
        <v>25</v>
      </c>
      <c r="C329" s="15" t="s">
        <v>20</v>
      </c>
      <c r="D329" s="11">
        <v>44451</v>
      </c>
      <c r="E329">
        <v>1056</v>
      </c>
      <c r="F329" s="9">
        <v>10</v>
      </c>
      <c r="G329" s="9">
        <v>20</v>
      </c>
      <c r="H329" s="9">
        <v>10560</v>
      </c>
      <c r="I329" s="9">
        <v>844.8</v>
      </c>
      <c r="J329" s="7" t="s">
        <v>29</v>
      </c>
      <c r="K329" s="16">
        <f>Store[[#This Row],[Quantity]]*Store[[#This Row],[Sale Price]]</f>
        <v>21120</v>
      </c>
      <c r="L329" s="16">
        <f>Store[[#This Row],[Gross Sales]]-Store[[#This Row],[Discount]]</f>
        <v>20275.2</v>
      </c>
      <c r="M329" s="16">
        <f>Store[[#This Row],[Sales]]-Store[[#This Row],[COGS]]</f>
        <v>9715.2000000000007</v>
      </c>
    </row>
    <row r="330" spans="1:13" x14ac:dyDescent="0.25">
      <c r="A330" t="s">
        <v>23</v>
      </c>
      <c r="B330" t="s">
        <v>25</v>
      </c>
      <c r="C330" s="15" t="s">
        <v>20</v>
      </c>
      <c r="D330" s="11">
        <v>44540</v>
      </c>
      <c r="E330">
        <v>274</v>
      </c>
      <c r="F330" s="9">
        <v>10</v>
      </c>
      <c r="G330" s="9">
        <v>350</v>
      </c>
      <c r="H330" s="9">
        <v>71240</v>
      </c>
      <c r="I330" s="9">
        <v>3836</v>
      </c>
      <c r="J330" s="7" t="s">
        <v>29</v>
      </c>
      <c r="K330" s="16">
        <f>Store[[#This Row],[Quantity]]*Store[[#This Row],[Sale Price]]</f>
        <v>95900</v>
      </c>
      <c r="L330" s="16">
        <f>Store[[#This Row],[Gross Sales]]-Store[[#This Row],[Discount]]</f>
        <v>92064</v>
      </c>
      <c r="M330" s="16">
        <f>Store[[#This Row],[Sales]]-Store[[#This Row],[COGS]]</f>
        <v>20824</v>
      </c>
    </row>
    <row r="331" spans="1:13" x14ac:dyDescent="0.25">
      <c r="A331" t="s">
        <v>14</v>
      </c>
      <c r="B331" t="s">
        <v>22</v>
      </c>
      <c r="C331" s="15" t="s">
        <v>20</v>
      </c>
      <c r="D331" s="11">
        <v>44538</v>
      </c>
      <c r="E331">
        <v>1138</v>
      </c>
      <c r="F331" s="9">
        <v>10</v>
      </c>
      <c r="G331" s="9">
        <v>125</v>
      </c>
      <c r="H331" s="9">
        <v>136560</v>
      </c>
      <c r="I331" s="9">
        <v>5690</v>
      </c>
      <c r="J331" s="7" t="s">
        <v>29</v>
      </c>
      <c r="K331" s="16">
        <f>Store[[#This Row],[Quantity]]*Store[[#This Row],[Sale Price]]</f>
        <v>142250</v>
      </c>
      <c r="L331" s="16">
        <f>Store[[#This Row],[Gross Sales]]-Store[[#This Row],[Discount]]</f>
        <v>136560</v>
      </c>
      <c r="M331" s="16">
        <f>Store[[#This Row],[Sales]]-Store[[#This Row],[COGS]]</f>
        <v>0</v>
      </c>
    </row>
    <row r="332" spans="1:13" x14ac:dyDescent="0.25">
      <c r="A332" t="s">
        <v>24</v>
      </c>
      <c r="B332" t="s">
        <v>25</v>
      </c>
      <c r="C332" s="15" t="s">
        <v>26</v>
      </c>
      <c r="D332" s="11">
        <v>44271</v>
      </c>
      <c r="E332">
        <v>1465</v>
      </c>
      <c r="F332" s="9">
        <v>120</v>
      </c>
      <c r="G332" s="9">
        <v>12</v>
      </c>
      <c r="H332" s="9">
        <v>4395</v>
      </c>
      <c r="I332" s="9">
        <v>703.2</v>
      </c>
      <c r="J332" s="7" t="s">
        <v>29</v>
      </c>
      <c r="K332" s="16">
        <f>Store[[#This Row],[Quantity]]*Store[[#This Row],[Sale Price]]</f>
        <v>17580</v>
      </c>
      <c r="L332" s="16">
        <f>Store[[#This Row],[Gross Sales]]-Store[[#This Row],[Discount]]</f>
        <v>16876.8</v>
      </c>
      <c r="M332" s="16">
        <f>Store[[#This Row],[Sales]]-Store[[#This Row],[COGS]]</f>
        <v>12481.8</v>
      </c>
    </row>
    <row r="333" spans="1:13" x14ac:dyDescent="0.25">
      <c r="A333" t="s">
        <v>23</v>
      </c>
      <c r="B333" t="s">
        <v>19</v>
      </c>
      <c r="C333" s="15" t="s">
        <v>26</v>
      </c>
      <c r="D333" s="11">
        <v>44486</v>
      </c>
      <c r="E333">
        <v>2177</v>
      </c>
      <c r="F333" s="9">
        <v>120</v>
      </c>
      <c r="G333" s="9">
        <v>350</v>
      </c>
      <c r="H333" s="9">
        <v>566020</v>
      </c>
      <c r="I333" s="9">
        <v>30478</v>
      </c>
      <c r="J333" s="7" t="s">
        <v>29</v>
      </c>
      <c r="K333" s="16">
        <f>Store[[#This Row],[Quantity]]*Store[[#This Row],[Sale Price]]</f>
        <v>761950</v>
      </c>
      <c r="L333" s="16">
        <f>Store[[#This Row],[Gross Sales]]-Store[[#This Row],[Discount]]</f>
        <v>731472</v>
      </c>
      <c r="M333" s="16">
        <f>Store[[#This Row],[Sales]]-Store[[#This Row],[COGS]]</f>
        <v>165452</v>
      </c>
    </row>
    <row r="334" spans="1:13" x14ac:dyDescent="0.25">
      <c r="A334" t="s">
        <v>24</v>
      </c>
      <c r="B334" t="s">
        <v>19</v>
      </c>
      <c r="C334" s="15" t="s">
        <v>27</v>
      </c>
      <c r="D334" s="11">
        <v>44320</v>
      </c>
      <c r="E334">
        <v>866</v>
      </c>
      <c r="F334" s="9">
        <v>250</v>
      </c>
      <c r="G334" s="9">
        <v>12</v>
      </c>
      <c r="H334" s="9">
        <v>2598</v>
      </c>
      <c r="I334" s="9">
        <v>415.68</v>
      </c>
      <c r="J334" s="7" t="s">
        <v>29</v>
      </c>
      <c r="K334" s="16">
        <f>Store[[#This Row],[Quantity]]*Store[[#This Row],[Sale Price]]</f>
        <v>10392</v>
      </c>
      <c r="L334" s="16">
        <f>Store[[#This Row],[Gross Sales]]-Store[[#This Row],[Discount]]</f>
        <v>9976.32</v>
      </c>
      <c r="M334" s="16">
        <f>Store[[#This Row],[Sales]]-Store[[#This Row],[COGS]]</f>
        <v>7378.32</v>
      </c>
    </row>
    <row r="335" spans="1:13" x14ac:dyDescent="0.25">
      <c r="A335" t="s">
        <v>23</v>
      </c>
      <c r="B335" t="s">
        <v>19</v>
      </c>
      <c r="C335" s="15" t="s">
        <v>27</v>
      </c>
      <c r="D335" s="11">
        <v>44482</v>
      </c>
      <c r="E335">
        <v>2177</v>
      </c>
      <c r="F335" s="9">
        <v>250</v>
      </c>
      <c r="G335" s="9">
        <v>350</v>
      </c>
      <c r="H335" s="9">
        <v>566020</v>
      </c>
      <c r="I335" s="9">
        <v>30478</v>
      </c>
      <c r="J335" s="7" t="s">
        <v>29</v>
      </c>
      <c r="K335" s="16">
        <f>Store[[#This Row],[Quantity]]*Store[[#This Row],[Sale Price]]</f>
        <v>761950</v>
      </c>
      <c r="L335" s="16">
        <f>Store[[#This Row],[Gross Sales]]-Store[[#This Row],[Discount]]</f>
        <v>731472</v>
      </c>
      <c r="M335" s="16">
        <f>Store[[#This Row],[Sales]]-Store[[#This Row],[COGS]]</f>
        <v>165452</v>
      </c>
    </row>
    <row r="336" spans="1:13" x14ac:dyDescent="0.25">
      <c r="A336" t="s">
        <v>23</v>
      </c>
      <c r="B336" t="s">
        <v>22</v>
      </c>
      <c r="C336" s="15" t="s">
        <v>31</v>
      </c>
      <c r="D336" s="11">
        <v>44249</v>
      </c>
      <c r="E336">
        <v>1865</v>
      </c>
      <c r="F336" s="9">
        <v>260</v>
      </c>
      <c r="G336" s="9">
        <v>350</v>
      </c>
      <c r="H336" s="9">
        <v>484900</v>
      </c>
      <c r="I336" s="9">
        <v>26110</v>
      </c>
      <c r="J336" s="7" t="s">
        <v>29</v>
      </c>
      <c r="K336" s="16">
        <f>Store[[#This Row],[Quantity]]*Store[[#This Row],[Sale Price]]</f>
        <v>652750</v>
      </c>
      <c r="L336" s="16">
        <f>Store[[#This Row],[Gross Sales]]-Store[[#This Row],[Discount]]</f>
        <v>626640</v>
      </c>
      <c r="M336" s="16">
        <f>Store[[#This Row],[Sales]]-Store[[#This Row],[COGS]]</f>
        <v>141740</v>
      </c>
    </row>
    <row r="337" spans="1:13" x14ac:dyDescent="0.25">
      <c r="A337" t="s">
        <v>14</v>
      </c>
      <c r="B337" t="s">
        <v>22</v>
      </c>
      <c r="C337" s="15" t="s">
        <v>31</v>
      </c>
      <c r="D337" s="11">
        <v>44292</v>
      </c>
      <c r="E337">
        <v>1074</v>
      </c>
      <c r="F337" s="9">
        <v>260</v>
      </c>
      <c r="G337" s="9">
        <v>125</v>
      </c>
      <c r="H337" s="9">
        <v>128880</v>
      </c>
      <c r="I337" s="9">
        <v>5370</v>
      </c>
      <c r="J337" s="7" t="s">
        <v>29</v>
      </c>
      <c r="K337" s="16">
        <f>Store[[#This Row],[Quantity]]*Store[[#This Row],[Sale Price]]</f>
        <v>134250</v>
      </c>
      <c r="L337" s="16">
        <f>Store[[#This Row],[Gross Sales]]-Store[[#This Row],[Discount]]</f>
        <v>128880</v>
      </c>
      <c r="M337" s="16">
        <f>Store[[#This Row],[Sales]]-Store[[#This Row],[COGS]]</f>
        <v>0</v>
      </c>
    </row>
    <row r="338" spans="1:13" x14ac:dyDescent="0.25">
      <c r="A338" t="s">
        <v>23</v>
      </c>
      <c r="B338" t="s">
        <v>30</v>
      </c>
      <c r="C338" s="15" t="s">
        <v>31</v>
      </c>
      <c r="D338" s="11">
        <v>44452</v>
      </c>
      <c r="E338">
        <v>1907</v>
      </c>
      <c r="F338" s="9">
        <v>260</v>
      </c>
      <c r="G338" s="9">
        <v>350</v>
      </c>
      <c r="H338" s="9">
        <v>495820</v>
      </c>
      <c r="I338" s="9">
        <v>26698</v>
      </c>
      <c r="J338" s="7" t="s">
        <v>29</v>
      </c>
      <c r="K338" s="16">
        <f>Store[[#This Row],[Quantity]]*Store[[#This Row],[Sale Price]]</f>
        <v>667450</v>
      </c>
      <c r="L338" s="16">
        <f>Store[[#This Row],[Gross Sales]]-Store[[#This Row],[Discount]]</f>
        <v>640752</v>
      </c>
      <c r="M338" s="16">
        <f>Store[[#This Row],[Sales]]-Store[[#This Row],[COGS]]</f>
        <v>144932</v>
      </c>
    </row>
    <row r="339" spans="1:13" x14ac:dyDescent="0.25">
      <c r="A339" t="s">
        <v>23</v>
      </c>
      <c r="B339" t="s">
        <v>30</v>
      </c>
      <c r="C339" s="15" t="s">
        <v>20</v>
      </c>
      <c r="D339" s="11">
        <v>44220</v>
      </c>
      <c r="E339">
        <v>1372</v>
      </c>
      <c r="F339" s="9">
        <v>10</v>
      </c>
      <c r="G339" s="9">
        <v>7</v>
      </c>
      <c r="H339" s="9">
        <v>6860</v>
      </c>
      <c r="I339" s="9">
        <v>480.2</v>
      </c>
      <c r="J339" s="7" t="s">
        <v>32</v>
      </c>
      <c r="K339" s="16">
        <f>Store[[#This Row],[Quantity]]*Store[[#This Row],[Sale Price]]</f>
        <v>9604</v>
      </c>
      <c r="L339" s="16">
        <f>Store[[#This Row],[Gross Sales]]-Store[[#This Row],[Discount]]</f>
        <v>9123.7999999999993</v>
      </c>
      <c r="M339" s="16">
        <f>Store[[#This Row],[Sales]]-Store[[#This Row],[COGS]]</f>
        <v>2263.7999999999993</v>
      </c>
    </row>
    <row r="340" spans="1:13" x14ac:dyDescent="0.25">
      <c r="A340" t="s">
        <v>23</v>
      </c>
      <c r="B340" t="s">
        <v>22</v>
      </c>
      <c r="C340" s="15" t="s">
        <v>20</v>
      </c>
      <c r="D340" s="11">
        <v>44479</v>
      </c>
      <c r="E340">
        <v>2689</v>
      </c>
      <c r="F340" s="9">
        <v>10</v>
      </c>
      <c r="G340" s="9">
        <v>7</v>
      </c>
      <c r="H340" s="9">
        <v>13445</v>
      </c>
      <c r="I340" s="9">
        <v>941.15</v>
      </c>
      <c r="J340" s="7" t="s">
        <v>32</v>
      </c>
      <c r="K340" s="16">
        <f>Store[[#This Row],[Quantity]]*Store[[#This Row],[Sale Price]]</f>
        <v>18823</v>
      </c>
      <c r="L340" s="16">
        <f>Store[[#This Row],[Gross Sales]]-Store[[#This Row],[Discount]]</f>
        <v>17881.849999999999</v>
      </c>
      <c r="M340" s="16">
        <f>Store[[#This Row],[Sales]]-Store[[#This Row],[COGS]]</f>
        <v>4436.8499999999985</v>
      </c>
    </row>
    <row r="341" spans="1:13" x14ac:dyDescent="0.25">
      <c r="A341" t="s">
        <v>24</v>
      </c>
      <c r="B341" t="s">
        <v>15</v>
      </c>
      <c r="C341" s="15" t="s">
        <v>20</v>
      </c>
      <c r="D341" s="11">
        <v>44537</v>
      </c>
      <c r="E341">
        <v>2431</v>
      </c>
      <c r="F341" s="9">
        <v>10</v>
      </c>
      <c r="G341" s="9">
        <v>12</v>
      </c>
      <c r="H341" s="9">
        <v>7293</v>
      </c>
      <c r="I341" s="9">
        <v>1458.6</v>
      </c>
      <c r="J341" s="7" t="s">
        <v>32</v>
      </c>
      <c r="K341" s="16">
        <f>Store[[#This Row],[Quantity]]*Store[[#This Row],[Sale Price]]</f>
        <v>29172</v>
      </c>
      <c r="L341" s="16">
        <f>Store[[#This Row],[Gross Sales]]-Store[[#This Row],[Discount]]</f>
        <v>27713.4</v>
      </c>
      <c r="M341" s="16">
        <f>Store[[#This Row],[Sales]]-Store[[#This Row],[COGS]]</f>
        <v>20420.400000000001</v>
      </c>
    </row>
    <row r="342" spans="1:13" x14ac:dyDescent="0.25">
      <c r="A342" t="s">
        <v>24</v>
      </c>
      <c r="B342" t="s">
        <v>15</v>
      </c>
      <c r="C342" s="15" t="s">
        <v>26</v>
      </c>
      <c r="D342" s="11">
        <v>44533</v>
      </c>
      <c r="E342">
        <v>2431</v>
      </c>
      <c r="F342" s="9">
        <v>120</v>
      </c>
      <c r="G342" s="9">
        <v>12</v>
      </c>
      <c r="H342" s="9">
        <v>7293</v>
      </c>
      <c r="I342" s="9">
        <v>1458.6</v>
      </c>
      <c r="J342" s="7" t="s">
        <v>32</v>
      </c>
      <c r="K342" s="16">
        <f>Store[[#This Row],[Quantity]]*Store[[#This Row],[Sale Price]]</f>
        <v>29172</v>
      </c>
      <c r="L342" s="16">
        <f>Store[[#This Row],[Gross Sales]]-Store[[#This Row],[Discount]]</f>
        <v>27713.4</v>
      </c>
      <c r="M342" s="16">
        <f>Store[[#This Row],[Sales]]-Store[[#This Row],[COGS]]</f>
        <v>20420.400000000001</v>
      </c>
    </row>
    <row r="343" spans="1:13" x14ac:dyDescent="0.25">
      <c r="A343" t="s">
        <v>23</v>
      </c>
      <c r="B343" t="s">
        <v>22</v>
      </c>
      <c r="C343" s="15" t="s">
        <v>27</v>
      </c>
      <c r="D343" s="11">
        <v>44490</v>
      </c>
      <c r="E343">
        <v>2689</v>
      </c>
      <c r="F343" s="9">
        <v>250</v>
      </c>
      <c r="G343" s="9">
        <v>7</v>
      </c>
      <c r="H343" s="9">
        <v>13445</v>
      </c>
      <c r="I343" s="9">
        <v>941.15</v>
      </c>
      <c r="J343" s="7" t="s">
        <v>32</v>
      </c>
      <c r="K343" s="16">
        <f>Store[[#This Row],[Quantity]]*Store[[#This Row],[Sale Price]]</f>
        <v>18823</v>
      </c>
      <c r="L343" s="16">
        <f>Store[[#This Row],[Gross Sales]]-Store[[#This Row],[Discount]]</f>
        <v>17881.849999999999</v>
      </c>
      <c r="M343" s="16">
        <f>Store[[#This Row],[Sales]]-Store[[#This Row],[COGS]]</f>
        <v>4436.8499999999985</v>
      </c>
    </row>
    <row r="344" spans="1:13" x14ac:dyDescent="0.25">
      <c r="A344" t="s">
        <v>23</v>
      </c>
      <c r="B344" t="s">
        <v>22</v>
      </c>
      <c r="C344" s="15" t="s">
        <v>31</v>
      </c>
      <c r="D344" s="11">
        <v>44406</v>
      </c>
      <c r="E344">
        <v>1683</v>
      </c>
      <c r="F344" s="9">
        <v>260</v>
      </c>
      <c r="G344" s="9">
        <v>7</v>
      </c>
      <c r="H344" s="9">
        <v>8415</v>
      </c>
      <c r="I344" s="9">
        <v>589.04999999999995</v>
      </c>
      <c r="J344" s="7" t="s">
        <v>32</v>
      </c>
      <c r="K344" s="16">
        <f>Store[[#This Row],[Quantity]]*Store[[#This Row],[Sale Price]]</f>
        <v>11781</v>
      </c>
      <c r="L344" s="16">
        <f>Store[[#This Row],[Gross Sales]]-Store[[#This Row],[Discount]]</f>
        <v>11191.95</v>
      </c>
      <c r="M344" s="16">
        <f>Store[[#This Row],[Sales]]-Store[[#This Row],[COGS]]</f>
        <v>2776.9500000000007</v>
      </c>
    </row>
    <row r="345" spans="1:13" x14ac:dyDescent="0.25">
      <c r="A345" t="s">
        <v>24</v>
      </c>
      <c r="B345" t="s">
        <v>22</v>
      </c>
      <c r="C345" s="15" t="s">
        <v>31</v>
      </c>
      <c r="D345" s="11">
        <v>44430</v>
      </c>
      <c r="E345">
        <v>1123</v>
      </c>
      <c r="F345" s="9">
        <v>260</v>
      </c>
      <c r="G345" s="9">
        <v>12</v>
      </c>
      <c r="H345" s="9">
        <v>3369</v>
      </c>
      <c r="I345" s="9">
        <v>673.8</v>
      </c>
      <c r="J345" s="7" t="s">
        <v>32</v>
      </c>
      <c r="K345" s="16">
        <f>Store[[#This Row],[Quantity]]*Store[[#This Row],[Sale Price]]</f>
        <v>13476</v>
      </c>
      <c r="L345" s="16">
        <f>Store[[#This Row],[Gross Sales]]-Store[[#This Row],[Discount]]</f>
        <v>12802.2</v>
      </c>
      <c r="M345" s="16">
        <f>Store[[#This Row],[Sales]]-Store[[#This Row],[COGS]]</f>
        <v>9433.2000000000007</v>
      </c>
    </row>
    <row r="346" spans="1:13" x14ac:dyDescent="0.25">
      <c r="A346" t="s">
        <v>24</v>
      </c>
      <c r="B346" t="s">
        <v>19</v>
      </c>
      <c r="C346" s="15" t="s">
        <v>28</v>
      </c>
      <c r="D346" s="11">
        <v>44249</v>
      </c>
      <c r="E346">
        <v>1865</v>
      </c>
      <c r="F346" s="9">
        <v>3</v>
      </c>
      <c r="G346" s="9">
        <v>12</v>
      </c>
      <c r="H346" s="9">
        <v>5595</v>
      </c>
      <c r="I346" s="9">
        <v>1119</v>
      </c>
      <c r="J346" s="7" t="s">
        <v>32</v>
      </c>
      <c r="K346" s="16">
        <f>Store[[#This Row],[Quantity]]*Store[[#This Row],[Sale Price]]</f>
        <v>22380</v>
      </c>
      <c r="L346" s="16">
        <f>Store[[#This Row],[Gross Sales]]-Store[[#This Row],[Discount]]</f>
        <v>21261</v>
      </c>
      <c r="M346" s="16">
        <f>Store[[#This Row],[Sales]]-Store[[#This Row],[COGS]]</f>
        <v>15666</v>
      </c>
    </row>
    <row r="347" spans="1:13" x14ac:dyDescent="0.25">
      <c r="A347" t="s">
        <v>24</v>
      </c>
      <c r="B347" t="s">
        <v>30</v>
      </c>
      <c r="C347" s="15" t="s">
        <v>28</v>
      </c>
      <c r="D347" s="11">
        <v>44238</v>
      </c>
      <c r="E347">
        <v>1116</v>
      </c>
      <c r="F347" s="9">
        <v>3</v>
      </c>
      <c r="G347" s="9">
        <v>12</v>
      </c>
      <c r="H347" s="9">
        <v>3348</v>
      </c>
      <c r="I347" s="9">
        <v>669.6</v>
      </c>
      <c r="J347" s="7" t="s">
        <v>32</v>
      </c>
      <c r="K347" s="16">
        <f>Store[[#This Row],[Quantity]]*Store[[#This Row],[Sale Price]]</f>
        <v>13392</v>
      </c>
      <c r="L347" s="16">
        <f>Store[[#This Row],[Gross Sales]]-Store[[#This Row],[Discount]]</f>
        <v>12722.4</v>
      </c>
      <c r="M347" s="16">
        <f>Store[[#This Row],[Sales]]-Store[[#This Row],[COGS]]</f>
        <v>9374.4</v>
      </c>
    </row>
    <row r="348" spans="1:13" x14ac:dyDescent="0.25">
      <c r="A348" t="s">
        <v>23</v>
      </c>
      <c r="B348" t="s">
        <v>19</v>
      </c>
      <c r="C348" s="15" t="s">
        <v>28</v>
      </c>
      <c r="D348" s="11">
        <v>44347</v>
      </c>
      <c r="E348">
        <v>1563</v>
      </c>
      <c r="F348" s="9">
        <v>3</v>
      </c>
      <c r="G348" s="9">
        <v>20</v>
      </c>
      <c r="H348" s="9">
        <v>15630</v>
      </c>
      <c r="I348" s="9">
        <v>1563</v>
      </c>
      <c r="J348" s="7" t="s">
        <v>32</v>
      </c>
      <c r="K348" s="16">
        <f>Store[[#This Row],[Quantity]]*Store[[#This Row],[Sale Price]]</f>
        <v>31260</v>
      </c>
      <c r="L348" s="16">
        <f>Store[[#This Row],[Gross Sales]]-Store[[#This Row],[Discount]]</f>
        <v>29697</v>
      </c>
      <c r="M348" s="16">
        <f>Store[[#This Row],[Sales]]-Store[[#This Row],[COGS]]</f>
        <v>14067</v>
      </c>
    </row>
    <row r="349" spans="1:13" x14ac:dyDescent="0.25">
      <c r="A349" t="s">
        <v>21</v>
      </c>
      <c r="B349" t="s">
        <v>25</v>
      </c>
      <c r="C349" s="15" t="s">
        <v>28</v>
      </c>
      <c r="D349" s="11">
        <v>44351</v>
      </c>
      <c r="E349">
        <v>991</v>
      </c>
      <c r="F349" s="9">
        <v>3</v>
      </c>
      <c r="G349" s="9">
        <v>300</v>
      </c>
      <c r="H349" s="9">
        <v>247750</v>
      </c>
      <c r="I349" s="9">
        <v>14865</v>
      </c>
      <c r="J349" s="7" t="s">
        <v>32</v>
      </c>
      <c r="K349" s="16">
        <f>Store[[#This Row],[Quantity]]*Store[[#This Row],[Sale Price]]</f>
        <v>297300</v>
      </c>
      <c r="L349" s="16">
        <f>Store[[#This Row],[Gross Sales]]-Store[[#This Row],[Discount]]</f>
        <v>282435</v>
      </c>
      <c r="M349" s="16">
        <f>Store[[#This Row],[Sales]]-Store[[#This Row],[COGS]]</f>
        <v>34685</v>
      </c>
    </row>
    <row r="350" spans="1:13" x14ac:dyDescent="0.25">
      <c r="A350" t="s">
        <v>18</v>
      </c>
      <c r="B350" t="s">
        <v>22</v>
      </c>
      <c r="C350" s="15" t="s">
        <v>28</v>
      </c>
      <c r="D350" s="11">
        <v>44506</v>
      </c>
      <c r="E350">
        <v>2791</v>
      </c>
      <c r="F350" s="9">
        <v>3</v>
      </c>
      <c r="G350" s="9">
        <v>15</v>
      </c>
      <c r="H350" s="9">
        <v>27910</v>
      </c>
      <c r="I350" s="9">
        <v>2093.25</v>
      </c>
      <c r="J350" s="7" t="s">
        <v>32</v>
      </c>
      <c r="K350" s="16">
        <f>Store[[#This Row],[Quantity]]*Store[[#This Row],[Sale Price]]</f>
        <v>41865</v>
      </c>
      <c r="L350" s="16">
        <f>Store[[#This Row],[Gross Sales]]-Store[[#This Row],[Discount]]</f>
        <v>39771.75</v>
      </c>
      <c r="M350" s="16">
        <f>Store[[#This Row],[Sales]]-Store[[#This Row],[COGS]]</f>
        <v>11861.75</v>
      </c>
    </row>
    <row r="351" spans="1:13" x14ac:dyDescent="0.25">
      <c r="A351" t="s">
        <v>23</v>
      </c>
      <c r="B351" t="s">
        <v>25</v>
      </c>
      <c r="C351" s="15" t="s">
        <v>28</v>
      </c>
      <c r="D351" s="11">
        <v>44550</v>
      </c>
      <c r="E351">
        <v>570</v>
      </c>
      <c r="F351" s="9">
        <v>3</v>
      </c>
      <c r="G351" s="9">
        <v>7</v>
      </c>
      <c r="H351" s="9">
        <v>2850</v>
      </c>
      <c r="I351" s="9">
        <v>199.5</v>
      </c>
      <c r="J351" s="7" t="s">
        <v>32</v>
      </c>
      <c r="K351" s="16">
        <f>Store[[#This Row],[Quantity]]*Store[[#This Row],[Sale Price]]</f>
        <v>3990</v>
      </c>
      <c r="L351" s="16">
        <f>Store[[#This Row],[Gross Sales]]-Store[[#This Row],[Discount]]</f>
        <v>3790.5</v>
      </c>
      <c r="M351" s="16">
        <f>Store[[#This Row],[Sales]]-Store[[#This Row],[COGS]]</f>
        <v>940.5</v>
      </c>
    </row>
    <row r="352" spans="1:13" x14ac:dyDescent="0.25">
      <c r="A352" t="s">
        <v>23</v>
      </c>
      <c r="B352" t="s">
        <v>19</v>
      </c>
      <c r="C352" s="15" t="s">
        <v>28</v>
      </c>
      <c r="D352" s="11">
        <v>44561</v>
      </c>
      <c r="E352">
        <v>2487</v>
      </c>
      <c r="F352" s="9">
        <v>3</v>
      </c>
      <c r="G352" s="9">
        <v>7</v>
      </c>
      <c r="H352" s="9">
        <v>12435</v>
      </c>
      <c r="I352" s="9">
        <v>870.45</v>
      </c>
      <c r="J352" s="7" t="s">
        <v>32</v>
      </c>
      <c r="K352" s="16">
        <f>Store[[#This Row],[Quantity]]*Store[[#This Row],[Sale Price]]</f>
        <v>17409</v>
      </c>
      <c r="L352" s="16">
        <f>Store[[#This Row],[Gross Sales]]-Store[[#This Row],[Discount]]</f>
        <v>16538.55</v>
      </c>
      <c r="M352" s="16">
        <f>Store[[#This Row],[Sales]]-Store[[#This Row],[COGS]]</f>
        <v>4103.5499999999993</v>
      </c>
    </row>
    <row r="353" spans="1:13" x14ac:dyDescent="0.25">
      <c r="A353" t="s">
        <v>23</v>
      </c>
      <c r="B353" t="s">
        <v>19</v>
      </c>
      <c r="C353" s="15" t="s">
        <v>16</v>
      </c>
      <c r="D353" s="11">
        <v>44218</v>
      </c>
      <c r="E353">
        <v>1384.5</v>
      </c>
      <c r="F353" s="9">
        <v>5</v>
      </c>
      <c r="G353" s="9">
        <v>350</v>
      </c>
      <c r="H353" s="9">
        <v>359970</v>
      </c>
      <c r="I353" s="9">
        <v>24228.75</v>
      </c>
      <c r="J353" s="7" t="s">
        <v>32</v>
      </c>
      <c r="K353" s="16">
        <f>Store[[#This Row],[Quantity]]*Store[[#This Row],[Sale Price]]</f>
        <v>484575</v>
      </c>
      <c r="L353" s="16">
        <f>Store[[#This Row],[Gross Sales]]-Store[[#This Row],[Discount]]</f>
        <v>460346.25</v>
      </c>
      <c r="M353" s="16">
        <f>Store[[#This Row],[Sales]]-Store[[#This Row],[COGS]]</f>
        <v>100376.25</v>
      </c>
    </row>
    <row r="354" spans="1:13" x14ac:dyDescent="0.25">
      <c r="A354" t="s">
        <v>14</v>
      </c>
      <c r="B354" t="s">
        <v>25</v>
      </c>
      <c r="C354" s="15" t="s">
        <v>16</v>
      </c>
      <c r="D354" s="11">
        <v>44384</v>
      </c>
      <c r="E354">
        <v>3627</v>
      </c>
      <c r="F354" s="9">
        <v>5</v>
      </c>
      <c r="G354" s="9">
        <v>125</v>
      </c>
      <c r="H354" s="9">
        <v>435240</v>
      </c>
      <c r="I354" s="9">
        <v>22668.75</v>
      </c>
      <c r="J354" s="7" t="s">
        <v>32</v>
      </c>
      <c r="K354" s="16">
        <f>Store[[#This Row],[Quantity]]*Store[[#This Row],[Sale Price]]</f>
        <v>453375</v>
      </c>
      <c r="L354" s="16">
        <f>Store[[#This Row],[Gross Sales]]-Store[[#This Row],[Discount]]</f>
        <v>430706.25</v>
      </c>
      <c r="M354" s="16">
        <f>Store[[#This Row],[Sales]]-Store[[#This Row],[COGS]]</f>
        <v>-4533.75</v>
      </c>
    </row>
    <row r="355" spans="1:13" x14ac:dyDescent="0.25">
      <c r="A355" t="s">
        <v>24</v>
      </c>
      <c r="B355" t="s">
        <v>30</v>
      </c>
      <c r="C355" s="15" t="s">
        <v>16</v>
      </c>
      <c r="D355" s="11">
        <v>44511</v>
      </c>
      <c r="E355">
        <v>2342</v>
      </c>
      <c r="F355" s="9">
        <v>5</v>
      </c>
      <c r="G355" s="9">
        <v>12</v>
      </c>
      <c r="H355" s="9">
        <v>7026</v>
      </c>
      <c r="I355" s="9">
        <v>1405.2</v>
      </c>
      <c r="J355" s="7" t="s">
        <v>32</v>
      </c>
      <c r="K355" s="16">
        <f>Store[[#This Row],[Quantity]]*Store[[#This Row],[Sale Price]]</f>
        <v>28104</v>
      </c>
      <c r="L355" s="16">
        <f>Store[[#This Row],[Gross Sales]]-Store[[#This Row],[Discount]]</f>
        <v>26698.799999999999</v>
      </c>
      <c r="M355" s="16">
        <f>Store[[#This Row],[Sales]]-Store[[#This Row],[COGS]]</f>
        <v>19672.8</v>
      </c>
    </row>
    <row r="356" spans="1:13" x14ac:dyDescent="0.25">
      <c r="A356" t="s">
        <v>23</v>
      </c>
      <c r="B356" t="s">
        <v>19</v>
      </c>
      <c r="C356" s="15" t="s">
        <v>20</v>
      </c>
      <c r="D356" s="11">
        <v>44241</v>
      </c>
      <c r="E356">
        <v>1303</v>
      </c>
      <c r="F356" s="9">
        <v>10</v>
      </c>
      <c r="G356" s="9">
        <v>20</v>
      </c>
      <c r="H356" s="9">
        <v>13030</v>
      </c>
      <c r="I356" s="9">
        <v>1303</v>
      </c>
      <c r="J356" s="7" t="s">
        <v>32</v>
      </c>
      <c r="K356" s="16">
        <f>Store[[#This Row],[Quantity]]*Store[[#This Row],[Sale Price]]</f>
        <v>26060</v>
      </c>
      <c r="L356" s="16">
        <f>Store[[#This Row],[Gross Sales]]-Store[[#This Row],[Discount]]</f>
        <v>24757</v>
      </c>
      <c r="M356" s="16">
        <f>Store[[#This Row],[Sales]]-Store[[#This Row],[COGS]]</f>
        <v>11727</v>
      </c>
    </row>
    <row r="357" spans="1:13" x14ac:dyDescent="0.25">
      <c r="A357" t="s">
        <v>14</v>
      </c>
      <c r="B357" t="s">
        <v>25</v>
      </c>
      <c r="C357" s="15" t="s">
        <v>20</v>
      </c>
      <c r="D357" s="11">
        <v>44284</v>
      </c>
      <c r="E357">
        <v>2992</v>
      </c>
      <c r="F357" s="9">
        <v>10</v>
      </c>
      <c r="G357" s="9">
        <v>125</v>
      </c>
      <c r="H357" s="9">
        <v>359040</v>
      </c>
      <c r="I357" s="9">
        <v>18700</v>
      </c>
      <c r="J357" s="7" t="s">
        <v>32</v>
      </c>
      <c r="K357" s="16">
        <f>Store[[#This Row],[Quantity]]*Store[[#This Row],[Sale Price]]</f>
        <v>374000</v>
      </c>
      <c r="L357" s="16">
        <f>Store[[#This Row],[Gross Sales]]-Store[[#This Row],[Discount]]</f>
        <v>355300</v>
      </c>
      <c r="M357" s="16">
        <f>Store[[#This Row],[Sales]]-Store[[#This Row],[COGS]]</f>
        <v>-3740</v>
      </c>
    </row>
    <row r="358" spans="1:13" x14ac:dyDescent="0.25">
      <c r="A358" t="s">
        <v>14</v>
      </c>
      <c r="B358" t="s">
        <v>19</v>
      </c>
      <c r="C358" s="15" t="s">
        <v>20</v>
      </c>
      <c r="D358" s="11">
        <v>44267</v>
      </c>
      <c r="E358">
        <v>2385</v>
      </c>
      <c r="F358" s="9">
        <v>10</v>
      </c>
      <c r="G358" s="9">
        <v>125</v>
      </c>
      <c r="H358" s="9">
        <v>286200</v>
      </c>
      <c r="I358" s="9">
        <v>14906.25</v>
      </c>
      <c r="J358" s="7" t="s">
        <v>32</v>
      </c>
      <c r="K358" s="16">
        <f>Store[[#This Row],[Quantity]]*Store[[#This Row],[Sale Price]]</f>
        <v>298125</v>
      </c>
      <c r="L358" s="16">
        <f>Store[[#This Row],[Gross Sales]]-Store[[#This Row],[Discount]]</f>
        <v>283218.75</v>
      </c>
      <c r="M358" s="16">
        <f>Store[[#This Row],[Sales]]-Store[[#This Row],[COGS]]</f>
        <v>-2981.25</v>
      </c>
    </row>
    <row r="359" spans="1:13" x14ac:dyDescent="0.25">
      <c r="A359" t="s">
        <v>21</v>
      </c>
      <c r="B359" t="s">
        <v>22</v>
      </c>
      <c r="C359" s="15" t="s">
        <v>20</v>
      </c>
      <c r="D359" s="11">
        <v>44295</v>
      </c>
      <c r="E359">
        <v>1607</v>
      </c>
      <c r="F359" s="9">
        <v>10</v>
      </c>
      <c r="G359" s="9">
        <v>300</v>
      </c>
      <c r="H359" s="9">
        <v>401750</v>
      </c>
      <c r="I359" s="9">
        <v>24105</v>
      </c>
      <c r="J359" s="7" t="s">
        <v>32</v>
      </c>
      <c r="K359" s="16">
        <f>Store[[#This Row],[Quantity]]*Store[[#This Row],[Sale Price]]</f>
        <v>482100</v>
      </c>
      <c r="L359" s="16">
        <f>Store[[#This Row],[Gross Sales]]-Store[[#This Row],[Discount]]</f>
        <v>457995</v>
      </c>
      <c r="M359" s="16">
        <f>Store[[#This Row],[Sales]]-Store[[#This Row],[COGS]]</f>
        <v>56245</v>
      </c>
    </row>
    <row r="360" spans="1:13" x14ac:dyDescent="0.25">
      <c r="A360" t="s">
        <v>23</v>
      </c>
      <c r="B360" t="s">
        <v>25</v>
      </c>
      <c r="C360" s="15" t="s">
        <v>20</v>
      </c>
      <c r="D360" s="11">
        <v>44345</v>
      </c>
      <c r="E360">
        <v>2327</v>
      </c>
      <c r="F360" s="9">
        <v>10</v>
      </c>
      <c r="G360" s="9">
        <v>7</v>
      </c>
      <c r="H360" s="9">
        <v>11635</v>
      </c>
      <c r="I360" s="9">
        <v>814.45</v>
      </c>
      <c r="J360" s="7" t="s">
        <v>32</v>
      </c>
      <c r="K360" s="16">
        <f>Store[[#This Row],[Quantity]]*Store[[#This Row],[Sale Price]]</f>
        <v>16289</v>
      </c>
      <c r="L360" s="16">
        <f>Store[[#This Row],[Gross Sales]]-Store[[#This Row],[Discount]]</f>
        <v>15474.55</v>
      </c>
      <c r="M360" s="16">
        <f>Store[[#This Row],[Sales]]-Store[[#This Row],[COGS]]</f>
        <v>3839.5499999999993</v>
      </c>
    </row>
    <row r="361" spans="1:13" x14ac:dyDescent="0.25">
      <c r="A361" t="s">
        <v>21</v>
      </c>
      <c r="B361" t="s">
        <v>25</v>
      </c>
      <c r="C361" s="15" t="s">
        <v>20</v>
      </c>
      <c r="D361" s="11">
        <v>44377</v>
      </c>
      <c r="E361">
        <v>991</v>
      </c>
      <c r="F361" s="9">
        <v>10</v>
      </c>
      <c r="G361" s="9">
        <v>300</v>
      </c>
      <c r="H361" s="9">
        <v>247750</v>
      </c>
      <c r="I361" s="9">
        <v>14865</v>
      </c>
      <c r="J361" s="7" t="s">
        <v>32</v>
      </c>
      <c r="K361" s="16">
        <f>Store[[#This Row],[Quantity]]*Store[[#This Row],[Sale Price]]</f>
        <v>297300</v>
      </c>
      <c r="L361" s="16">
        <f>Store[[#This Row],[Gross Sales]]-Store[[#This Row],[Discount]]</f>
        <v>282435</v>
      </c>
      <c r="M361" s="16">
        <f>Store[[#This Row],[Sales]]-Store[[#This Row],[COGS]]</f>
        <v>34685</v>
      </c>
    </row>
    <row r="362" spans="1:13" x14ac:dyDescent="0.25">
      <c r="A362" t="s">
        <v>23</v>
      </c>
      <c r="B362" t="s">
        <v>25</v>
      </c>
      <c r="C362" s="15" t="s">
        <v>20</v>
      </c>
      <c r="D362" s="11">
        <v>44360</v>
      </c>
      <c r="E362">
        <v>602</v>
      </c>
      <c r="F362" s="9">
        <v>10</v>
      </c>
      <c r="G362" s="9">
        <v>350</v>
      </c>
      <c r="H362" s="9">
        <v>156520</v>
      </c>
      <c r="I362" s="9">
        <v>10535</v>
      </c>
      <c r="J362" s="7" t="s">
        <v>32</v>
      </c>
      <c r="K362" s="16">
        <f>Store[[#This Row],[Quantity]]*Store[[#This Row],[Sale Price]]</f>
        <v>210700</v>
      </c>
      <c r="L362" s="16">
        <f>Store[[#This Row],[Gross Sales]]-Store[[#This Row],[Discount]]</f>
        <v>200165</v>
      </c>
      <c r="M362" s="16">
        <f>Store[[#This Row],[Sales]]-Store[[#This Row],[COGS]]</f>
        <v>43645</v>
      </c>
    </row>
    <row r="363" spans="1:13" x14ac:dyDescent="0.25">
      <c r="A363" t="s">
        <v>18</v>
      </c>
      <c r="B363" t="s">
        <v>19</v>
      </c>
      <c r="C363" s="15" t="s">
        <v>20</v>
      </c>
      <c r="D363" s="11">
        <v>44469</v>
      </c>
      <c r="E363">
        <v>2620</v>
      </c>
      <c r="F363" s="9">
        <v>10</v>
      </c>
      <c r="G363" s="9">
        <v>15</v>
      </c>
      <c r="H363" s="9">
        <v>26200</v>
      </c>
      <c r="I363" s="9">
        <v>1965</v>
      </c>
      <c r="J363" s="7" t="s">
        <v>32</v>
      </c>
      <c r="K363" s="16">
        <f>Store[[#This Row],[Quantity]]*Store[[#This Row],[Sale Price]]</f>
        <v>39300</v>
      </c>
      <c r="L363" s="16">
        <f>Store[[#This Row],[Gross Sales]]-Store[[#This Row],[Discount]]</f>
        <v>37335</v>
      </c>
      <c r="M363" s="16">
        <f>Store[[#This Row],[Sales]]-Store[[#This Row],[COGS]]</f>
        <v>11135</v>
      </c>
    </row>
    <row r="364" spans="1:13" x14ac:dyDescent="0.25">
      <c r="A364" t="s">
        <v>14</v>
      </c>
      <c r="B364" t="s">
        <v>25</v>
      </c>
      <c r="C364" s="15" t="s">
        <v>20</v>
      </c>
      <c r="D364" s="11">
        <v>44488</v>
      </c>
      <c r="E364">
        <v>861</v>
      </c>
      <c r="F364" s="9">
        <v>10</v>
      </c>
      <c r="G364" s="9">
        <v>125</v>
      </c>
      <c r="H364" s="9">
        <v>103320</v>
      </c>
      <c r="I364" s="9">
        <v>5381.25</v>
      </c>
      <c r="J364" s="7" t="s">
        <v>32</v>
      </c>
      <c r="K364" s="16">
        <f>Store[[#This Row],[Quantity]]*Store[[#This Row],[Sale Price]]</f>
        <v>107625</v>
      </c>
      <c r="L364" s="16">
        <f>Store[[#This Row],[Gross Sales]]-Store[[#This Row],[Discount]]</f>
        <v>102243.75</v>
      </c>
      <c r="M364" s="16">
        <f>Store[[#This Row],[Sales]]-Store[[#This Row],[COGS]]</f>
        <v>-1076.25</v>
      </c>
    </row>
    <row r="365" spans="1:13" x14ac:dyDescent="0.25">
      <c r="A365" t="s">
        <v>23</v>
      </c>
      <c r="B365" t="s">
        <v>25</v>
      </c>
      <c r="C365" s="15" t="s">
        <v>20</v>
      </c>
      <c r="D365" s="11">
        <v>44561</v>
      </c>
      <c r="E365">
        <v>2663</v>
      </c>
      <c r="F365" s="9">
        <v>10</v>
      </c>
      <c r="G365" s="9">
        <v>20</v>
      </c>
      <c r="H365" s="9">
        <v>26630</v>
      </c>
      <c r="I365" s="9">
        <v>2663</v>
      </c>
      <c r="J365" s="7" t="s">
        <v>32</v>
      </c>
      <c r="K365" s="16">
        <f>Store[[#This Row],[Quantity]]*Store[[#This Row],[Sale Price]]</f>
        <v>53260</v>
      </c>
      <c r="L365" s="16">
        <f>Store[[#This Row],[Gross Sales]]-Store[[#This Row],[Discount]]</f>
        <v>50597</v>
      </c>
      <c r="M365" s="16">
        <f>Store[[#This Row],[Sales]]-Store[[#This Row],[COGS]]</f>
        <v>23967</v>
      </c>
    </row>
    <row r="366" spans="1:13" x14ac:dyDescent="0.25">
      <c r="A366" t="s">
        <v>18</v>
      </c>
      <c r="B366" t="s">
        <v>25</v>
      </c>
      <c r="C366" s="15" t="s">
        <v>26</v>
      </c>
      <c r="D366" s="11">
        <v>44216</v>
      </c>
      <c r="E366">
        <v>555</v>
      </c>
      <c r="F366" s="9">
        <v>120</v>
      </c>
      <c r="G366" s="9">
        <v>15</v>
      </c>
      <c r="H366" s="9">
        <v>5550</v>
      </c>
      <c r="I366" s="9">
        <v>416.25</v>
      </c>
      <c r="J366" s="7" t="s">
        <v>32</v>
      </c>
      <c r="K366" s="16">
        <f>Store[[#This Row],[Quantity]]*Store[[#This Row],[Sale Price]]</f>
        <v>8325</v>
      </c>
      <c r="L366" s="16">
        <f>Store[[#This Row],[Gross Sales]]-Store[[#This Row],[Discount]]</f>
        <v>7908.75</v>
      </c>
      <c r="M366" s="16">
        <f>Store[[#This Row],[Sales]]-Store[[#This Row],[COGS]]</f>
        <v>2358.75</v>
      </c>
    </row>
    <row r="367" spans="1:13" x14ac:dyDescent="0.25">
      <c r="A367" t="s">
        <v>18</v>
      </c>
      <c r="B367" t="s">
        <v>22</v>
      </c>
      <c r="C367" s="15" t="s">
        <v>26</v>
      </c>
      <c r="D367" s="11">
        <v>44211</v>
      </c>
      <c r="E367">
        <v>2861</v>
      </c>
      <c r="F367" s="9">
        <v>120</v>
      </c>
      <c r="G367" s="9">
        <v>15</v>
      </c>
      <c r="H367" s="9">
        <v>28610</v>
      </c>
      <c r="I367" s="9">
        <v>2145.75</v>
      </c>
      <c r="J367" s="7" t="s">
        <v>32</v>
      </c>
      <c r="K367" s="16">
        <f>Store[[#This Row],[Quantity]]*Store[[#This Row],[Sale Price]]</f>
        <v>42915</v>
      </c>
      <c r="L367" s="16">
        <f>Store[[#This Row],[Gross Sales]]-Store[[#This Row],[Discount]]</f>
        <v>40769.25</v>
      </c>
      <c r="M367" s="16">
        <f>Store[[#This Row],[Sales]]-Store[[#This Row],[COGS]]</f>
        <v>12159.25</v>
      </c>
    </row>
    <row r="368" spans="1:13" x14ac:dyDescent="0.25">
      <c r="A368" t="s">
        <v>14</v>
      </c>
      <c r="B368" t="s">
        <v>30</v>
      </c>
      <c r="C368" s="15" t="s">
        <v>26</v>
      </c>
      <c r="D368" s="11">
        <v>44241</v>
      </c>
      <c r="E368">
        <v>807</v>
      </c>
      <c r="F368" s="9">
        <v>120</v>
      </c>
      <c r="G368" s="9">
        <v>125</v>
      </c>
      <c r="H368" s="9">
        <v>96840</v>
      </c>
      <c r="I368" s="9">
        <v>5043.75</v>
      </c>
      <c r="J368" s="7" t="s">
        <v>32</v>
      </c>
      <c r="K368" s="16">
        <f>Store[[#This Row],[Quantity]]*Store[[#This Row],[Sale Price]]</f>
        <v>100875</v>
      </c>
      <c r="L368" s="16">
        <f>Store[[#This Row],[Gross Sales]]-Store[[#This Row],[Discount]]</f>
        <v>95831.25</v>
      </c>
      <c r="M368" s="16">
        <f>Store[[#This Row],[Sales]]-Store[[#This Row],[COGS]]</f>
        <v>-1008.75</v>
      </c>
    </row>
    <row r="369" spans="1:13" x14ac:dyDescent="0.25">
      <c r="A369" t="s">
        <v>23</v>
      </c>
      <c r="B369" t="s">
        <v>25</v>
      </c>
      <c r="C369" s="15" t="s">
        <v>26</v>
      </c>
      <c r="D369" s="11">
        <v>44366</v>
      </c>
      <c r="E369">
        <v>602</v>
      </c>
      <c r="F369" s="9">
        <v>120</v>
      </c>
      <c r="G369" s="9">
        <v>350</v>
      </c>
      <c r="H369" s="9">
        <v>156520</v>
      </c>
      <c r="I369" s="9">
        <v>10535</v>
      </c>
      <c r="J369" s="7" t="s">
        <v>32</v>
      </c>
      <c r="K369" s="16">
        <f>Store[[#This Row],[Quantity]]*Store[[#This Row],[Sale Price]]</f>
        <v>210700</v>
      </c>
      <c r="L369" s="16">
        <f>Store[[#This Row],[Gross Sales]]-Store[[#This Row],[Discount]]</f>
        <v>200165</v>
      </c>
      <c r="M369" s="16">
        <f>Store[[#This Row],[Sales]]-Store[[#This Row],[COGS]]</f>
        <v>43645</v>
      </c>
    </row>
    <row r="370" spans="1:13" x14ac:dyDescent="0.25">
      <c r="A370" t="s">
        <v>23</v>
      </c>
      <c r="B370" t="s">
        <v>25</v>
      </c>
      <c r="C370" s="15" t="s">
        <v>26</v>
      </c>
      <c r="D370" s="11">
        <v>44420</v>
      </c>
      <c r="E370">
        <v>2832</v>
      </c>
      <c r="F370" s="9">
        <v>120</v>
      </c>
      <c r="G370" s="9">
        <v>20</v>
      </c>
      <c r="H370" s="9">
        <v>28320</v>
      </c>
      <c r="I370" s="9">
        <v>2832</v>
      </c>
      <c r="J370" s="7" t="s">
        <v>32</v>
      </c>
      <c r="K370" s="16">
        <f>Store[[#This Row],[Quantity]]*Store[[#This Row],[Sale Price]]</f>
        <v>56640</v>
      </c>
      <c r="L370" s="16">
        <f>Store[[#This Row],[Gross Sales]]-Store[[#This Row],[Discount]]</f>
        <v>53808</v>
      </c>
      <c r="M370" s="16">
        <f>Store[[#This Row],[Sales]]-Store[[#This Row],[COGS]]</f>
        <v>25488</v>
      </c>
    </row>
    <row r="371" spans="1:13" x14ac:dyDescent="0.25">
      <c r="A371" t="s">
        <v>23</v>
      </c>
      <c r="B371" t="s">
        <v>19</v>
      </c>
      <c r="C371" s="15" t="s">
        <v>26</v>
      </c>
      <c r="D371" s="11">
        <v>44411</v>
      </c>
      <c r="E371">
        <v>1579</v>
      </c>
      <c r="F371" s="9">
        <v>120</v>
      </c>
      <c r="G371" s="9">
        <v>20</v>
      </c>
      <c r="H371" s="9">
        <v>15790</v>
      </c>
      <c r="I371" s="9">
        <v>1579</v>
      </c>
      <c r="J371" s="7" t="s">
        <v>32</v>
      </c>
      <c r="K371" s="16">
        <f>Store[[#This Row],[Quantity]]*Store[[#This Row],[Sale Price]]</f>
        <v>31580</v>
      </c>
      <c r="L371" s="16">
        <f>Store[[#This Row],[Gross Sales]]-Store[[#This Row],[Discount]]</f>
        <v>30001</v>
      </c>
      <c r="M371" s="16">
        <f>Store[[#This Row],[Sales]]-Store[[#This Row],[COGS]]</f>
        <v>14211</v>
      </c>
    </row>
    <row r="372" spans="1:13" x14ac:dyDescent="0.25">
      <c r="A372" t="s">
        <v>14</v>
      </c>
      <c r="B372" t="s">
        <v>25</v>
      </c>
      <c r="C372" s="15" t="s">
        <v>26</v>
      </c>
      <c r="D372" s="11">
        <v>44486</v>
      </c>
      <c r="E372">
        <v>861</v>
      </c>
      <c r="F372" s="9">
        <v>120</v>
      </c>
      <c r="G372" s="9">
        <v>125</v>
      </c>
      <c r="H372" s="9">
        <v>103320</v>
      </c>
      <c r="I372" s="9">
        <v>5381.25</v>
      </c>
      <c r="J372" s="7" t="s">
        <v>32</v>
      </c>
      <c r="K372" s="16">
        <f>Store[[#This Row],[Quantity]]*Store[[#This Row],[Sale Price]]</f>
        <v>107625</v>
      </c>
      <c r="L372" s="16">
        <f>Store[[#This Row],[Gross Sales]]-Store[[#This Row],[Discount]]</f>
        <v>102243.75</v>
      </c>
      <c r="M372" s="16">
        <f>Store[[#This Row],[Sales]]-Store[[#This Row],[COGS]]</f>
        <v>-1076.25</v>
      </c>
    </row>
    <row r="373" spans="1:13" x14ac:dyDescent="0.25">
      <c r="A373" t="s">
        <v>21</v>
      </c>
      <c r="B373" t="s">
        <v>30</v>
      </c>
      <c r="C373" s="15" t="s">
        <v>26</v>
      </c>
      <c r="D373" s="11">
        <v>44551</v>
      </c>
      <c r="E373">
        <v>1250</v>
      </c>
      <c r="F373" s="9">
        <v>120</v>
      </c>
      <c r="G373" s="9">
        <v>300</v>
      </c>
      <c r="H373" s="9">
        <v>312500</v>
      </c>
      <c r="I373" s="9">
        <v>18750</v>
      </c>
      <c r="J373" s="7" t="s">
        <v>32</v>
      </c>
      <c r="K373" s="16">
        <f>Store[[#This Row],[Quantity]]*Store[[#This Row],[Sale Price]]</f>
        <v>375000</v>
      </c>
      <c r="L373" s="16">
        <f>Store[[#This Row],[Gross Sales]]-Store[[#This Row],[Discount]]</f>
        <v>356250</v>
      </c>
      <c r="M373" s="16">
        <f>Store[[#This Row],[Sales]]-Store[[#This Row],[COGS]]</f>
        <v>43750</v>
      </c>
    </row>
    <row r="374" spans="1:13" x14ac:dyDescent="0.25">
      <c r="A374" t="s">
        <v>23</v>
      </c>
      <c r="B374" t="s">
        <v>25</v>
      </c>
      <c r="C374" s="15" t="s">
        <v>27</v>
      </c>
      <c r="D374" s="11">
        <v>44537</v>
      </c>
      <c r="E374">
        <v>2663</v>
      </c>
      <c r="F374" s="9">
        <v>250</v>
      </c>
      <c r="G374" s="9">
        <v>20</v>
      </c>
      <c r="H374" s="9">
        <v>26630</v>
      </c>
      <c r="I374" s="9">
        <v>2663</v>
      </c>
      <c r="J374" s="7" t="s">
        <v>32</v>
      </c>
      <c r="K374" s="16">
        <f>Store[[#This Row],[Quantity]]*Store[[#This Row],[Sale Price]]</f>
        <v>53260</v>
      </c>
      <c r="L374" s="16">
        <f>Store[[#This Row],[Gross Sales]]-Store[[#This Row],[Discount]]</f>
        <v>50597</v>
      </c>
      <c r="M374" s="16">
        <f>Store[[#This Row],[Sales]]-Store[[#This Row],[COGS]]</f>
        <v>23967</v>
      </c>
    </row>
    <row r="375" spans="1:13" x14ac:dyDescent="0.25">
      <c r="A375" t="s">
        <v>23</v>
      </c>
      <c r="B375" t="s">
        <v>25</v>
      </c>
      <c r="C375" s="15" t="s">
        <v>27</v>
      </c>
      <c r="D375" s="11">
        <v>44535</v>
      </c>
      <c r="E375">
        <v>570</v>
      </c>
      <c r="F375" s="9">
        <v>250</v>
      </c>
      <c r="G375" s="9">
        <v>7</v>
      </c>
      <c r="H375" s="9">
        <v>2850</v>
      </c>
      <c r="I375" s="9">
        <v>199.5</v>
      </c>
      <c r="J375" s="7" t="s">
        <v>32</v>
      </c>
      <c r="K375" s="16">
        <f>Store[[#This Row],[Quantity]]*Store[[#This Row],[Sale Price]]</f>
        <v>3990</v>
      </c>
      <c r="L375" s="16">
        <f>Store[[#This Row],[Gross Sales]]-Store[[#This Row],[Discount]]</f>
        <v>3790.5</v>
      </c>
      <c r="M375" s="16">
        <f>Store[[#This Row],[Sales]]-Store[[#This Row],[COGS]]</f>
        <v>940.5</v>
      </c>
    </row>
    <row r="376" spans="1:13" x14ac:dyDescent="0.25">
      <c r="A376" t="s">
        <v>23</v>
      </c>
      <c r="B376" t="s">
        <v>19</v>
      </c>
      <c r="C376" s="15" t="s">
        <v>27</v>
      </c>
      <c r="D376" s="11">
        <v>44543</v>
      </c>
      <c r="E376">
        <v>2487</v>
      </c>
      <c r="F376" s="9">
        <v>250</v>
      </c>
      <c r="G376" s="9">
        <v>7</v>
      </c>
      <c r="H376" s="9">
        <v>12435</v>
      </c>
      <c r="I376" s="9">
        <v>870.45</v>
      </c>
      <c r="J376" s="7" t="s">
        <v>32</v>
      </c>
      <c r="K376" s="16">
        <f>Store[[#This Row],[Quantity]]*Store[[#This Row],[Sale Price]]</f>
        <v>17409</v>
      </c>
      <c r="L376" s="16">
        <f>Store[[#This Row],[Gross Sales]]-Store[[#This Row],[Discount]]</f>
        <v>16538.55</v>
      </c>
      <c r="M376" s="16">
        <f>Store[[#This Row],[Sales]]-Store[[#This Row],[COGS]]</f>
        <v>4103.5499999999993</v>
      </c>
    </row>
    <row r="377" spans="1:13" x14ac:dyDescent="0.25">
      <c r="A377" t="s">
        <v>23</v>
      </c>
      <c r="B377" t="s">
        <v>30</v>
      </c>
      <c r="C377" s="15" t="s">
        <v>31</v>
      </c>
      <c r="D377" s="11">
        <v>44230</v>
      </c>
      <c r="E377">
        <v>1350</v>
      </c>
      <c r="F377" s="9">
        <v>260</v>
      </c>
      <c r="G377" s="9">
        <v>350</v>
      </c>
      <c r="H377" s="9">
        <v>351000</v>
      </c>
      <c r="I377" s="9">
        <v>23625</v>
      </c>
      <c r="J377" s="7" t="s">
        <v>32</v>
      </c>
      <c r="K377" s="16">
        <f>Store[[#This Row],[Quantity]]*Store[[#This Row],[Sale Price]]</f>
        <v>472500</v>
      </c>
      <c r="L377" s="16">
        <f>Store[[#This Row],[Gross Sales]]-Store[[#This Row],[Discount]]</f>
        <v>448875</v>
      </c>
      <c r="M377" s="16">
        <f>Store[[#This Row],[Sales]]-Store[[#This Row],[COGS]]</f>
        <v>97875</v>
      </c>
    </row>
    <row r="378" spans="1:13" x14ac:dyDescent="0.25">
      <c r="A378" t="s">
        <v>23</v>
      </c>
      <c r="B378" t="s">
        <v>15</v>
      </c>
      <c r="C378" s="15" t="s">
        <v>31</v>
      </c>
      <c r="D378" s="11">
        <v>44426</v>
      </c>
      <c r="E378">
        <v>552</v>
      </c>
      <c r="F378" s="9">
        <v>260</v>
      </c>
      <c r="G378" s="9">
        <v>350</v>
      </c>
      <c r="H378" s="9">
        <v>143520</v>
      </c>
      <c r="I378" s="9">
        <v>9660</v>
      </c>
      <c r="J378" s="7" t="s">
        <v>32</v>
      </c>
      <c r="K378" s="16">
        <f>Store[[#This Row],[Quantity]]*Store[[#This Row],[Sale Price]]</f>
        <v>193200</v>
      </c>
      <c r="L378" s="16">
        <f>Store[[#This Row],[Gross Sales]]-Store[[#This Row],[Discount]]</f>
        <v>183540</v>
      </c>
      <c r="M378" s="16">
        <f>Store[[#This Row],[Sales]]-Store[[#This Row],[COGS]]</f>
        <v>40020</v>
      </c>
    </row>
    <row r="379" spans="1:13" x14ac:dyDescent="0.25">
      <c r="A379" t="s">
        <v>21</v>
      </c>
      <c r="B379" t="s">
        <v>30</v>
      </c>
      <c r="C379" s="15" t="s">
        <v>31</v>
      </c>
      <c r="D379" s="11">
        <v>44543</v>
      </c>
      <c r="E379">
        <v>1250</v>
      </c>
      <c r="F379" s="9">
        <v>260</v>
      </c>
      <c r="G379" s="9">
        <v>300</v>
      </c>
      <c r="H379" s="9">
        <v>312500</v>
      </c>
      <c r="I379" s="9">
        <v>18750</v>
      </c>
      <c r="J379" s="7" t="s">
        <v>32</v>
      </c>
      <c r="K379" s="16">
        <f>Store[[#This Row],[Quantity]]*Store[[#This Row],[Sale Price]]</f>
        <v>375000</v>
      </c>
      <c r="L379" s="16">
        <f>Store[[#This Row],[Gross Sales]]-Store[[#This Row],[Discount]]</f>
        <v>356250</v>
      </c>
      <c r="M379" s="16">
        <f>Store[[#This Row],[Sales]]-Store[[#This Row],[COGS]]</f>
        <v>43750</v>
      </c>
    </row>
    <row r="380" spans="1:13" x14ac:dyDescent="0.25">
      <c r="A380" t="s">
        <v>18</v>
      </c>
      <c r="B380" t="s">
        <v>19</v>
      </c>
      <c r="C380" s="15" t="s">
        <v>20</v>
      </c>
      <c r="D380" s="11">
        <v>44310</v>
      </c>
      <c r="E380">
        <v>3801</v>
      </c>
      <c r="F380" s="9">
        <v>10</v>
      </c>
      <c r="G380" s="9">
        <v>15</v>
      </c>
      <c r="H380" s="9">
        <v>38010</v>
      </c>
      <c r="I380" s="9">
        <v>3420.8999999999996</v>
      </c>
      <c r="J380" s="7" t="s">
        <v>32</v>
      </c>
      <c r="K380" s="16">
        <f>Store[[#This Row],[Quantity]]*Store[[#This Row],[Sale Price]]</f>
        <v>57015</v>
      </c>
      <c r="L380" s="16">
        <f>Store[[#This Row],[Gross Sales]]-Store[[#This Row],[Discount]]</f>
        <v>53594.1</v>
      </c>
      <c r="M380" s="16">
        <f>Store[[#This Row],[Sales]]-Store[[#This Row],[COGS]]</f>
        <v>15584.099999999999</v>
      </c>
    </row>
    <row r="381" spans="1:13" x14ac:dyDescent="0.25">
      <c r="A381" t="s">
        <v>23</v>
      </c>
      <c r="B381" t="s">
        <v>25</v>
      </c>
      <c r="C381" s="15" t="s">
        <v>28</v>
      </c>
      <c r="D381" s="11">
        <v>44221</v>
      </c>
      <c r="E381">
        <v>1117.5</v>
      </c>
      <c r="F381" s="9">
        <v>3</v>
      </c>
      <c r="G381" s="9">
        <v>20</v>
      </c>
      <c r="H381" s="9">
        <v>11175</v>
      </c>
      <c r="I381" s="9">
        <v>1341</v>
      </c>
      <c r="J381" s="7" t="s">
        <v>32</v>
      </c>
      <c r="K381" s="16">
        <f>Store[[#This Row],[Quantity]]*Store[[#This Row],[Sale Price]]</f>
        <v>22350</v>
      </c>
      <c r="L381" s="16">
        <f>Store[[#This Row],[Gross Sales]]-Store[[#This Row],[Discount]]</f>
        <v>21009</v>
      </c>
      <c r="M381" s="16">
        <f>Store[[#This Row],[Sales]]-Store[[#This Row],[COGS]]</f>
        <v>9834</v>
      </c>
    </row>
    <row r="382" spans="1:13" x14ac:dyDescent="0.25">
      <c r="A382" t="s">
        <v>18</v>
      </c>
      <c r="B382" t="s">
        <v>15</v>
      </c>
      <c r="C382" s="15" t="s">
        <v>28</v>
      </c>
      <c r="D382" s="11">
        <v>44374</v>
      </c>
      <c r="E382">
        <v>2844</v>
      </c>
      <c r="F382" s="9">
        <v>3</v>
      </c>
      <c r="G382" s="9">
        <v>15</v>
      </c>
      <c r="H382" s="9">
        <v>28440</v>
      </c>
      <c r="I382" s="9">
        <v>2559.6</v>
      </c>
      <c r="J382" s="7" t="s">
        <v>32</v>
      </c>
      <c r="K382" s="16">
        <f>Store[[#This Row],[Quantity]]*Store[[#This Row],[Sale Price]]</f>
        <v>42660</v>
      </c>
      <c r="L382" s="16">
        <f>Store[[#This Row],[Gross Sales]]-Store[[#This Row],[Discount]]</f>
        <v>40100.400000000001</v>
      </c>
      <c r="M382" s="16">
        <f>Store[[#This Row],[Sales]]-Store[[#This Row],[COGS]]</f>
        <v>11660.400000000001</v>
      </c>
    </row>
    <row r="383" spans="1:13" x14ac:dyDescent="0.25">
      <c r="A383" t="s">
        <v>24</v>
      </c>
      <c r="B383" t="s">
        <v>22</v>
      </c>
      <c r="C383" s="15" t="s">
        <v>28</v>
      </c>
      <c r="D383" s="11">
        <v>44458</v>
      </c>
      <c r="E383">
        <v>562</v>
      </c>
      <c r="F383" s="9">
        <v>3</v>
      </c>
      <c r="G383" s="9">
        <v>12</v>
      </c>
      <c r="H383" s="9">
        <v>1686</v>
      </c>
      <c r="I383" s="9">
        <v>404.64</v>
      </c>
      <c r="J383" s="7" t="s">
        <v>32</v>
      </c>
      <c r="K383" s="16">
        <f>Store[[#This Row],[Quantity]]*Store[[#This Row],[Sale Price]]</f>
        <v>6744</v>
      </c>
      <c r="L383" s="16">
        <f>Store[[#This Row],[Gross Sales]]-Store[[#This Row],[Discount]]</f>
        <v>6339.36</v>
      </c>
      <c r="M383" s="16">
        <f>Store[[#This Row],[Sales]]-Store[[#This Row],[COGS]]</f>
        <v>4653.3599999999997</v>
      </c>
    </row>
    <row r="384" spans="1:13" x14ac:dyDescent="0.25">
      <c r="A384" t="s">
        <v>18</v>
      </c>
      <c r="B384" t="s">
        <v>25</v>
      </c>
      <c r="C384" s="15" t="s">
        <v>28</v>
      </c>
      <c r="D384" s="11">
        <v>44527</v>
      </c>
      <c r="E384">
        <v>2030</v>
      </c>
      <c r="F384" s="9">
        <v>3</v>
      </c>
      <c r="G384" s="9">
        <v>15</v>
      </c>
      <c r="H384" s="9">
        <v>20300</v>
      </c>
      <c r="I384" s="9">
        <v>1827</v>
      </c>
      <c r="J384" s="7" t="s">
        <v>32</v>
      </c>
      <c r="K384" s="16">
        <f>Store[[#This Row],[Quantity]]*Store[[#This Row],[Sale Price]]</f>
        <v>30450</v>
      </c>
      <c r="L384" s="16">
        <f>Store[[#This Row],[Gross Sales]]-Store[[#This Row],[Discount]]</f>
        <v>28623</v>
      </c>
      <c r="M384" s="16">
        <f>Store[[#This Row],[Sales]]-Store[[#This Row],[COGS]]</f>
        <v>8323</v>
      </c>
    </row>
    <row r="385" spans="1:13" x14ac:dyDescent="0.25">
      <c r="A385" t="s">
        <v>23</v>
      </c>
      <c r="B385" t="s">
        <v>22</v>
      </c>
      <c r="C385" s="15" t="s">
        <v>16</v>
      </c>
      <c r="D385" s="11">
        <v>44300</v>
      </c>
      <c r="E385">
        <v>980</v>
      </c>
      <c r="F385" s="9">
        <v>5</v>
      </c>
      <c r="G385" s="9">
        <v>350</v>
      </c>
      <c r="H385" s="9">
        <v>254800</v>
      </c>
      <c r="I385" s="9">
        <v>20580</v>
      </c>
      <c r="J385" s="7" t="s">
        <v>32</v>
      </c>
      <c r="K385" s="16">
        <f>Store[[#This Row],[Quantity]]*Store[[#This Row],[Sale Price]]</f>
        <v>343000</v>
      </c>
      <c r="L385" s="16">
        <f>Store[[#This Row],[Gross Sales]]-Store[[#This Row],[Discount]]</f>
        <v>322420</v>
      </c>
      <c r="M385" s="16">
        <f>Store[[#This Row],[Sales]]-Store[[#This Row],[COGS]]</f>
        <v>67620</v>
      </c>
    </row>
    <row r="386" spans="1:13" x14ac:dyDescent="0.25">
      <c r="A386" t="s">
        <v>23</v>
      </c>
      <c r="B386" t="s">
        <v>30</v>
      </c>
      <c r="C386" s="15" t="s">
        <v>16</v>
      </c>
      <c r="D386" s="11">
        <v>44322</v>
      </c>
      <c r="E386">
        <v>1460</v>
      </c>
      <c r="F386" s="9">
        <v>5</v>
      </c>
      <c r="G386" s="9">
        <v>350</v>
      </c>
      <c r="H386" s="9">
        <v>379600</v>
      </c>
      <c r="I386" s="9">
        <v>30660</v>
      </c>
      <c r="J386" s="7" t="s">
        <v>32</v>
      </c>
      <c r="K386" s="16">
        <f>Store[[#This Row],[Quantity]]*Store[[#This Row],[Sale Price]]</f>
        <v>511000</v>
      </c>
      <c r="L386" s="16">
        <f>Store[[#This Row],[Gross Sales]]-Store[[#This Row],[Discount]]</f>
        <v>480340</v>
      </c>
      <c r="M386" s="16">
        <f>Store[[#This Row],[Sales]]-Store[[#This Row],[COGS]]</f>
        <v>100740</v>
      </c>
    </row>
    <row r="387" spans="1:13" x14ac:dyDescent="0.25">
      <c r="A387" t="s">
        <v>24</v>
      </c>
      <c r="B387" t="s">
        <v>25</v>
      </c>
      <c r="C387" s="15" t="s">
        <v>16</v>
      </c>
      <c r="D387" s="11">
        <v>44502</v>
      </c>
      <c r="E387">
        <v>2723</v>
      </c>
      <c r="F387" s="9">
        <v>5</v>
      </c>
      <c r="G387" s="9">
        <v>12</v>
      </c>
      <c r="H387" s="9">
        <v>8169</v>
      </c>
      <c r="I387" s="9">
        <v>1960.56</v>
      </c>
      <c r="J387" s="7" t="s">
        <v>32</v>
      </c>
      <c r="K387" s="16">
        <f>Store[[#This Row],[Quantity]]*Store[[#This Row],[Sale Price]]</f>
        <v>32676</v>
      </c>
      <c r="L387" s="16">
        <f>Store[[#This Row],[Gross Sales]]-Store[[#This Row],[Discount]]</f>
        <v>30715.439999999999</v>
      </c>
      <c r="M387" s="16">
        <f>Store[[#This Row],[Sales]]-Store[[#This Row],[COGS]]</f>
        <v>22546.44</v>
      </c>
    </row>
    <row r="388" spans="1:13" x14ac:dyDescent="0.25">
      <c r="A388" t="s">
        <v>23</v>
      </c>
      <c r="B388" t="s">
        <v>19</v>
      </c>
      <c r="C388" s="15" t="s">
        <v>20</v>
      </c>
      <c r="D388" s="11">
        <v>44370</v>
      </c>
      <c r="E388">
        <v>1496</v>
      </c>
      <c r="F388" s="9">
        <v>10</v>
      </c>
      <c r="G388" s="9">
        <v>350</v>
      </c>
      <c r="H388" s="9">
        <v>388960</v>
      </c>
      <c r="I388" s="9">
        <v>31416</v>
      </c>
      <c r="J388" s="7" t="s">
        <v>32</v>
      </c>
      <c r="K388" s="16">
        <f>Store[[#This Row],[Quantity]]*Store[[#This Row],[Sale Price]]</f>
        <v>523600</v>
      </c>
      <c r="L388" s="16">
        <f>Store[[#This Row],[Gross Sales]]-Store[[#This Row],[Discount]]</f>
        <v>492184</v>
      </c>
      <c r="M388" s="16">
        <f>Store[[#This Row],[Sales]]-Store[[#This Row],[COGS]]</f>
        <v>103224</v>
      </c>
    </row>
    <row r="389" spans="1:13" x14ac:dyDescent="0.25">
      <c r="A389" t="s">
        <v>14</v>
      </c>
      <c r="B389" t="s">
        <v>15</v>
      </c>
      <c r="C389" s="15" t="s">
        <v>26</v>
      </c>
      <c r="D389" s="11">
        <v>44239</v>
      </c>
      <c r="E389">
        <v>952</v>
      </c>
      <c r="F389" s="9">
        <v>120</v>
      </c>
      <c r="G389" s="9">
        <v>125</v>
      </c>
      <c r="H389" s="9">
        <v>114240</v>
      </c>
      <c r="I389" s="9">
        <v>7140</v>
      </c>
      <c r="J389" s="7" t="s">
        <v>32</v>
      </c>
      <c r="K389" s="16">
        <f>Store[[#This Row],[Quantity]]*Store[[#This Row],[Sale Price]]</f>
        <v>119000</v>
      </c>
      <c r="L389" s="16">
        <f>Store[[#This Row],[Gross Sales]]-Store[[#This Row],[Discount]]</f>
        <v>111860</v>
      </c>
      <c r="M389" s="16">
        <f>Store[[#This Row],[Sales]]-Store[[#This Row],[COGS]]</f>
        <v>-2380</v>
      </c>
    </row>
    <row r="390" spans="1:13" x14ac:dyDescent="0.25">
      <c r="A390" t="s">
        <v>14</v>
      </c>
      <c r="B390" t="s">
        <v>25</v>
      </c>
      <c r="C390" s="15" t="s">
        <v>26</v>
      </c>
      <c r="D390" s="11">
        <v>44255</v>
      </c>
      <c r="E390">
        <v>2755</v>
      </c>
      <c r="F390" s="9">
        <v>120</v>
      </c>
      <c r="G390" s="9">
        <v>125</v>
      </c>
      <c r="H390" s="9">
        <v>330600</v>
      </c>
      <c r="I390" s="9">
        <v>20662.5</v>
      </c>
      <c r="J390" s="7" t="s">
        <v>32</v>
      </c>
      <c r="K390" s="16">
        <f>Store[[#This Row],[Quantity]]*Store[[#This Row],[Sale Price]]</f>
        <v>344375</v>
      </c>
      <c r="L390" s="16">
        <f>Store[[#This Row],[Gross Sales]]-Store[[#This Row],[Discount]]</f>
        <v>323712.5</v>
      </c>
      <c r="M390" s="16">
        <f>Store[[#This Row],[Sales]]-Store[[#This Row],[COGS]]</f>
        <v>-6887.5</v>
      </c>
    </row>
    <row r="391" spans="1:13" x14ac:dyDescent="0.25">
      <c r="A391" t="s">
        <v>18</v>
      </c>
      <c r="B391" t="s">
        <v>30</v>
      </c>
      <c r="C391" s="15" t="s">
        <v>26</v>
      </c>
      <c r="D391" s="11">
        <v>44344</v>
      </c>
      <c r="E391">
        <v>1530</v>
      </c>
      <c r="F391" s="9">
        <v>120</v>
      </c>
      <c r="G391" s="9">
        <v>15</v>
      </c>
      <c r="H391" s="9">
        <v>15300</v>
      </c>
      <c r="I391" s="9">
        <v>1377</v>
      </c>
      <c r="J391" s="7" t="s">
        <v>32</v>
      </c>
      <c r="K391" s="16">
        <f>Store[[#This Row],[Quantity]]*Store[[#This Row],[Sale Price]]</f>
        <v>22950</v>
      </c>
      <c r="L391" s="16">
        <f>Store[[#This Row],[Gross Sales]]-Store[[#This Row],[Discount]]</f>
        <v>21573</v>
      </c>
      <c r="M391" s="16">
        <f>Store[[#This Row],[Sales]]-Store[[#This Row],[COGS]]</f>
        <v>6273</v>
      </c>
    </row>
    <row r="392" spans="1:13" x14ac:dyDescent="0.25">
      <c r="A392" t="s">
        <v>23</v>
      </c>
      <c r="B392" t="s">
        <v>19</v>
      </c>
      <c r="C392" s="15" t="s">
        <v>26</v>
      </c>
      <c r="D392" s="11">
        <v>44376</v>
      </c>
      <c r="E392">
        <v>1496</v>
      </c>
      <c r="F392" s="9">
        <v>120</v>
      </c>
      <c r="G392" s="9">
        <v>350</v>
      </c>
      <c r="H392" s="9">
        <v>388960</v>
      </c>
      <c r="I392" s="9">
        <v>31416</v>
      </c>
      <c r="J392" s="7" t="s">
        <v>32</v>
      </c>
      <c r="K392" s="16">
        <f>Store[[#This Row],[Quantity]]*Store[[#This Row],[Sale Price]]</f>
        <v>523600</v>
      </c>
      <c r="L392" s="16">
        <f>Store[[#This Row],[Gross Sales]]-Store[[#This Row],[Discount]]</f>
        <v>492184</v>
      </c>
      <c r="M392" s="16">
        <f>Store[[#This Row],[Sales]]-Store[[#This Row],[COGS]]</f>
        <v>103224</v>
      </c>
    </row>
    <row r="393" spans="1:13" x14ac:dyDescent="0.25">
      <c r="A393" t="s">
        <v>23</v>
      </c>
      <c r="B393" t="s">
        <v>22</v>
      </c>
      <c r="C393" s="15" t="s">
        <v>26</v>
      </c>
      <c r="D393" s="11">
        <v>44371</v>
      </c>
      <c r="E393">
        <v>1498</v>
      </c>
      <c r="F393" s="9">
        <v>120</v>
      </c>
      <c r="G393" s="9">
        <v>7</v>
      </c>
      <c r="H393" s="9">
        <v>7490</v>
      </c>
      <c r="I393" s="9">
        <v>629.16</v>
      </c>
      <c r="J393" s="7" t="s">
        <v>32</v>
      </c>
      <c r="K393" s="16">
        <f>Store[[#This Row],[Quantity]]*Store[[#This Row],[Sale Price]]</f>
        <v>10486</v>
      </c>
      <c r="L393" s="16">
        <f>Store[[#This Row],[Gross Sales]]-Store[[#This Row],[Discount]]</f>
        <v>9856.84</v>
      </c>
      <c r="M393" s="16">
        <f>Store[[#This Row],[Sales]]-Store[[#This Row],[COGS]]</f>
        <v>2366.84</v>
      </c>
    </row>
    <row r="394" spans="1:13" x14ac:dyDescent="0.25">
      <c r="A394" t="s">
        <v>18</v>
      </c>
      <c r="B394" t="s">
        <v>15</v>
      </c>
      <c r="C394" s="15" t="s">
        <v>27</v>
      </c>
      <c r="D394" s="11">
        <v>44362</v>
      </c>
      <c r="E394">
        <v>2844</v>
      </c>
      <c r="F394" s="9">
        <v>250</v>
      </c>
      <c r="G394" s="9">
        <v>15</v>
      </c>
      <c r="H394" s="9">
        <v>28440</v>
      </c>
      <c r="I394" s="9">
        <v>2559.6</v>
      </c>
      <c r="J394" s="7" t="s">
        <v>32</v>
      </c>
      <c r="K394" s="16">
        <f>Store[[#This Row],[Quantity]]*Store[[#This Row],[Sale Price]]</f>
        <v>42660</v>
      </c>
      <c r="L394" s="16">
        <f>Store[[#This Row],[Gross Sales]]-Store[[#This Row],[Discount]]</f>
        <v>40100.400000000001</v>
      </c>
      <c r="M394" s="16">
        <f>Store[[#This Row],[Sales]]-Store[[#This Row],[COGS]]</f>
        <v>11660.400000000001</v>
      </c>
    </row>
    <row r="395" spans="1:13" x14ac:dyDescent="0.25">
      <c r="A395" t="s">
        <v>23</v>
      </c>
      <c r="B395" t="s">
        <v>22</v>
      </c>
      <c r="C395" s="15" t="s">
        <v>27</v>
      </c>
      <c r="D395" s="11">
        <v>44371</v>
      </c>
      <c r="E395">
        <v>1498</v>
      </c>
      <c r="F395" s="9">
        <v>250</v>
      </c>
      <c r="G395" s="9">
        <v>7</v>
      </c>
      <c r="H395" s="9">
        <v>7490</v>
      </c>
      <c r="I395" s="9">
        <v>629.16</v>
      </c>
      <c r="J395" s="7" t="s">
        <v>32</v>
      </c>
      <c r="K395" s="16">
        <f>Store[[#This Row],[Quantity]]*Store[[#This Row],[Sale Price]]</f>
        <v>10486</v>
      </c>
      <c r="L395" s="16">
        <f>Store[[#This Row],[Gross Sales]]-Store[[#This Row],[Discount]]</f>
        <v>9856.84</v>
      </c>
      <c r="M395" s="16">
        <f>Store[[#This Row],[Sales]]-Store[[#This Row],[COGS]]</f>
        <v>2366.84</v>
      </c>
    </row>
    <row r="396" spans="1:13" x14ac:dyDescent="0.25">
      <c r="A396" t="s">
        <v>14</v>
      </c>
      <c r="B396" t="s">
        <v>19</v>
      </c>
      <c r="C396" s="15" t="s">
        <v>31</v>
      </c>
      <c r="D396" s="11">
        <v>44208</v>
      </c>
      <c r="E396">
        <v>1987.5</v>
      </c>
      <c r="F396" s="9">
        <v>260</v>
      </c>
      <c r="G396" s="9">
        <v>125</v>
      </c>
      <c r="H396" s="9">
        <v>238500</v>
      </c>
      <c r="I396" s="9">
        <v>14906.25</v>
      </c>
      <c r="J396" s="7" t="s">
        <v>32</v>
      </c>
      <c r="K396" s="16">
        <f>Store[[#This Row],[Quantity]]*Store[[#This Row],[Sale Price]]</f>
        <v>248437.5</v>
      </c>
      <c r="L396" s="16">
        <f>Store[[#This Row],[Gross Sales]]-Store[[#This Row],[Discount]]</f>
        <v>233531.25</v>
      </c>
      <c r="M396" s="16">
        <f>Store[[#This Row],[Sales]]-Store[[#This Row],[COGS]]</f>
        <v>-4968.75</v>
      </c>
    </row>
    <row r="397" spans="1:13" x14ac:dyDescent="0.25">
      <c r="A397" t="s">
        <v>23</v>
      </c>
      <c r="B397" t="s">
        <v>22</v>
      </c>
      <c r="C397" s="15" t="s">
        <v>31</v>
      </c>
      <c r="D397" s="11">
        <v>44468</v>
      </c>
      <c r="E397">
        <v>1679</v>
      </c>
      <c r="F397" s="9">
        <v>260</v>
      </c>
      <c r="G397" s="9">
        <v>350</v>
      </c>
      <c r="H397" s="9">
        <v>436540</v>
      </c>
      <c r="I397" s="9">
        <v>35259</v>
      </c>
      <c r="J397" s="7" t="s">
        <v>32</v>
      </c>
      <c r="K397" s="16">
        <f>Store[[#This Row],[Quantity]]*Store[[#This Row],[Sale Price]]</f>
        <v>587650</v>
      </c>
      <c r="L397" s="16">
        <f>Store[[#This Row],[Gross Sales]]-Store[[#This Row],[Discount]]</f>
        <v>552391</v>
      </c>
      <c r="M397" s="16">
        <f>Store[[#This Row],[Sales]]-Store[[#This Row],[COGS]]</f>
        <v>115851</v>
      </c>
    </row>
    <row r="398" spans="1:13" x14ac:dyDescent="0.25">
      <c r="A398" t="s">
        <v>18</v>
      </c>
      <c r="B398" t="s">
        <v>25</v>
      </c>
      <c r="C398" s="15" t="s">
        <v>20</v>
      </c>
      <c r="D398" s="11">
        <v>44426</v>
      </c>
      <c r="E398">
        <v>2198</v>
      </c>
      <c r="F398" s="9">
        <v>10</v>
      </c>
      <c r="G398" s="9">
        <v>15</v>
      </c>
      <c r="H398" s="9">
        <v>21980</v>
      </c>
      <c r="I398" s="9">
        <v>1978.2</v>
      </c>
      <c r="J398" s="7" t="s">
        <v>32</v>
      </c>
      <c r="K398" s="16">
        <f>Store[[#This Row],[Quantity]]*Store[[#This Row],[Sale Price]]</f>
        <v>32970</v>
      </c>
      <c r="L398" s="16">
        <f>Store[[#This Row],[Gross Sales]]-Store[[#This Row],[Discount]]</f>
        <v>30991.8</v>
      </c>
      <c r="M398" s="16">
        <f>Store[[#This Row],[Sales]]-Store[[#This Row],[COGS]]</f>
        <v>9011.7999999999993</v>
      </c>
    </row>
    <row r="399" spans="1:13" x14ac:dyDescent="0.25">
      <c r="A399" t="s">
        <v>18</v>
      </c>
      <c r="B399" t="s">
        <v>30</v>
      </c>
      <c r="C399" s="15" t="s">
        <v>20</v>
      </c>
      <c r="D399" s="11">
        <v>44432</v>
      </c>
      <c r="E399">
        <v>1743</v>
      </c>
      <c r="F399" s="9">
        <v>10</v>
      </c>
      <c r="G399" s="9">
        <v>15</v>
      </c>
      <c r="H399" s="9">
        <v>17430</v>
      </c>
      <c r="I399" s="9">
        <v>1568.7</v>
      </c>
      <c r="J399" s="7" t="s">
        <v>32</v>
      </c>
      <c r="K399" s="16">
        <f>Store[[#This Row],[Quantity]]*Store[[#This Row],[Sale Price]]</f>
        <v>26145</v>
      </c>
      <c r="L399" s="16">
        <f>Store[[#This Row],[Gross Sales]]-Store[[#This Row],[Discount]]</f>
        <v>24576.3</v>
      </c>
      <c r="M399" s="16">
        <f>Store[[#This Row],[Sales]]-Store[[#This Row],[COGS]]</f>
        <v>7146.2999999999993</v>
      </c>
    </row>
    <row r="400" spans="1:13" x14ac:dyDescent="0.25">
      <c r="A400" t="s">
        <v>18</v>
      </c>
      <c r="B400" t="s">
        <v>25</v>
      </c>
      <c r="C400" s="15" t="s">
        <v>20</v>
      </c>
      <c r="D400" s="11">
        <v>44472</v>
      </c>
      <c r="E400">
        <v>1153</v>
      </c>
      <c r="F400" s="9">
        <v>10</v>
      </c>
      <c r="G400" s="9">
        <v>15</v>
      </c>
      <c r="H400" s="9">
        <v>11530</v>
      </c>
      <c r="I400" s="9">
        <v>1037.7</v>
      </c>
      <c r="J400" s="7" t="s">
        <v>32</v>
      </c>
      <c r="K400" s="16">
        <f>Store[[#This Row],[Quantity]]*Store[[#This Row],[Sale Price]]</f>
        <v>17295</v>
      </c>
      <c r="L400" s="16">
        <f>Store[[#This Row],[Gross Sales]]-Store[[#This Row],[Discount]]</f>
        <v>16257.3</v>
      </c>
      <c r="M400" s="16">
        <f>Store[[#This Row],[Sales]]-Store[[#This Row],[COGS]]</f>
        <v>4727.2999999999993</v>
      </c>
    </row>
    <row r="401" spans="1:13" x14ac:dyDescent="0.25">
      <c r="A401" t="s">
        <v>23</v>
      </c>
      <c r="B401" t="s">
        <v>30</v>
      </c>
      <c r="C401" s="15" t="s">
        <v>26</v>
      </c>
      <c r="D401" s="11">
        <v>44410</v>
      </c>
      <c r="E401">
        <v>1001</v>
      </c>
      <c r="F401" s="9">
        <v>120</v>
      </c>
      <c r="G401" s="9">
        <v>20</v>
      </c>
      <c r="H401" s="9">
        <v>10010</v>
      </c>
      <c r="I401" s="9">
        <v>1201.2</v>
      </c>
      <c r="J401" s="7" t="s">
        <v>32</v>
      </c>
      <c r="K401" s="16">
        <f>Store[[#This Row],[Quantity]]*Store[[#This Row],[Sale Price]]</f>
        <v>20020</v>
      </c>
      <c r="L401" s="16">
        <f>Store[[#This Row],[Gross Sales]]-Store[[#This Row],[Discount]]</f>
        <v>18818.8</v>
      </c>
      <c r="M401" s="16">
        <f>Store[[#This Row],[Sales]]-Store[[#This Row],[COGS]]</f>
        <v>8808.7999999999993</v>
      </c>
    </row>
    <row r="402" spans="1:13" x14ac:dyDescent="0.25">
      <c r="A402" t="s">
        <v>23</v>
      </c>
      <c r="B402" t="s">
        <v>22</v>
      </c>
      <c r="C402" s="15" t="s">
        <v>26</v>
      </c>
      <c r="D402" s="11">
        <v>44525</v>
      </c>
      <c r="E402">
        <v>1333</v>
      </c>
      <c r="F402" s="9">
        <v>120</v>
      </c>
      <c r="G402" s="9">
        <v>7</v>
      </c>
      <c r="H402" s="9">
        <v>6665</v>
      </c>
      <c r="I402" s="9">
        <v>559.86</v>
      </c>
      <c r="J402" s="7" t="s">
        <v>32</v>
      </c>
      <c r="K402" s="16">
        <f>Store[[#This Row],[Quantity]]*Store[[#This Row],[Sale Price]]</f>
        <v>9331</v>
      </c>
      <c r="L402" s="16">
        <f>Store[[#This Row],[Gross Sales]]-Store[[#This Row],[Discount]]</f>
        <v>8771.14</v>
      </c>
      <c r="M402" s="16">
        <f>Store[[#This Row],[Sales]]-Store[[#This Row],[COGS]]</f>
        <v>2106.1399999999994</v>
      </c>
    </row>
    <row r="403" spans="1:13" x14ac:dyDescent="0.25">
      <c r="A403" t="s">
        <v>18</v>
      </c>
      <c r="B403" t="s">
        <v>25</v>
      </c>
      <c r="C403" s="15" t="s">
        <v>27</v>
      </c>
      <c r="D403" s="11">
        <v>44481</v>
      </c>
      <c r="E403">
        <v>1153</v>
      </c>
      <c r="F403" s="9">
        <v>250</v>
      </c>
      <c r="G403" s="9">
        <v>15</v>
      </c>
      <c r="H403" s="9">
        <v>11530</v>
      </c>
      <c r="I403" s="9">
        <v>1037.7</v>
      </c>
      <c r="J403" s="7" t="s">
        <v>32</v>
      </c>
      <c r="K403" s="16">
        <f>Store[[#This Row],[Quantity]]*Store[[#This Row],[Sale Price]]</f>
        <v>17295</v>
      </c>
      <c r="L403" s="16">
        <f>Store[[#This Row],[Gross Sales]]-Store[[#This Row],[Discount]]</f>
        <v>16257.3</v>
      </c>
      <c r="M403" s="16">
        <f>Store[[#This Row],[Sales]]-Store[[#This Row],[COGS]]</f>
        <v>4727.2999999999993</v>
      </c>
    </row>
    <row r="404" spans="1:13" x14ac:dyDescent="0.25">
      <c r="A404" t="s">
        <v>24</v>
      </c>
      <c r="B404" t="s">
        <v>22</v>
      </c>
      <c r="C404" s="15" t="s">
        <v>28</v>
      </c>
      <c r="D404" s="11">
        <v>44240</v>
      </c>
      <c r="E404">
        <v>727</v>
      </c>
      <c r="F404" s="9">
        <v>3</v>
      </c>
      <c r="G404" s="9">
        <v>12</v>
      </c>
      <c r="H404" s="9">
        <v>2181</v>
      </c>
      <c r="I404" s="9">
        <v>610.67999999999995</v>
      </c>
      <c r="J404" s="7" t="s">
        <v>32</v>
      </c>
      <c r="K404" s="16">
        <f>Store[[#This Row],[Quantity]]*Store[[#This Row],[Sale Price]]</f>
        <v>8724</v>
      </c>
      <c r="L404" s="16">
        <f>Store[[#This Row],[Gross Sales]]-Store[[#This Row],[Discount]]</f>
        <v>8113.32</v>
      </c>
      <c r="M404" s="16">
        <f>Store[[#This Row],[Sales]]-Store[[#This Row],[COGS]]</f>
        <v>5932.32</v>
      </c>
    </row>
    <row r="405" spans="1:13" x14ac:dyDescent="0.25">
      <c r="A405" t="s">
        <v>24</v>
      </c>
      <c r="B405" t="s">
        <v>15</v>
      </c>
      <c r="C405" s="15" t="s">
        <v>28</v>
      </c>
      <c r="D405" s="11">
        <v>44415</v>
      </c>
      <c r="E405">
        <v>1884</v>
      </c>
      <c r="F405" s="9">
        <v>3</v>
      </c>
      <c r="G405" s="9">
        <v>12</v>
      </c>
      <c r="H405" s="9">
        <v>5652</v>
      </c>
      <c r="I405" s="9">
        <v>1582.56</v>
      </c>
      <c r="J405" s="7" t="s">
        <v>32</v>
      </c>
      <c r="K405" s="16">
        <f>Store[[#This Row],[Quantity]]*Store[[#This Row],[Sale Price]]</f>
        <v>22608</v>
      </c>
      <c r="L405" s="16">
        <f>Store[[#This Row],[Gross Sales]]-Store[[#This Row],[Discount]]</f>
        <v>21025.439999999999</v>
      </c>
      <c r="M405" s="16">
        <f>Store[[#This Row],[Sales]]-Store[[#This Row],[COGS]]</f>
        <v>15373.439999999999</v>
      </c>
    </row>
    <row r="406" spans="1:13" x14ac:dyDescent="0.25">
      <c r="A406" t="s">
        <v>24</v>
      </c>
      <c r="B406" t="s">
        <v>22</v>
      </c>
      <c r="C406" s="15" t="s">
        <v>16</v>
      </c>
      <c r="D406" s="11">
        <v>44219</v>
      </c>
      <c r="E406">
        <v>2340</v>
      </c>
      <c r="F406" s="9">
        <v>5</v>
      </c>
      <c r="G406" s="9">
        <v>12</v>
      </c>
      <c r="H406" s="9">
        <v>7020</v>
      </c>
      <c r="I406" s="9">
        <v>1965.6</v>
      </c>
      <c r="J406" s="7" t="s">
        <v>32</v>
      </c>
      <c r="K406" s="16">
        <f>Store[[#This Row],[Quantity]]*Store[[#This Row],[Sale Price]]</f>
        <v>28080</v>
      </c>
      <c r="L406" s="16">
        <f>Store[[#This Row],[Gross Sales]]-Store[[#This Row],[Discount]]</f>
        <v>26114.400000000001</v>
      </c>
      <c r="M406" s="16">
        <f>Store[[#This Row],[Sales]]-Store[[#This Row],[COGS]]</f>
        <v>19094.400000000001</v>
      </c>
    </row>
    <row r="407" spans="1:13" x14ac:dyDescent="0.25">
      <c r="A407" t="s">
        <v>24</v>
      </c>
      <c r="B407" t="s">
        <v>19</v>
      </c>
      <c r="C407" s="15" t="s">
        <v>16</v>
      </c>
      <c r="D407" s="11">
        <v>44503</v>
      </c>
      <c r="E407">
        <v>2342</v>
      </c>
      <c r="F407" s="9">
        <v>5</v>
      </c>
      <c r="G407" s="9">
        <v>12</v>
      </c>
      <c r="H407" s="9">
        <v>7026</v>
      </c>
      <c r="I407" s="9">
        <v>1967.28</v>
      </c>
      <c r="J407" s="7" t="s">
        <v>32</v>
      </c>
      <c r="K407" s="16">
        <f>Store[[#This Row],[Quantity]]*Store[[#This Row],[Sale Price]]</f>
        <v>28104</v>
      </c>
      <c r="L407" s="16">
        <f>Store[[#This Row],[Gross Sales]]-Store[[#This Row],[Discount]]</f>
        <v>26136.720000000001</v>
      </c>
      <c r="M407" s="16">
        <f>Store[[#This Row],[Sales]]-Store[[#This Row],[COGS]]</f>
        <v>19110.72</v>
      </c>
    </row>
    <row r="408" spans="1:13" x14ac:dyDescent="0.25">
      <c r="A408" t="s">
        <v>18</v>
      </c>
      <c r="B408" t="s">
        <v>15</v>
      </c>
      <c r="C408" s="15" t="s">
        <v>26</v>
      </c>
      <c r="D408" s="11">
        <v>44345</v>
      </c>
      <c r="E408">
        <v>1262</v>
      </c>
      <c r="F408" s="9">
        <v>120</v>
      </c>
      <c r="G408" s="9">
        <v>15</v>
      </c>
      <c r="H408" s="9">
        <v>12620</v>
      </c>
      <c r="I408" s="9">
        <v>1325.1</v>
      </c>
      <c r="J408" s="7" t="s">
        <v>32</v>
      </c>
      <c r="K408" s="16">
        <f>Store[[#This Row],[Quantity]]*Store[[#This Row],[Sale Price]]</f>
        <v>18930</v>
      </c>
      <c r="L408" s="16">
        <f>Store[[#This Row],[Gross Sales]]-Store[[#This Row],[Discount]]</f>
        <v>17604.900000000001</v>
      </c>
      <c r="M408" s="16">
        <f>Store[[#This Row],[Sales]]-Store[[#This Row],[COGS]]</f>
        <v>4984.9000000000015</v>
      </c>
    </row>
    <row r="409" spans="1:13" x14ac:dyDescent="0.25">
      <c r="A409" t="s">
        <v>23</v>
      </c>
      <c r="B409" t="s">
        <v>15</v>
      </c>
      <c r="C409" s="15" t="s">
        <v>26</v>
      </c>
      <c r="D409" s="11">
        <v>44360</v>
      </c>
      <c r="E409">
        <v>1135</v>
      </c>
      <c r="F409" s="9">
        <v>120</v>
      </c>
      <c r="G409" s="9">
        <v>7</v>
      </c>
      <c r="H409" s="9">
        <v>5675</v>
      </c>
      <c r="I409" s="9">
        <v>556.15</v>
      </c>
      <c r="J409" s="7" t="s">
        <v>32</v>
      </c>
      <c r="K409" s="16">
        <f>Store[[#This Row],[Quantity]]*Store[[#This Row],[Sale Price]]</f>
        <v>7945</v>
      </c>
      <c r="L409" s="16">
        <f>Store[[#This Row],[Gross Sales]]-Store[[#This Row],[Discount]]</f>
        <v>7388.85</v>
      </c>
      <c r="M409" s="16">
        <f>Store[[#This Row],[Sales]]-Store[[#This Row],[COGS]]</f>
        <v>1713.8500000000004</v>
      </c>
    </row>
    <row r="410" spans="1:13" x14ac:dyDescent="0.25">
      <c r="A410" t="s">
        <v>23</v>
      </c>
      <c r="B410" t="s">
        <v>25</v>
      </c>
      <c r="C410" s="15" t="s">
        <v>26</v>
      </c>
      <c r="D410" s="11">
        <v>44522</v>
      </c>
      <c r="E410">
        <v>547</v>
      </c>
      <c r="F410" s="9">
        <v>120</v>
      </c>
      <c r="G410" s="9">
        <v>7</v>
      </c>
      <c r="H410" s="9">
        <v>2735</v>
      </c>
      <c r="I410" s="9">
        <v>268.02999999999997</v>
      </c>
      <c r="J410" s="7" t="s">
        <v>32</v>
      </c>
      <c r="K410" s="16">
        <f>Store[[#This Row],[Quantity]]*Store[[#This Row],[Sale Price]]</f>
        <v>3829</v>
      </c>
      <c r="L410" s="16">
        <f>Store[[#This Row],[Gross Sales]]-Store[[#This Row],[Discount]]</f>
        <v>3560.9700000000003</v>
      </c>
      <c r="M410" s="16">
        <f>Store[[#This Row],[Sales]]-Store[[#This Row],[COGS]]</f>
        <v>825.97000000000025</v>
      </c>
    </row>
    <row r="411" spans="1:13" x14ac:dyDescent="0.25">
      <c r="A411" t="s">
        <v>23</v>
      </c>
      <c r="B411" t="s">
        <v>15</v>
      </c>
      <c r="C411" s="15" t="s">
        <v>26</v>
      </c>
      <c r="D411" s="11">
        <v>44549</v>
      </c>
      <c r="E411">
        <v>1582</v>
      </c>
      <c r="F411" s="9">
        <v>120</v>
      </c>
      <c r="G411" s="9">
        <v>7</v>
      </c>
      <c r="H411" s="9">
        <v>7910</v>
      </c>
      <c r="I411" s="9">
        <v>775.18</v>
      </c>
      <c r="J411" s="7" t="s">
        <v>32</v>
      </c>
      <c r="K411" s="16">
        <f>Store[[#This Row],[Quantity]]*Store[[#This Row],[Sale Price]]</f>
        <v>11074</v>
      </c>
      <c r="L411" s="16">
        <f>Store[[#This Row],[Gross Sales]]-Store[[#This Row],[Discount]]</f>
        <v>10298.82</v>
      </c>
      <c r="M411" s="16">
        <f>Store[[#This Row],[Sales]]-Store[[#This Row],[COGS]]</f>
        <v>2388.8199999999997</v>
      </c>
    </row>
    <row r="412" spans="1:13" x14ac:dyDescent="0.25">
      <c r="A412" t="s">
        <v>24</v>
      </c>
      <c r="B412" t="s">
        <v>19</v>
      </c>
      <c r="C412" s="15" t="s">
        <v>27</v>
      </c>
      <c r="D412" s="11">
        <v>44292</v>
      </c>
      <c r="E412">
        <v>1738.5</v>
      </c>
      <c r="F412" s="9">
        <v>250</v>
      </c>
      <c r="G412" s="9">
        <v>12</v>
      </c>
      <c r="H412" s="9">
        <v>5215.5</v>
      </c>
      <c r="I412" s="9">
        <v>1460.34</v>
      </c>
      <c r="J412" s="7" t="s">
        <v>32</v>
      </c>
      <c r="K412" s="16">
        <f>Store[[#This Row],[Quantity]]*Store[[#This Row],[Sale Price]]</f>
        <v>20862</v>
      </c>
      <c r="L412" s="16">
        <f>Store[[#This Row],[Gross Sales]]-Store[[#This Row],[Discount]]</f>
        <v>19401.66</v>
      </c>
      <c r="M412" s="16">
        <f>Store[[#This Row],[Sales]]-Store[[#This Row],[COGS]]</f>
        <v>14186.16</v>
      </c>
    </row>
    <row r="413" spans="1:13" x14ac:dyDescent="0.25">
      <c r="A413" t="s">
        <v>23</v>
      </c>
      <c r="B413" t="s">
        <v>15</v>
      </c>
      <c r="C413" s="15" t="s">
        <v>27</v>
      </c>
      <c r="D413" s="11">
        <v>44541</v>
      </c>
      <c r="E413">
        <v>1582</v>
      </c>
      <c r="F413" s="9">
        <v>250</v>
      </c>
      <c r="G413" s="9">
        <v>7</v>
      </c>
      <c r="H413" s="9">
        <v>7910</v>
      </c>
      <c r="I413" s="9">
        <v>775.18</v>
      </c>
      <c r="J413" s="7" t="s">
        <v>32</v>
      </c>
      <c r="K413" s="16">
        <f>Store[[#This Row],[Quantity]]*Store[[#This Row],[Sale Price]]</f>
        <v>11074</v>
      </c>
      <c r="L413" s="16">
        <f>Store[[#This Row],[Gross Sales]]-Store[[#This Row],[Discount]]</f>
        <v>10298.82</v>
      </c>
      <c r="M413" s="16">
        <f>Store[[#This Row],[Sales]]-Store[[#This Row],[COGS]]</f>
        <v>2388.8199999999997</v>
      </c>
    </row>
    <row r="414" spans="1:13" x14ac:dyDescent="0.25">
      <c r="A414" t="s">
        <v>23</v>
      </c>
      <c r="B414" t="s">
        <v>15</v>
      </c>
      <c r="C414" s="15" t="s">
        <v>31</v>
      </c>
      <c r="D414" s="11">
        <v>44359</v>
      </c>
      <c r="E414">
        <v>1135</v>
      </c>
      <c r="F414" s="9">
        <v>260</v>
      </c>
      <c r="G414" s="9">
        <v>7</v>
      </c>
      <c r="H414" s="9">
        <v>5675</v>
      </c>
      <c r="I414" s="9">
        <v>556.15</v>
      </c>
      <c r="J414" s="7" t="s">
        <v>32</v>
      </c>
      <c r="K414" s="16">
        <f>Store[[#This Row],[Quantity]]*Store[[#This Row],[Sale Price]]</f>
        <v>7945</v>
      </c>
      <c r="L414" s="16">
        <f>Store[[#This Row],[Gross Sales]]-Store[[#This Row],[Discount]]</f>
        <v>7388.85</v>
      </c>
      <c r="M414" s="16">
        <f>Store[[#This Row],[Sales]]-Store[[#This Row],[COGS]]</f>
        <v>1713.8500000000004</v>
      </c>
    </row>
    <row r="415" spans="1:13" x14ac:dyDescent="0.25">
      <c r="A415" t="s">
        <v>23</v>
      </c>
      <c r="B415" t="s">
        <v>25</v>
      </c>
      <c r="C415" s="15" t="s">
        <v>28</v>
      </c>
      <c r="D415" s="11">
        <v>44268</v>
      </c>
      <c r="E415">
        <v>1761</v>
      </c>
      <c r="F415" s="9">
        <v>3</v>
      </c>
      <c r="G415" s="9">
        <v>350</v>
      </c>
      <c r="H415" s="9">
        <v>457860</v>
      </c>
      <c r="I415" s="9">
        <v>43144.5</v>
      </c>
      <c r="J415" s="7" t="s">
        <v>32</v>
      </c>
      <c r="K415" s="16">
        <f>Store[[#This Row],[Quantity]]*Store[[#This Row],[Sale Price]]</f>
        <v>616350</v>
      </c>
      <c r="L415" s="16">
        <f>Store[[#This Row],[Gross Sales]]-Store[[#This Row],[Discount]]</f>
        <v>573205.5</v>
      </c>
      <c r="M415" s="16">
        <f>Store[[#This Row],[Sales]]-Store[[#This Row],[COGS]]</f>
        <v>115345.5</v>
      </c>
    </row>
    <row r="416" spans="1:13" x14ac:dyDescent="0.25">
      <c r="A416" t="s">
        <v>21</v>
      </c>
      <c r="B416" t="s">
        <v>19</v>
      </c>
      <c r="C416" s="15" t="s">
        <v>28</v>
      </c>
      <c r="D416" s="11">
        <v>44371</v>
      </c>
      <c r="E416">
        <v>448</v>
      </c>
      <c r="F416" s="9">
        <v>3</v>
      </c>
      <c r="G416" s="9">
        <v>300</v>
      </c>
      <c r="H416" s="9">
        <v>112000</v>
      </c>
      <c r="I416" s="9">
        <v>9408</v>
      </c>
      <c r="J416" s="7" t="s">
        <v>32</v>
      </c>
      <c r="K416" s="16">
        <f>Store[[#This Row],[Quantity]]*Store[[#This Row],[Sale Price]]</f>
        <v>134400</v>
      </c>
      <c r="L416" s="16">
        <f>Store[[#This Row],[Gross Sales]]-Store[[#This Row],[Discount]]</f>
        <v>124992</v>
      </c>
      <c r="M416" s="16">
        <f>Store[[#This Row],[Sales]]-Store[[#This Row],[COGS]]</f>
        <v>12992</v>
      </c>
    </row>
    <row r="417" spans="1:13" x14ac:dyDescent="0.25">
      <c r="A417" t="s">
        <v>21</v>
      </c>
      <c r="B417" t="s">
        <v>19</v>
      </c>
      <c r="C417" s="15" t="s">
        <v>28</v>
      </c>
      <c r="D417" s="11">
        <v>44470</v>
      </c>
      <c r="E417">
        <v>2181</v>
      </c>
      <c r="F417" s="9">
        <v>3</v>
      </c>
      <c r="G417" s="9">
        <v>300</v>
      </c>
      <c r="H417" s="9">
        <v>545250</v>
      </c>
      <c r="I417" s="9">
        <v>45801</v>
      </c>
      <c r="J417" s="7" t="s">
        <v>32</v>
      </c>
      <c r="K417" s="16">
        <f>Store[[#This Row],[Quantity]]*Store[[#This Row],[Sale Price]]</f>
        <v>654300</v>
      </c>
      <c r="L417" s="16">
        <f>Store[[#This Row],[Gross Sales]]-Store[[#This Row],[Discount]]</f>
        <v>608499</v>
      </c>
      <c r="M417" s="16">
        <f>Store[[#This Row],[Sales]]-Store[[#This Row],[COGS]]</f>
        <v>63249</v>
      </c>
    </row>
    <row r="418" spans="1:13" x14ac:dyDescent="0.25">
      <c r="A418" t="s">
        <v>23</v>
      </c>
      <c r="B418" t="s">
        <v>19</v>
      </c>
      <c r="C418" s="15" t="s">
        <v>16</v>
      </c>
      <c r="D418" s="11">
        <v>44471</v>
      </c>
      <c r="E418">
        <v>1976</v>
      </c>
      <c r="F418" s="9">
        <v>5</v>
      </c>
      <c r="G418" s="9">
        <v>20</v>
      </c>
      <c r="H418" s="9">
        <v>19760</v>
      </c>
      <c r="I418" s="9">
        <v>2766.4</v>
      </c>
      <c r="J418" s="7" t="s">
        <v>32</v>
      </c>
      <c r="K418" s="16">
        <f>Store[[#This Row],[Quantity]]*Store[[#This Row],[Sale Price]]</f>
        <v>39520</v>
      </c>
      <c r="L418" s="16">
        <f>Store[[#This Row],[Gross Sales]]-Store[[#This Row],[Discount]]</f>
        <v>36753.599999999999</v>
      </c>
      <c r="M418" s="16">
        <f>Store[[#This Row],[Sales]]-Store[[#This Row],[COGS]]</f>
        <v>16993.599999999999</v>
      </c>
    </row>
    <row r="419" spans="1:13" x14ac:dyDescent="0.25">
      <c r="A419" t="s">
        <v>21</v>
      </c>
      <c r="B419" t="s">
        <v>19</v>
      </c>
      <c r="C419" s="15" t="s">
        <v>16</v>
      </c>
      <c r="D419" s="11">
        <v>44485</v>
      </c>
      <c r="E419">
        <v>2181</v>
      </c>
      <c r="F419" s="9">
        <v>5</v>
      </c>
      <c r="G419" s="9">
        <v>300</v>
      </c>
      <c r="H419" s="9">
        <v>545250</v>
      </c>
      <c r="I419" s="9">
        <v>45801</v>
      </c>
      <c r="J419" s="7" t="s">
        <v>32</v>
      </c>
      <c r="K419" s="16">
        <f>Store[[#This Row],[Quantity]]*Store[[#This Row],[Sale Price]]</f>
        <v>654300</v>
      </c>
      <c r="L419" s="16">
        <f>Store[[#This Row],[Gross Sales]]-Store[[#This Row],[Discount]]</f>
        <v>608499</v>
      </c>
      <c r="M419" s="16">
        <f>Store[[#This Row],[Sales]]-Store[[#This Row],[COGS]]</f>
        <v>63249</v>
      </c>
    </row>
    <row r="420" spans="1:13" x14ac:dyDescent="0.25">
      <c r="A420" t="s">
        <v>21</v>
      </c>
      <c r="B420" t="s">
        <v>15</v>
      </c>
      <c r="C420" s="15" t="s">
        <v>20</v>
      </c>
      <c r="D420" s="11">
        <v>44343</v>
      </c>
      <c r="E420">
        <v>1702</v>
      </c>
      <c r="F420" s="9">
        <v>10</v>
      </c>
      <c r="G420" s="9">
        <v>300</v>
      </c>
      <c r="H420" s="9">
        <v>425500</v>
      </c>
      <c r="I420" s="9">
        <v>35742</v>
      </c>
      <c r="J420" s="7" t="s">
        <v>32</v>
      </c>
      <c r="K420" s="16">
        <f>Store[[#This Row],[Quantity]]*Store[[#This Row],[Sale Price]]</f>
        <v>510600</v>
      </c>
      <c r="L420" s="16">
        <f>Store[[#This Row],[Gross Sales]]-Store[[#This Row],[Discount]]</f>
        <v>474858</v>
      </c>
      <c r="M420" s="16">
        <f>Store[[#This Row],[Sales]]-Store[[#This Row],[COGS]]</f>
        <v>49358</v>
      </c>
    </row>
    <row r="421" spans="1:13" x14ac:dyDescent="0.25">
      <c r="A421" t="s">
        <v>21</v>
      </c>
      <c r="B421" t="s">
        <v>19</v>
      </c>
      <c r="C421" s="15" t="s">
        <v>20</v>
      </c>
      <c r="D421" s="11">
        <v>44360</v>
      </c>
      <c r="E421">
        <v>448</v>
      </c>
      <c r="F421" s="9">
        <v>10</v>
      </c>
      <c r="G421" s="9">
        <v>300</v>
      </c>
      <c r="H421" s="9">
        <v>112000</v>
      </c>
      <c r="I421" s="9">
        <v>9408</v>
      </c>
      <c r="J421" s="7" t="s">
        <v>32</v>
      </c>
      <c r="K421" s="16">
        <f>Store[[#This Row],[Quantity]]*Store[[#This Row],[Sale Price]]</f>
        <v>134400</v>
      </c>
      <c r="L421" s="16">
        <f>Store[[#This Row],[Gross Sales]]-Store[[#This Row],[Discount]]</f>
        <v>124992</v>
      </c>
      <c r="M421" s="16">
        <f>Store[[#This Row],[Sales]]-Store[[#This Row],[COGS]]</f>
        <v>12992</v>
      </c>
    </row>
    <row r="422" spans="1:13" x14ac:dyDescent="0.25">
      <c r="A422" t="s">
        <v>14</v>
      </c>
      <c r="B422" t="s">
        <v>30</v>
      </c>
      <c r="C422" s="15" t="s">
        <v>20</v>
      </c>
      <c r="D422" s="11">
        <v>44380</v>
      </c>
      <c r="E422">
        <v>3513</v>
      </c>
      <c r="F422" s="9">
        <v>10</v>
      </c>
      <c r="G422" s="9">
        <v>125</v>
      </c>
      <c r="H422" s="9">
        <v>421560</v>
      </c>
      <c r="I422" s="9">
        <v>30738.75</v>
      </c>
      <c r="J422" s="7" t="s">
        <v>32</v>
      </c>
      <c r="K422" s="16">
        <f>Store[[#This Row],[Quantity]]*Store[[#This Row],[Sale Price]]</f>
        <v>439125</v>
      </c>
      <c r="L422" s="16">
        <f>Store[[#This Row],[Gross Sales]]-Store[[#This Row],[Discount]]</f>
        <v>408386.25</v>
      </c>
      <c r="M422" s="16">
        <f>Store[[#This Row],[Sales]]-Store[[#This Row],[COGS]]</f>
        <v>-13173.75</v>
      </c>
    </row>
    <row r="423" spans="1:13" x14ac:dyDescent="0.25">
      <c r="A423" t="s">
        <v>18</v>
      </c>
      <c r="B423" t="s">
        <v>19</v>
      </c>
      <c r="C423" s="15" t="s">
        <v>20</v>
      </c>
      <c r="D423" s="11">
        <v>44425</v>
      </c>
      <c r="E423">
        <v>2101</v>
      </c>
      <c r="F423" s="9">
        <v>10</v>
      </c>
      <c r="G423" s="9">
        <v>15</v>
      </c>
      <c r="H423" s="9">
        <v>21010</v>
      </c>
      <c r="I423" s="9">
        <v>2206.0500000000002</v>
      </c>
      <c r="J423" s="7" t="s">
        <v>32</v>
      </c>
      <c r="K423" s="16">
        <f>Store[[#This Row],[Quantity]]*Store[[#This Row],[Sale Price]]</f>
        <v>31515</v>
      </c>
      <c r="L423" s="16">
        <f>Store[[#This Row],[Gross Sales]]-Store[[#This Row],[Discount]]</f>
        <v>29308.95</v>
      </c>
      <c r="M423" s="16">
        <f>Store[[#This Row],[Sales]]-Store[[#This Row],[COGS]]</f>
        <v>8298.9500000000007</v>
      </c>
    </row>
    <row r="424" spans="1:13" x14ac:dyDescent="0.25">
      <c r="A424" t="s">
        <v>23</v>
      </c>
      <c r="B424" t="s">
        <v>19</v>
      </c>
      <c r="C424" s="15" t="s">
        <v>20</v>
      </c>
      <c r="D424" s="11">
        <v>44450</v>
      </c>
      <c r="E424">
        <v>1535</v>
      </c>
      <c r="F424" s="9">
        <v>10</v>
      </c>
      <c r="G424" s="9">
        <v>20</v>
      </c>
      <c r="H424" s="9">
        <v>15350</v>
      </c>
      <c r="I424" s="9">
        <v>2149</v>
      </c>
      <c r="J424" s="7" t="s">
        <v>32</v>
      </c>
      <c r="K424" s="16">
        <f>Store[[#This Row],[Quantity]]*Store[[#This Row],[Sale Price]]</f>
        <v>30700</v>
      </c>
      <c r="L424" s="16">
        <f>Store[[#This Row],[Gross Sales]]-Store[[#This Row],[Discount]]</f>
        <v>28551</v>
      </c>
      <c r="M424" s="16">
        <f>Store[[#This Row],[Sales]]-Store[[#This Row],[COGS]]</f>
        <v>13201</v>
      </c>
    </row>
    <row r="425" spans="1:13" x14ac:dyDescent="0.25">
      <c r="A425" t="s">
        <v>21</v>
      </c>
      <c r="B425" t="s">
        <v>19</v>
      </c>
      <c r="C425" s="15" t="s">
        <v>26</v>
      </c>
      <c r="D425" s="11">
        <v>44407</v>
      </c>
      <c r="E425">
        <v>1659</v>
      </c>
      <c r="F425" s="9">
        <v>120</v>
      </c>
      <c r="G425" s="9">
        <v>300</v>
      </c>
      <c r="H425" s="9">
        <v>414750</v>
      </c>
      <c r="I425" s="9">
        <v>34839</v>
      </c>
      <c r="J425" s="7" t="s">
        <v>32</v>
      </c>
      <c r="K425" s="16">
        <f>Store[[#This Row],[Quantity]]*Store[[#This Row],[Sale Price]]</f>
        <v>497700</v>
      </c>
      <c r="L425" s="16">
        <f>Store[[#This Row],[Gross Sales]]-Store[[#This Row],[Discount]]</f>
        <v>462861</v>
      </c>
      <c r="M425" s="16">
        <f>Store[[#This Row],[Sales]]-Store[[#This Row],[COGS]]</f>
        <v>48111</v>
      </c>
    </row>
    <row r="426" spans="1:13" x14ac:dyDescent="0.25">
      <c r="A426" t="s">
        <v>23</v>
      </c>
      <c r="B426" t="s">
        <v>22</v>
      </c>
      <c r="C426" s="15" t="s">
        <v>26</v>
      </c>
      <c r="D426" s="11">
        <v>44413</v>
      </c>
      <c r="E426">
        <v>609</v>
      </c>
      <c r="F426" s="9">
        <v>120</v>
      </c>
      <c r="G426" s="9">
        <v>20</v>
      </c>
      <c r="H426" s="9">
        <v>6090</v>
      </c>
      <c r="I426" s="9">
        <v>852.6</v>
      </c>
      <c r="J426" s="7" t="s">
        <v>32</v>
      </c>
      <c r="K426" s="16">
        <f>Store[[#This Row],[Quantity]]*Store[[#This Row],[Sale Price]]</f>
        <v>12180</v>
      </c>
      <c r="L426" s="16">
        <f>Store[[#This Row],[Gross Sales]]-Store[[#This Row],[Discount]]</f>
        <v>11327.4</v>
      </c>
      <c r="M426" s="16">
        <f>Store[[#This Row],[Sales]]-Store[[#This Row],[COGS]]</f>
        <v>5237.3999999999996</v>
      </c>
    </row>
    <row r="427" spans="1:13" x14ac:dyDescent="0.25">
      <c r="A427" t="s">
        <v>14</v>
      </c>
      <c r="B427" t="s">
        <v>30</v>
      </c>
      <c r="C427" s="15" t="s">
        <v>26</v>
      </c>
      <c r="D427" s="11">
        <v>44457</v>
      </c>
      <c r="E427">
        <v>2087</v>
      </c>
      <c r="F427" s="9">
        <v>120</v>
      </c>
      <c r="G427" s="9">
        <v>125</v>
      </c>
      <c r="H427" s="9">
        <v>250440</v>
      </c>
      <c r="I427" s="9">
        <v>18261.25</v>
      </c>
      <c r="J427" s="7" t="s">
        <v>32</v>
      </c>
      <c r="K427" s="16">
        <f>Store[[#This Row],[Quantity]]*Store[[#This Row],[Sale Price]]</f>
        <v>260875</v>
      </c>
      <c r="L427" s="16">
        <f>Store[[#This Row],[Gross Sales]]-Store[[#This Row],[Discount]]</f>
        <v>242613.75</v>
      </c>
      <c r="M427" s="16">
        <f>Store[[#This Row],[Sales]]-Store[[#This Row],[COGS]]</f>
        <v>-7826.25</v>
      </c>
    </row>
    <row r="428" spans="1:13" x14ac:dyDescent="0.25">
      <c r="A428" t="s">
        <v>23</v>
      </c>
      <c r="B428" t="s">
        <v>19</v>
      </c>
      <c r="C428" s="15" t="s">
        <v>26</v>
      </c>
      <c r="D428" s="11">
        <v>44494</v>
      </c>
      <c r="E428">
        <v>1976</v>
      </c>
      <c r="F428" s="9">
        <v>120</v>
      </c>
      <c r="G428" s="9">
        <v>20</v>
      </c>
      <c r="H428" s="9">
        <v>19760</v>
      </c>
      <c r="I428" s="9">
        <v>2766.4</v>
      </c>
      <c r="J428" s="7" t="s">
        <v>32</v>
      </c>
      <c r="K428" s="16">
        <f>Store[[#This Row],[Quantity]]*Store[[#This Row],[Sale Price]]</f>
        <v>39520</v>
      </c>
      <c r="L428" s="16">
        <f>Store[[#This Row],[Gross Sales]]-Store[[#This Row],[Discount]]</f>
        <v>36753.599999999999</v>
      </c>
      <c r="M428" s="16">
        <f>Store[[#This Row],[Sales]]-Store[[#This Row],[COGS]]</f>
        <v>16993.599999999999</v>
      </c>
    </row>
    <row r="429" spans="1:13" x14ac:dyDescent="0.25">
      <c r="A429" t="s">
        <v>21</v>
      </c>
      <c r="B429" t="s">
        <v>25</v>
      </c>
      <c r="C429" s="15" t="s">
        <v>26</v>
      </c>
      <c r="D429" s="11">
        <v>44557</v>
      </c>
      <c r="E429">
        <v>1372</v>
      </c>
      <c r="F429" s="9">
        <v>120</v>
      </c>
      <c r="G429" s="9">
        <v>300</v>
      </c>
      <c r="H429" s="9">
        <v>343000</v>
      </c>
      <c r="I429" s="9">
        <v>28812</v>
      </c>
      <c r="J429" s="7" t="s">
        <v>32</v>
      </c>
      <c r="K429" s="16">
        <f>Store[[#This Row],[Quantity]]*Store[[#This Row],[Sale Price]]</f>
        <v>411600</v>
      </c>
      <c r="L429" s="16">
        <f>Store[[#This Row],[Gross Sales]]-Store[[#This Row],[Discount]]</f>
        <v>382788</v>
      </c>
      <c r="M429" s="16">
        <f>Store[[#This Row],[Sales]]-Store[[#This Row],[COGS]]</f>
        <v>39788</v>
      </c>
    </row>
    <row r="430" spans="1:13" x14ac:dyDescent="0.25">
      <c r="A430" t="s">
        <v>24</v>
      </c>
      <c r="B430" t="s">
        <v>15</v>
      </c>
      <c r="C430" s="15" t="s">
        <v>27</v>
      </c>
      <c r="D430" s="11">
        <v>44211</v>
      </c>
      <c r="E430">
        <v>3244.5</v>
      </c>
      <c r="F430" s="9">
        <v>250</v>
      </c>
      <c r="G430" s="9">
        <v>12</v>
      </c>
      <c r="H430" s="9">
        <v>9733.5</v>
      </c>
      <c r="I430" s="9">
        <v>2725.38</v>
      </c>
      <c r="J430" s="7" t="s">
        <v>32</v>
      </c>
      <c r="K430" s="16">
        <f>Store[[#This Row],[Quantity]]*Store[[#This Row],[Sale Price]]</f>
        <v>38934</v>
      </c>
      <c r="L430" s="16">
        <f>Store[[#This Row],[Gross Sales]]-Store[[#This Row],[Discount]]</f>
        <v>36208.620000000003</v>
      </c>
      <c r="M430" s="16">
        <f>Store[[#This Row],[Sales]]-Store[[#This Row],[COGS]]</f>
        <v>26475.120000000003</v>
      </c>
    </row>
    <row r="431" spans="1:13" x14ac:dyDescent="0.25">
      <c r="A431" t="s">
        <v>21</v>
      </c>
      <c r="B431" t="s">
        <v>19</v>
      </c>
      <c r="C431" s="15" t="s">
        <v>27</v>
      </c>
      <c r="D431" s="11">
        <v>44239</v>
      </c>
      <c r="E431">
        <v>959</v>
      </c>
      <c r="F431" s="9">
        <v>250</v>
      </c>
      <c r="G431" s="9">
        <v>300</v>
      </c>
      <c r="H431" s="9">
        <v>239750</v>
      </c>
      <c r="I431" s="9">
        <v>20139</v>
      </c>
      <c r="J431" s="7" t="s">
        <v>32</v>
      </c>
      <c r="K431" s="16">
        <f>Store[[#This Row],[Quantity]]*Store[[#This Row],[Sale Price]]</f>
        <v>287700</v>
      </c>
      <c r="L431" s="16">
        <f>Store[[#This Row],[Gross Sales]]-Store[[#This Row],[Discount]]</f>
        <v>267561</v>
      </c>
      <c r="M431" s="16">
        <f>Store[[#This Row],[Sales]]-Store[[#This Row],[COGS]]</f>
        <v>27811</v>
      </c>
    </row>
    <row r="432" spans="1:13" x14ac:dyDescent="0.25">
      <c r="A432" t="s">
        <v>21</v>
      </c>
      <c r="B432" t="s">
        <v>22</v>
      </c>
      <c r="C432" s="15" t="s">
        <v>27</v>
      </c>
      <c r="D432" s="11">
        <v>44243</v>
      </c>
      <c r="E432">
        <v>2747</v>
      </c>
      <c r="F432" s="9">
        <v>250</v>
      </c>
      <c r="G432" s="9">
        <v>300</v>
      </c>
      <c r="H432" s="9">
        <v>686750</v>
      </c>
      <c r="I432" s="9">
        <v>57687</v>
      </c>
      <c r="J432" s="7" t="s">
        <v>32</v>
      </c>
      <c r="K432" s="16">
        <f>Store[[#This Row],[Quantity]]*Store[[#This Row],[Sale Price]]</f>
        <v>824100</v>
      </c>
      <c r="L432" s="16">
        <f>Store[[#This Row],[Gross Sales]]-Store[[#This Row],[Discount]]</f>
        <v>766413</v>
      </c>
      <c r="M432" s="16">
        <f>Store[[#This Row],[Sales]]-Store[[#This Row],[COGS]]</f>
        <v>79663</v>
      </c>
    </row>
    <row r="433" spans="1:13" x14ac:dyDescent="0.25">
      <c r="A433" t="s">
        <v>14</v>
      </c>
      <c r="B433" t="s">
        <v>15</v>
      </c>
      <c r="C433" s="15" t="s">
        <v>31</v>
      </c>
      <c r="D433" s="11">
        <v>44335</v>
      </c>
      <c r="E433">
        <v>1645</v>
      </c>
      <c r="F433" s="9">
        <v>260</v>
      </c>
      <c r="G433" s="9">
        <v>125</v>
      </c>
      <c r="H433" s="9">
        <v>197400</v>
      </c>
      <c r="I433" s="9">
        <v>14393.75</v>
      </c>
      <c r="J433" s="7" t="s">
        <v>32</v>
      </c>
      <c r="K433" s="16">
        <f>Store[[#This Row],[Quantity]]*Store[[#This Row],[Sale Price]]</f>
        <v>205625</v>
      </c>
      <c r="L433" s="16">
        <f>Store[[#This Row],[Gross Sales]]-Store[[#This Row],[Discount]]</f>
        <v>191231.25</v>
      </c>
      <c r="M433" s="16">
        <f>Store[[#This Row],[Sales]]-Store[[#This Row],[COGS]]</f>
        <v>-6168.75</v>
      </c>
    </row>
    <row r="434" spans="1:13" x14ac:dyDescent="0.25">
      <c r="A434" t="s">
        <v>23</v>
      </c>
      <c r="B434" t="s">
        <v>19</v>
      </c>
      <c r="C434" s="15" t="s">
        <v>31</v>
      </c>
      <c r="D434" s="11">
        <v>44467</v>
      </c>
      <c r="E434">
        <v>2876</v>
      </c>
      <c r="F434" s="9">
        <v>260</v>
      </c>
      <c r="G434" s="9">
        <v>350</v>
      </c>
      <c r="H434" s="9">
        <v>747760</v>
      </c>
      <c r="I434" s="9">
        <v>70462</v>
      </c>
      <c r="J434" s="7" t="s">
        <v>32</v>
      </c>
      <c r="K434" s="16">
        <f>Store[[#This Row],[Quantity]]*Store[[#This Row],[Sale Price]]</f>
        <v>1006600</v>
      </c>
      <c r="L434" s="16">
        <f>Store[[#This Row],[Gross Sales]]-Store[[#This Row],[Discount]]</f>
        <v>936138</v>
      </c>
      <c r="M434" s="16">
        <f>Store[[#This Row],[Sales]]-Store[[#This Row],[COGS]]</f>
        <v>188378</v>
      </c>
    </row>
    <row r="435" spans="1:13" x14ac:dyDescent="0.25">
      <c r="A435" t="s">
        <v>23</v>
      </c>
      <c r="B435" t="s">
        <v>15</v>
      </c>
      <c r="C435" s="15" t="s">
        <v>31</v>
      </c>
      <c r="D435" s="11">
        <v>44525</v>
      </c>
      <c r="E435">
        <v>1118</v>
      </c>
      <c r="F435" s="9">
        <v>260</v>
      </c>
      <c r="G435" s="9">
        <v>20</v>
      </c>
      <c r="H435" s="9">
        <v>11180</v>
      </c>
      <c r="I435" s="9">
        <v>1565.2</v>
      </c>
      <c r="J435" s="7" t="s">
        <v>32</v>
      </c>
      <c r="K435" s="16">
        <f>Store[[#This Row],[Quantity]]*Store[[#This Row],[Sale Price]]</f>
        <v>22360</v>
      </c>
      <c r="L435" s="16">
        <f>Store[[#This Row],[Gross Sales]]-Store[[#This Row],[Discount]]</f>
        <v>20794.8</v>
      </c>
      <c r="M435" s="16">
        <f>Store[[#This Row],[Sales]]-Store[[#This Row],[COGS]]</f>
        <v>9614.7999999999993</v>
      </c>
    </row>
    <row r="436" spans="1:13" x14ac:dyDescent="0.25">
      <c r="A436" t="s">
        <v>21</v>
      </c>
      <c r="B436" t="s">
        <v>25</v>
      </c>
      <c r="C436" s="15" t="s">
        <v>31</v>
      </c>
      <c r="D436" s="11">
        <v>44550</v>
      </c>
      <c r="E436">
        <v>1372</v>
      </c>
      <c r="F436" s="9">
        <v>260</v>
      </c>
      <c r="G436" s="9">
        <v>300</v>
      </c>
      <c r="H436" s="9">
        <v>343000</v>
      </c>
      <c r="I436" s="9">
        <v>28812</v>
      </c>
      <c r="J436" s="7" t="s">
        <v>32</v>
      </c>
      <c r="K436" s="16">
        <f>Store[[#This Row],[Quantity]]*Store[[#This Row],[Sale Price]]</f>
        <v>411600</v>
      </c>
      <c r="L436" s="16">
        <f>Store[[#This Row],[Gross Sales]]-Store[[#This Row],[Discount]]</f>
        <v>382788</v>
      </c>
      <c r="M436" s="16">
        <f>Store[[#This Row],[Sales]]-Store[[#This Row],[COGS]]</f>
        <v>39788</v>
      </c>
    </row>
    <row r="437" spans="1:13" x14ac:dyDescent="0.25">
      <c r="A437" t="s">
        <v>23</v>
      </c>
      <c r="B437" t="s">
        <v>15</v>
      </c>
      <c r="C437" s="15" t="s">
        <v>16</v>
      </c>
      <c r="D437" s="11">
        <v>44249</v>
      </c>
      <c r="E437">
        <v>488</v>
      </c>
      <c r="F437" s="9">
        <v>5</v>
      </c>
      <c r="G437" s="9">
        <v>7</v>
      </c>
      <c r="H437" s="9">
        <v>2440</v>
      </c>
      <c r="I437" s="9">
        <v>273.27999999999997</v>
      </c>
      <c r="J437" s="7" t="s">
        <v>32</v>
      </c>
      <c r="K437" s="16">
        <f>Store[[#This Row],[Quantity]]*Store[[#This Row],[Sale Price]]</f>
        <v>3416</v>
      </c>
      <c r="L437" s="16">
        <f>Store[[#This Row],[Gross Sales]]-Store[[#This Row],[Discount]]</f>
        <v>3142.7200000000003</v>
      </c>
      <c r="M437" s="16">
        <f>Store[[#This Row],[Sales]]-Store[[#This Row],[COGS]]</f>
        <v>702.72000000000025</v>
      </c>
    </row>
    <row r="438" spans="1:13" x14ac:dyDescent="0.25">
      <c r="A438" t="s">
        <v>23</v>
      </c>
      <c r="B438" t="s">
        <v>25</v>
      </c>
      <c r="C438" s="15" t="s">
        <v>16</v>
      </c>
      <c r="D438" s="11">
        <v>44349</v>
      </c>
      <c r="E438">
        <v>1282</v>
      </c>
      <c r="F438" s="9">
        <v>5</v>
      </c>
      <c r="G438" s="9">
        <v>20</v>
      </c>
      <c r="H438" s="9">
        <v>12820</v>
      </c>
      <c r="I438" s="9">
        <v>2051.1999999999998</v>
      </c>
      <c r="J438" s="7" t="s">
        <v>32</v>
      </c>
      <c r="K438" s="16">
        <f>Store[[#This Row],[Quantity]]*Store[[#This Row],[Sale Price]]</f>
        <v>25640</v>
      </c>
      <c r="L438" s="16">
        <f>Store[[#This Row],[Gross Sales]]-Store[[#This Row],[Discount]]</f>
        <v>23588.799999999999</v>
      </c>
      <c r="M438" s="16">
        <f>Store[[#This Row],[Sales]]-Store[[#This Row],[COGS]]</f>
        <v>10768.8</v>
      </c>
    </row>
    <row r="439" spans="1:13" x14ac:dyDescent="0.25">
      <c r="A439" t="s">
        <v>23</v>
      </c>
      <c r="B439" t="s">
        <v>15</v>
      </c>
      <c r="C439" s="15" t="s">
        <v>20</v>
      </c>
      <c r="D439" s="11">
        <v>44346</v>
      </c>
      <c r="E439">
        <v>257</v>
      </c>
      <c r="F439" s="9">
        <v>10</v>
      </c>
      <c r="G439" s="9">
        <v>7</v>
      </c>
      <c r="H439" s="9">
        <v>1285</v>
      </c>
      <c r="I439" s="9">
        <v>143.91999999999999</v>
      </c>
      <c r="J439" s="7" t="s">
        <v>32</v>
      </c>
      <c r="K439" s="16">
        <f>Store[[#This Row],[Quantity]]*Store[[#This Row],[Sale Price]]</f>
        <v>1799</v>
      </c>
      <c r="L439" s="16">
        <f>Store[[#This Row],[Gross Sales]]-Store[[#This Row],[Discount]]</f>
        <v>1655.08</v>
      </c>
      <c r="M439" s="16">
        <f>Store[[#This Row],[Sales]]-Store[[#This Row],[COGS]]</f>
        <v>370.07999999999993</v>
      </c>
    </row>
    <row r="440" spans="1:13" x14ac:dyDescent="0.25">
      <c r="A440" t="s">
        <v>23</v>
      </c>
      <c r="B440" t="s">
        <v>25</v>
      </c>
      <c r="C440" s="15" t="s">
        <v>31</v>
      </c>
      <c r="D440" s="11">
        <v>44376</v>
      </c>
      <c r="E440">
        <v>1282</v>
      </c>
      <c r="F440" s="9">
        <v>260</v>
      </c>
      <c r="G440" s="9">
        <v>20</v>
      </c>
      <c r="H440" s="9">
        <v>12820</v>
      </c>
      <c r="I440" s="9">
        <v>2051.1999999999998</v>
      </c>
      <c r="J440" s="7" t="s">
        <v>32</v>
      </c>
      <c r="K440" s="16">
        <f>Store[[#This Row],[Quantity]]*Store[[#This Row],[Sale Price]]</f>
        <v>25640</v>
      </c>
      <c r="L440" s="16">
        <f>Store[[#This Row],[Gross Sales]]-Store[[#This Row],[Discount]]</f>
        <v>23588.799999999999</v>
      </c>
      <c r="M440" s="16">
        <f>Store[[#This Row],[Sales]]-Store[[#This Row],[COGS]]</f>
        <v>10768.8</v>
      </c>
    </row>
    <row r="441" spans="1:13" x14ac:dyDescent="0.25">
      <c r="A441" t="s">
        <v>14</v>
      </c>
      <c r="B441" t="s">
        <v>22</v>
      </c>
      <c r="C441" s="15" t="s">
        <v>28</v>
      </c>
      <c r="D441" s="11">
        <v>44435</v>
      </c>
      <c r="E441">
        <v>1540</v>
      </c>
      <c r="F441" s="9">
        <v>3</v>
      </c>
      <c r="G441" s="9">
        <v>125</v>
      </c>
      <c r="H441" s="9">
        <v>184800</v>
      </c>
      <c r="I441" s="9">
        <v>15400</v>
      </c>
      <c r="J441" s="7" t="s">
        <v>32</v>
      </c>
      <c r="K441" s="16">
        <f>Store[[#This Row],[Quantity]]*Store[[#This Row],[Sale Price]]</f>
        <v>192500</v>
      </c>
      <c r="L441" s="16">
        <f>Store[[#This Row],[Gross Sales]]-Store[[#This Row],[Discount]]</f>
        <v>177100</v>
      </c>
      <c r="M441" s="16">
        <f>Store[[#This Row],[Sales]]-Store[[#This Row],[COGS]]</f>
        <v>-7700</v>
      </c>
    </row>
    <row r="442" spans="1:13" x14ac:dyDescent="0.25">
      <c r="A442" t="s">
        <v>18</v>
      </c>
      <c r="B442" t="s">
        <v>19</v>
      </c>
      <c r="C442" s="15" t="s">
        <v>28</v>
      </c>
      <c r="D442" s="11">
        <v>44508</v>
      </c>
      <c r="E442">
        <v>490</v>
      </c>
      <c r="F442" s="9">
        <v>3</v>
      </c>
      <c r="G442" s="9">
        <v>15</v>
      </c>
      <c r="H442" s="9">
        <v>4900</v>
      </c>
      <c r="I442" s="9">
        <v>588</v>
      </c>
      <c r="J442" s="7" t="s">
        <v>32</v>
      </c>
      <c r="K442" s="16">
        <f>Store[[#This Row],[Quantity]]*Store[[#This Row],[Sale Price]]</f>
        <v>7350</v>
      </c>
      <c r="L442" s="16">
        <f>Store[[#This Row],[Gross Sales]]-Store[[#This Row],[Discount]]</f>
        <v>6762</v>
      </c>
      <c r="M442" s="16">
        <f>Store[[#This Row],[Sales]]-Store[[#This Row],[COGS]]</f>
        <v>1862</v>
      </c>
    </row>
    <row r="443" spans="1:13" x14ac:dyDescent="0.25">
      <c r="A443" t="s">
        <v>23</v>
      </c>
      <c r="B443" t="s">
        <v>22</v>
      </c>
      <c r="C443" s="15" t="s">
        <v>28</v>
      </c>
      <c r="D443" s="11">
        <v>44550</v>
      </c>
      <c r="E443">
        <v>1362</v>
      </c>
      <c r="F443" s="9">
        <v>3</v>
      </c>
      <c r="G443" s="9">
        <v>350</v>
      </c>
      <c r="H443" s="9">
        <v>354120</v>
      </c>
      <c r="I443" s="9">
        <v>38136</v>
      </c>
      <c r="J443" s="7" t="s">
        <v>32</v>
      </c>
      <c r="K443" s="16">
        <f>Store[[#This Row],[Quantity]]*Store[[#This Row],[Sale Price]]</f>
        <v>476700</v>
      </c>
      <c r="L443" s="16">
        <f>Store[[#This Row],[Gross Sales]]-Store[[#This Row],[Discount]]</f>
        <v>438564</v>
      </c>
      <c r="M443" s="16">
        <f>Store[[#This Row],[Sales]]-Store[[#This Row],[COGS]]</f>
        <v>84444</v>
      </c>
    </row>
    <row r="444" spans="1:13" x14ac:dyDescent="0.25">
      <c r="A444" t="s">
        <v>18</v>
      </c>
      <c r="B444" t="s">
        <v>19</v>
      </c>
      <c r="C444" s="15" t="s">
        <v>16</v>
      </c>
      <c r="D444" s="11">
        <v>44258</v>
      </c>
      <c r="E444">
        <v>2501</v>
      </c>
      <c r="F444" s="9">
        <v>5</v>
      </c>
      <c r="G444" s="9">
        <v>15</v>
      </c>
      <c r="H444" s="9">
        <v>25010</v>
      </c>
      <c r="I444" s="9">
        <v>3001.2</v>
      </c>
      <c r="J444" s="7" t="s">
        <v>32</v>
      </c>
      <c r="K444" s="16">
        <f>Store[[#This Row],[Quantity]]*Store[[#This Row],[Sale Price]]</f>
        <v>37515</v>
      </c>
      <c r="L444" s="16">
        <f>Store[[#This Row],[Gross Sales]]-Store[[#This Row],[Discount]]</f>
        <v>34513.800000000003</v>
      </c>
      <c r="M444" s="16">
        <f>Store[[#This Row],[Sales]]-Store[[#This Row],[COGS]]</f>
        <v>9503.8000000000029</v>
      </c>
    </row>
    <row r="445" spans="1:13" x14ac:dyDescent="0.25">
      <c r="A445" t="s">
        <v>23</v>
      </c>
      <c r="B445" t="s">
        <v>15</v>
      </c>
      <c r="C445" s="15" t="s">
        <v>16</v>
      </c>
      <c r="D445" s="11">
        <v>44350</v>
      </c>
      <c r="E445">
        <v>708</v>
      </c>
      <c r="F445" s="9">
        <v>5</v>
      </c>
      <c r="G445" s="9">
        <v>20</v>
      </c>
      <c r="H445" s="9">
        <v>7080</v>
      </c>
      <c r="I445" s="9">
        <v>1132.8</v>
      </c>
      <c r="J445" s="7" t="s">
        <v>32</v>
      </c>
      <c r="K445" s="16">
        <f>Store[[#This Row],[Quantity]]*Store[[#This Row],[Sale Price]]</f>
        <v>14160</v>
      </c>
      <c r="L445" s="16">
        <f>Store[[#This Row],[Gross Sales]]-Store[[#This Row],[Discount]]</f>
        <v>13027.2</v>
      </c>
      <c r="M445" s="16">
        <f>Store[[#This Row],[Sales]]-Store[[#This Row],[COGS]]</f>
        <v>5947.2000000000007</v>
      </c>
    </row>
    <row r="446" spans="1:13" x14ac:dyDescent="0.25">
      <c r="A446" t="s">
        <v>23</v>
      </c>
      <c r="B446" t="s">
        <v>30</v>
      </c>
      <c r="C446" s="15" t="s">
        <v>16</v>
      </c>
      <c r="D446" s="11">
        <v>44380</v>
      </c>
      <c r="E446">
        <v>645</v>
      </c>
      <c r="F446" s="9">
        <v>5</v>
      </c>
      <c r="G446" s="9">
        <v>20</v>
      </c>
      <c r="H446" s="9">
        <v>6450</v>
      </c>
      <c r="I446" s="9">
        <v>1032</v>
      </c>
      <c r="J446" s="7" t="s">
        <v>32</v>
      </c>
      <c r="K446" s="16">
        <f>Store[[#This Row],[Quantity]]*Store[[#This Row],[Sale Price]]</f>
        <v>12900</v>
      </c>
      <c r="L446" s="16">
        <f>Store[[#This Row],[Gross Sales]]-Store[[#This Row],[Discount]]</f>
        <v>11868</v>
      </c>
      <c r="M446" s="16">
        <f>Store[[#This Row],[Sales]]-Store[[#This Row],[COGS]]</f>
        <v>5418</v>
      </c>
    </row>
    <row r="447" spans="1:13" x14ac:dyDescent="0.25">
      <c r="A447" t="s">
        <v>21</v>
      </c>
      <c r="B447" t="s">
        <v>19</v>
      </c>
      <c r="C447" s="15" t="s">
        <v>16</v>
      </c>
      <c r="D447" s="11">
        <v>44421</v>
      </c>
      <c r="E447">
        <v>1562</v>
      </c>
      <c r="F447" s="9">
        <v>5</v>
      </c>
      <c r="G447" s="9">
        <v>300</v>
      </c>
      <c r="H447" s="9">
        <v>390500</v>
      </c>
      <c r="I447" s="9">
        <v>37488</v>
      </c>
      <c r="J447" s="7" t="s">
        <v>32</v>
      </c>
      <c r="K447" s="16">
        <f>Store[[#This Row],[Quantity]]*Store[[#This Row],[Sale Price]]</f>
        <v>468600</v>
      </c>
      <c r="L447" s="16">
        <f>Store[[#This Row],[Gross Sales]]-Store[[#This Row],[Discount]]</f>
        <v>431112</v>
      </c>
      <c r="M447" s="16">
        <f>Store[[#This Row],[Sales]]-Store[[#This Row],[COGS]]</f>
        <v>40612</v>
      </c>
    </row>
    <row r="448" spans="1:13" x14ac:dyDescent="0.25">
      <c r="A448" t="s">
        <v>18</v>
      </c>
      <c r="B448" t="s">
        <v>30</v>
      </c>
      <c r="C448" s="15" t="s">
        <v>16</v>
      </c>
      <c r="D448" s="11">
        <v>44547</v>
      </c>
      <c r="E448">
        <v>711</v>
      </c>
      <c r="F448" s="9">
        <v>5</v>
      </c>
      <c r="G448" s="9">
        <v>15</v>
      </c>
      <c r="H448" s="9">
        <v>7110</v>
      </c>
      <c r="I448" s="9">
        <v>853.2</v>
      </c>
      <c r="J448" s="7" t="s">
        <v>32</v>
      </c>
      <c r="K448" s="16">
        <f>Store[[#This Row],[Quantity]]*Store[[#This Row],[Sale Price]]</f>
        <v>10665</v>
      </c>
      <c r="L448" s="16">
        <f>Store[[#This Row],[Gross Sales]]-Store[[#This Row],[Discount]]</f>
        <v>9811.7999999999993</v>
      </c>
      <c r="M448" s="16">
        <f>Store[[#This Row],[Sales]]-Store[[#This Row],[COGS]]</f>
        <v>2701.7999999999993</v>
      </c>
    </row>
    <row r="449" spans="1:13" x14ac:dyDescent="0.25">
      <c r="A449" t="s">
        <v>14</v>
      </c>
      <c r="B449" t="s">
        <v>22</v>
      </c>
      <c r="C449" s="15" t="s">
        <v>20</v>
      </c>
      <c r="D449" s="11">
        <v>44258</v>
      </c>
      <c r="E449">
        <v>1114</v>
      </c>
      <c r="F449" s="9">
        <v>10</v>
      </c>
      <c r="G449" s="9">
        <v>125</v>
      </c>
      <c r="H449" s="9">
        <v>133680</v>
      </c>
      <c r="I449" s="9">
        <v>11140</v>
      </c>
      <c r="J449" s="7" t="s">
        <v>32</v>
      </c>
      <c r="K449" s="16">
        <f>Store[[#This Row],[Quantity]]*Store[[#This Row],[Sale Price]]</f>
        <v>139250</v>
      </c>
      <c r="L449" s="16">
        <f>Store[[#This Row],[Gross Sales]]-Store[[#This Row],[Discount]]</f>
        <v>128110</v>
      </c>
      <c r="M449" s="16">
        <f>Store[[#This Row],[Sales]]-Store[[#This Row],[COGS]]</f>
        <v>-5570</v>
      </c>
    </row>
    <row r="450" spans="1:13" x14ac:dyDescent="0.25">
      <c r="A450" t="s">
        <v>23</v>
      </c>
      <c r="B450" t="s">
        <v>30</v>
      </c>
      <c r="C450" s="15" t="s">
        <v>20</v>
      </c>
      <c r="D450" s="11">
        <v>44289</v>
      </c>
      <c r="E450">
        <v>1259</v>
      </c>
      <c r="F450" s="9">
        <v>10</v>
      </c>
      <c r="G450" s="9">
        <v>7</v>
      </c>
      <c r="H450" s="9">
        <v>6295</v>
      </c>
      <c r="I450" s="9">
        <v>705.04</v>
      </c>
      <c r="J450" s="7" t="s">
        <v>32</v>
      </c>
      <c r="K450" s="16">
        <f>Store[[#This Row],[Quantity]]*Store[[#This Row],[Sale Price]]</f>
        <v>8813</v>
      </c>
      <c r="L450" s="16">
        <f>Store[[#This Row],[Gross Sales]]-Store[[#This Row],[Discount]]</f>
        <v>8107.96</v>
      </c>
      <c r="M450" s="16">
        <f>Store[[#This Row],[Sales]]-Store[[#This Row],[COGS]]</f>
        <v>1812.96</v>
      </c>
    </row>
    <row r="451" spans="1:13" x14ac:dyDescent="0.25">
      <c r="A451" t="s">
        <v>23</v>
      </c>
      <c r="B451" t="s">
        <v>30</v>
      </c>
      <c r="C451" s="15" t="s">
        <v>20</v>
      </c>
      <c r="D451" s="11">
        <v>44320</v>
      </c>
      <c r="E451">
        <v>1095</v>
      </c>
      <c r="F451" s="9">
        <v>10</v>
      </c>
      <c r="G451" s="9">
        <v>7</v>
      </c>
      <c r="H451" s="9">
        <v>5475</v>
      </c>
      <c r="I451" s="9">
        <v>613.20000000000005</v>
      </c>
      <c r="J451" s="7" t="s">
        <v>32</v>
      </c>
      <c r="K451" s="16">
        <f>Store[[#This Row],[Quantity]]*Store[[#This Row],[Sale Price]]</f>
        <v>7665</v>
      </c>
      <c r="L451" s="16">
        <f>Store[[#This Row],[Gross Sales]]-Store[[#This Row],[Discount]]</f>
        <v>7051.8</v>
      </c>
      <c r="M451" s="16">
        <f>Store[[#This Row],[Sales]]-Store[[#This Row],[COGS]]</f>
        <v>1576.8000000000002</v>
      </c>
    </row>
    <row r="452" spans="1:13" x14ac:dyDescent="0.25">
      <c r="A452" t="s">
        <v>23</v>
      </c>
      <c r="B452" t="s">
        <v>30</v>
      </c>
      <c r="C452" s="15" t="s">
        <v>20</v>
      </c>
      <c r="D452" s="11">
        <v>44355</v>
      </c>
      <c r="E452">
        <v>1366</v>
      </c>
      <c r="F452" s="9">
        <v>10</v>
      </c>
      <c r="G452" s="9">
        <v>20</v>
      </c>
      <c r="H452" s="9">
        <v>13660</v>
      </c>
      <c r="I452" s="9">
        <v>2185.6</v>
      </c>
      <c r="J452" s="7" t="s">
        <v>32</v>
      </c>
      <c r="K452" s="16">
        <f>Store[[#This Row],[Quantity]]*Store[[#This Row],[Sale Price]]</f>
        <v>27320</v>
      </c>
      <c r="L452" s="16">
        <f>Store[[#This Row],[Gross Sales]]-Store[[#This Row],[Discount]]</f>
        <v>25134.400000000001</v>
      </c>
      <c r="M452" s="16">
        <f>Store[[#This Row],[Sales]]-Store[[#This Row],[COGS]]</f>
        <v>11474.400000000001</v>
      </c>
    </row>
    <row r="453" spans="1:13" x14ac:dyDescent="0.25">
      <c r="A453" t="s">
        <v>21</v>
      </c>
      <c r="B453" t="s">
        <v>22</v>
      </c>
      <c r="C453" s="15" t="s">
        <v>20</v>
      </c>
      <c r="D453" s="11">
        <v>44370</v>
      </c>
      <c r="E453">
        <v>2460</v>
      </c>
      <c r="F453" s="9">
        <v>10</v>
      </c>
      <c r="G453" s="9">
        <v>300</v>
      </c>
      <c r="H453" s="9">
        <v>615000</v>
      </c>
      <c r="I453" s="9">
        <v>59040</v>
      </c>
      <c r="J453" s="7" t="s">
        <v>32</v>
      </c>
      <c r="K453" s="16">
        <f>Store[[#This Row],[Quantity]]*Store[[#This Row],[Sale Price]]</f>
        <v>738000</v>
      </c>
      <c r="L453" s="16">
        <f>Store[[#This Row],[Gross Sales]]-Store[[#This Row],[Discount]]</f>
        <v>678960</v>
      </c>
      <c r="M453" s="16">
        <f>Store[[#This Row],[Sales]]-Store[[#This Row],[COGS]]</f>
        <v>63960</v>
      </c>
    </row>
    <row r="454" spans="1:13" x14ac:dyDescent="0.25">
      <c r="A454" t="s">
        <v>23</v>
      </c>
      <c r="B454" t="s">
        <v>25</v>
      </c>
      <c r="C454" s="15" t="s">
        <v>20</v>
      </c>
      <c r="D454" s="11">
        <v>44436</v>
      </c>
      <c r="E454">
        <v>678</v>
      </c>
      <c r="F454" s="9">
        <v>10</v>
      </c>
      <c r="G454" s="9">
        <v>7</v>
      </c>
      <c r="H454" s="9">
        <v>3390</v>
      </c>
      <c r="I454" s="9">
        <v>379.68</v>
      </c>
      <c r="J454" s="7" t="s">
        <v>32</v>
      </c>
      <c r="K454" s="16">
        <f>Store[[#This Row],[Quantity]]*Store[[#This Row],[Sale Price]]</f>
        <v>4746</v>
      </c>
      <c r="L454" s="16">
        <f>Store[[#This Row],[Gross Sales]]-Store[[#This Row],[Discount]]</f>
        <v>4366.32</v>
      </c>
      <c r="M454" s="16">
        <f>Store[[#This Row],[Sales]]-Store[[#This Row],[COGS]]</f>
        <v>976.31999999999971</v>
      </c>
    </row>
    <row r="455" spans="1:13" x14ac:dyDescent="0.25">
      <c r="A455" t="s">
        <v>23</v>
      </c>
      <c r="B455" t="s">
        <v>30</v>
      </c>
      <c r="C455" s="15" t="s">
        <v>20</v>
      </c>
      <c r="D455" s="11">
        <v>44425</v>
      </c>
      <c r="E455">
        <v>1598</v>
      </c>
      <c r="F455" s="9">
        <v>10</v>
      </c>
      <c r="G455" s="9">
        <v>7</v>
      </c>
      <c r="H455" s="9">
        <v>7990</v>
      </c>
      <c r="I455" s="9">
        <v>894.88</v>
      </c>
      <c r="J455" s="7" t="s">
        <v>32</v>
      </c>
      <c r="K455" s="16">
        <f>Store[[#This Row],[Quantity]]*Store[[#This Row],[Sale Price]]</f>
        <v>11186</v>
      </c>
      <c r="L455" s="16">
        <f>Store[[#This Row],[Gross Sales]]-Store[[#This Row],[Discount]]</f>
        <v>10291.120000000001</v>
      </c>
      <c r="M455" s="16">
        <f>Store[[#This Row],[Sales]]-Store[[#This Row],[COGS]]</f>
        <v>2301.1200000000008</v>
      </c>
    </row>
    <row r="456" spans="1:13" x14ac:dyDescent="0.25">
      <c r="A456" t="s">
        <v>23</v>
      </c>
      <c r="B456" t="s">
        <v>30</v>
      </c>
      <c r="C456" s="15" t="s">
        <v>20</v>
      </c>
      <c r="D456" s="11">
        <v>44446</v>
      </c>
      <c r="E456">
        <v>1934</v>
      </c>
      <c r="F456" s="9">
        <v>10</v>
      </c>
      <c r="G456" s="9">
        <v>20</v>
      </c>
      <c r="H456" s="9">
        <v>19340</v>
      </c>
      <c r="I456" s="9">
        <v>3094.4</v>
      </c>
      <c r="J456" s="7" t="s">
        <v>32</v>
      </c>
      <c r="K456" s="16">
        <f>Store[[#This Row],[Quantity]]*Store[[#This Row],[Sale Price]]</f>
        <v>38680</v>
      </c>
      <c r="L456" s="16">
        <f>Store[[#This Row],[Gross Sales]]-Store[[#This Row],[Discount]]</f>
        <v>35585.599999999999</v>
      </c>
      <c r="M456" s="16">
        <f>Store[[#This Row],[Sales]]-Store[[#This Row],[COGS]]</f>
        <v>16245.599999999999</v>
      </c>
    </row>
    <row r="457" spans="1:13" x14ac:dyDescent="0.25">
      <c r="A457" t="s">
        <v>23</v>
      </c>
      <c r="B457" t="s">
        <v>22</v>
      </c>
      <c r="C457" s="15" t="s">
        <v>20</v>
      </c>
      <c r="D457" s="11">
        <v>44454</v>
      </c>
      <c r="E457">
        <v>2993</v>
      </c>
      <c r="F457" s="9">
        <v>10</v>
      </c>
      <c r="G457" s="9">
        <v>20</v>
      </c>
      <c r="H457" s="9">
        <v>29930</v>
      </c>
      <c r="I457" s="9">
        <v>4788.8</v>
      </c>
      <c r="J457" s="7" t="s">
        <v>32</v>
      </c>
      <c r="K457" s="16">
        <f>Store[[#This Row],[Quantity]]*Store[[#This Row],[Sale Price]]</f>
        <v>59860</v>
      </c>
      <c r="L457" s="16">
        <f>Store[[#This Row],[Gross Sales]]-Store[[#This Row],[Discount]]</f>
        <v>55071.199999999997</v>
      </c>
      <c r="M457" s="16">
        <f>Store[[#This Row],[Sales]]-Store[[#This Row],[COGS]]</f>
        <v>25141.199999999997</v>
      </c>
    </row>
    <row r="458" spans="1:13" x14ac:dyDescent="0.25">
      <c r="A458" t="s">
        <v>23</v>
      </c>
      <c r="B458" t="s">
        <v>22</v>
      </c>
      <c r="C458" s="15" t="s">
        <v>20</v>
      </c>
      <c r="D458" s="11">
        <v>44547</v>
      </c>
      <c r="E458">
        <v>1362</v>
      </c>
      <c r="F458" s="9">
        <v>10</v>
      </c>
      <c r="G458" s="9">
        <v>350</v>
      </c>
      <c r="H458" s="9">
        <v>354120</v>
      </c>
      <c r="I458" s="9">
        <v>38136</v>
      </c>
      <c r="J458" s="7" t="s">
        <v>32</v>
      </c>
      <c r="K458" s="16">
        <f>Store[[#This Row],[Quantity]]*Store[[#This Row],[Sale Price]]</f>
        <v>476700</v>
      </c>
      <c r="L458" s="16">
        <f>Store[[#This Row],[Gross Sales]]-Store[[#This Row],[Discount]]</f>
        <v>438564</v>
      </c>
      <c r="M458" s="16">
        <f>Store[[#This Row],[Sales]]-Store[[#This Row],[COGS]]</f>
        <v>84444</v>
      </c>
    </row>
    <row r="459" spans="1:13" x14ac:dyDescent="0.25">
      <c r="A459" t="s">
        <v>24</v>
      </c>
      <c r="B459" t="s">
        <v>15</v>
      </c>
      <c r="C459" s="15" t="s">
        <v>26</v>
      </c>
      <c r="D459" s="11">
        <v>44285</v>
      </c>
      <c r="E459">
        <v>598</v>
      </c>
      <c r="F459" s="9">
        <v>120</v>
      </c>
      <c r="G459" s="9">
        <v>12</v>
      </c>
      <c r="H459" s="9">
        <v>1794</v>
      </c>
      <c r="I459" s="9">
        <v>574.08000000000004</v>
      </c>
      <c r="J459" s="7" t="s">
        <v>32</v>
      </c>
      <c r="K459" s="16">
        <f>Store[[#This Row],[Quantity]]*Store[[#This Row],[Sale Price]]</f>
        <v>7176</v>
      </c>
      <c r="L459" s="16">
        <f>Store[[#This Row],[Gross Sales]]-Store[[#This Row],[Discount]]</f>
        <v>6601.92</v>
      </c>
      <c r="M459" s="16">
        <f>Store[[#This Row],[Sales]]-Store[[#This Row],[COGS]]</f>
        <v>4807.92</v>
      </c>
    </row>
    <row r="460" spans="1:13" x14ac:dyDescent="0.25">
      <c r="A460" t="s">
        <v>23</v>
      </c>
      <c r="B460" t="s">
        <v>25</v>
      </c>
      <c r="C460" s="15" t="s">
        <v>26</v>
      </c>
      <c r="D460" s="11">
        <v>44364</v>
      </c>
      <c r="E460">
        <v>2907</v>
      </c>
      <c r="F460" s="9">
        <v>120</v>
      </c>
      <c r="G460" s="9">
        <v>7</v>
      </c>
      <c r="H460" s="9">
        <v>14535</v>
      </c>
      <c r="I460" s="9">
        <v>1627.92</v>
      </c>
      <c r="J460" s="7" t="s">
        <v>32</v>
      </c>
      <c r="K460" s="16">
        <f>Store[[#This Row],[Quantity]]*Store[[#This Row],[Sale Price]]</f>
        <v>20349</v>
      </c>
      <c r="L460" s="16">
        <f>Store[[#This Row],[Gross Sales]]-Store[[#This Row],[Discount]]</f>
        <v>18721.080000000002</v>
      </c>
      <c r="M460" s="16">
        <f>Store[[#This Row],[Sales]]-Store[[#This Row],[COGS]]</f>
        <v>4186.0800000000017</v>
      </c>
    </row>
    <row r="461" spans="1:13" x14ac:dyDescent="0.25">
      <c r="A461" t="s">
        <v>23</v>
      </c>
      <c r="B461" t="s">
        <v>30</v>
      </c>
      <c r="C461" s="15" t="s">
        <v>26</v>
      </c>
      <c r="D461" s="11">
        <v>44359</v>
      </c>
      <c r="E461">
        <v>2338</v>
      </c>
      <c r="F461" s="9">
        <v>120</v>
      </c>
      <c r="G461" s="9">
        <v>7</v>
      </c>
      <c r="H461" s="9">
        <v>11690</v>
      </c>
      <c r="I461" s="9">
        <v>1309.28</v>
      </c>
      <c r="J461" s="7" t="s">
        <v>32</v>
      </c>
      <c r="K461" s="16">
        <f>Store[[#This Row],[Quantity]]*Store[[#This Row],[Sale Price]]</f>
        <v>16366</v>
      </c>
      <c r="L461" s="16">
        <f>Store[[#This Row],[Gross Sales]]-Store[[#This Row],[Discount]]</f>
        <v>15056.72</v>
      </c>
      <c r="M461" s="16">
        <f>Store[[#This Row],[Sales]]-Store[[#This Row],[COGS]]</f>
        <v>3366.7199999999993</v>
      </c>
    </row>
    <row r="462" spans="1:13" x14ac:dyDescent="0.25">
      <c r="A462" t="s">
        <v>21</v>
      </c>
      <c r="B462" t="s">
        <v>22</v>
      </c>
      <c r="C462" s="15" t="s">
        <v>26</v>
      </c>
      <c r="D462" s="11">
        <v>44538</v>
      </c>
      <c r="E462">
        <v>635</v>
      </c>
      <c r="F462" s="9">
        <v>120</v>
      </c>
      <c r="G462" s="9">
        <v>300</v>
      </c>
      <c r="H462" s="9">
        <v>158750</v>
      </c>
      <c r="I462" s="9">
        <v>15240</v>
      </c>
      <c r="J462" s="7" t="s">
        <v>32</v>
      </c>
      <c r="K462" s="16">
        <f>Store[[#This Row],[Quantity]]*Store[[#This Row],[Sale Price]]</f>
        <v>190500</v>
      </c>
      <c r="L462" s="16">
        <f>Store[[#This Row],[Gross Sales]]-Store[[#This Row],[Discount]]</f>
        <v>175260</v>
      </c>
      <c r="M462" s="16">
        <f>Store[[#This Row],[Sales]]-Store[[#This Row],[COGS]]</f>
        <v>16510</v>
      </c>
    </row>
    <row r="463" spans="1:13" x14ac:dyDescent="0.25">
      <c r="A463" t="s">
        <v>23</v>
      </c>
      <c r="B463" t="s">
        <v>19</v>
      </c>
      <c r="C463" s="15" t="s">
        <v>27</v>
      </c>
      <c r="D463" s="11">
        <v>44313</v>
      </c>
      <c r="E463">
        <v>574.5</v>
      </c>
      <c r="F463" s="9">
        <v>250</v>
      </c>
      <c r="G463" s="9">
        <v>350</v>
      </c>
      <c r="H463" s="9">
        <v>149370</v>
      </c>
      <c r="I463" s="9">
        <v>16086</v>
      </c>
      <c r="J463" s="7" t="s">
        <v>32</v>
      </c>
      <c r="K463" s="16">
        <f>Store[[#This Row],[Quantity]]*Store[[#This Row],[Sale Price]]</f>
        <v>201075</v>
      </c>
      <c r="L463" s="16">
        <f>Store[[#This Row],[Gross Sales]]-Store[[#This Row],[Discount]]</f>
        <v>184989</v>
      </c>
      <c r="M463" s="16">
        <f>Store[[#This Row],[Sales]]-Store[[#This Row],[COGS]]</f>
        <v>35619</v>
      </c>
    </row>
    <row r="464" spans="1:13" x14ac:dyDescent="0.25">
      <c r="A464" t="s">
        <v>23</v>
      </c>
      <c r="B464" t="s">
        <v>30</v>
      </c>
      <c r="C464" s="15" t="s">
        <v>27</v>
      </c>
      <c r="D464" s="11">
        <v>44361</v>
      </c>
      <c r="E464">
        <v>2338</v>
      </c>
      <c r="F464" s="9">
        <v>250</v>
      </c>
      <c r="G464" s="9">
        <v>7</v>
      </c>
      <c r="H464" s="9">
        <v>11690</v>
      </c>
      <c r="I464" s="9">
        <v>1309.28</v>
      </c>
      <c r="J464" s="7" t="s">
        <v>32</v>
      </c>
      <c r="K464" s="16">
        <f>Store[[#This Row],[Quantity]]*Store[[#This Row],[Sale Price]]</f>
        <v>16366</v>
      </c>
      <c r="L464" s="16">
        <f>Store[[#This Row],[Gross Sales]]-Store[[#This Row],[Discount]]</f>
        <v>15056.72</v>
      </c>
      <c r="M464" s="16">
        <f>Store[[#This Row],[Sales]]-Store[[#This Row],[COGS]]</f>
        <v>3366.7199999999993</v>
      </c>
    </row>
    <row r="465" spans="1:13" x14ac:dyDescent="0.25">
      <c r="A465" t="s">
        <v>23</v>
      </c>
      <c r="B465" t="s">
        <v>19</v>
      </c>
      <c r="C465" s="15" t="s">
        <v>27</v>
      </c>
      <c r="D465" s="11">
        <v>44426</v>
      </c>
      <c r="E465">
        <v>381</v>
      </c>
      <c r="F465" s="9">
        <v>250</v>
      </c>
      <c r="G465" s="9">
        <v>350</v>
      </c>
      <c r="H465" s="9">
        <v>99060</v>
      </c>
      <c r="I465" s="9">
        <v>10668</v>
      </c>
      <c r="J465" s="7" t="s">
        <v>32</v>
      </c>
      <c r="K465" s="16">
        <f>Store[[#This Row],[Quantity]]*Store[[#This Row],[Sale Price]]</f>
        <v>133350</v>
      </c>
      <c r="L465" s="16">
        <f>Store[[#This Row],[Gross Sales]]-Store[[#This Row],[Discount]]</f>
        <v>122682</v>
      </c>
      <c r="M465" s="16">
        <f>Store[[#This Row],[Sales]]-Store[[#This Row],[COGS]]</f>
        <v>23622</v>
      </c>
    </row>
    <row r="466" spans="1:13" x14ac:dyDescent="0.25">
      <c r="A466" t="s">
        <v>23</v>
      </c>
      <c r="B466" t="s">
        <v>30</v>
      </c>
      <c r="C466" s="15" t="s">
        <v>27</v>
      </c>
      <c r="D466" s="11">
        <v>44414</v>
      </c>
      <c r="E466">
        <v>422</v>
      </c>
      <c r="F466" s="9">
        <v>250</v>
      </c>
      <c r="G466" s="9">
        <v>350</v>
      </c>
      <c r="H466" s="9">
        <v>109720</v>
      </c>
      <c r="I466" s="9">
        <v>11816</v>
      </c>
      <c r="J466" s="7" t="s">
        <v>32</v>
      </c>
      <c r="K466" s="16">
        <f>Store[[#This Row],[Quantity]]*Store[[#This Row],[Sale Price]]</f>
        <v>147700</v>
      </c>
      <c r="L466" s="16">
        <f>Store[[#This Row],[Gross Sales]]-Store[[#This Row],[Discount]]</f>
        <v>135884</v>
      </c>
      <c r="M466" s="16">
        <f>Store[[#This Row],[Sales]]-Store[[#This Row],[COGS]]</f>
        <v>26164</v>
      </c>
    </row>
    <row r="467" spans="1:13" x14ac:dyDescent="0.25">
      <c r="A467" t="s">
        <v>21</v>
      </c>
      <c r="B467" t="s">
        <v>15</v>
      </c>
      <c r="C467" s="15" t="s">
        <v>27</v>
      </c>
      <c r="D467" s="11">
        <v>44441</v>
      </c>
      <c r="E467">
        <v>2134</v>
      </c>
      <c r="F467" s="9">
        <v>250</v>
      </c>
      <c r="G467" s="9">
        <v>300</v>
      </c>
      <c r="H467" s="9">
        <v>533500</v>
      </c>
      <c r="I467" s="9">
        <v>51216</v>
      </c>
      <c r="J467" s="7" t="s">
        <v>32</v>
      </c>
      <c r="K467" s="16">
        <f>Store[[#This Row],[Quantity]]*Store[[#This Row],[Sale Price]]</f>
        <v>640200</v>
      </c>
      <c r="L467" s="16">
        <f>Store[[#This Row],[Gross Sales]]-Store[[#This Row],[Discount]]</f>
        <v>588984</v>
      </c>
      <c r="M467" s="16">
        <f>Store[[#This Row],[Sales]]-Store[[#This Row],[COGS]]</f>
        <v>55484</v>
      </c>
    </row>
    <row r="468" spans="1:13" x14ac:dyDescent="0.25">
      <c r="A468" t="s">
        <v>23</v>
      </c>
      <c r="B468" t="s">
        <v>15</v>
      </c>
      <c r="C468" s="15" t="s">
        <v>31</v>
      </c>
      <c r="D468" s="11">
        <v>44369</v>
      </c>
      <c r="E468">
        <v>708</v>
      </c>
      <c r="F468" s="9">
        <v>260</v>
      </c>
      <c r="G468" s="9">
        <v>20</v>
      </c>
      <c r="H468" s="9">
        <v>7080</v>
      </c>
      <c r="I468" s="9">
        <v>1132.8</v>
      </c>
      <c r="J468" s="7" t="s">
        <v>32</v>
      </c>
      <c r="K468" s="16">
        <f>Store[[#This Row],[Quantity]]*Store[[#This Row],[Sale Price]]</f>
        <v>14160</v>
      </c>
      <c r="L468" s="16">
        <f>Store[[#This Row],[Gross Sales]]-Store[[#This Row],[Discount]]</f>
        <v>13027.2</v>
      </c>
      <c r="M468" s="16">
        <f>Store[[#This Row],[Sales]]-Store[[#This Row],[COGS]]</f>
        <v>5947.2000000000007</v>
      </c>
    </row>
    <row r="469" spans="1:13" x14ac:dyDescent="0.25">
      <c r="A469" t="s">
        <v>23</v>
      </c>
      <c r="B469" t="s">
        <v>25</v>
      </c>
      <c r="C469" s="15" t="s">
        <v>31</v>
      </c>
      <c r="D469" s="11">
        <v>44366</v>
      </c>
      <c r="E469">
        <v>2907</v>
      </c>
      <c r="F469" s="9">
        <v>260</v>
      </c>
      <c r="G469" s="9">
        <v>7</v>
      </c>
      <c r="H469" s="9">
        <v>14535</v>
      </c>
      <c r="I469" s="9">
        <v>1627.92</v>
      </c>
      <c r="J469" s="7" t="s">
        <v>32</v>
      </c>
      <c r="K469" s="16">
        <f>Store[[#This Row],[Quantity]]*Store[[#This Row],[Sale Price]]</f>
        <v>20349</v>
      </c>
      <c r="L469" s="16">
        <f>Store[[#This Row],[Gross Sales]]-Store[[#This Row],[Discount]]</f>
        <v>18721.080000000002</v>
      </c>
      <c r="M469" s="16">
        <f>Store[[#This Row],[Sales]]-Store[[#This Row],[COGS]]</f>
        <v>4186.0800000000017</v>
      </c>
    </row>
    <row r="470" spans="1:13" x14ac:dyDescent="0.25">
      <c r="A470" t="s">
        <v>23</v>
      </c>
      <c r="B470" t="s">
        <v>30</v>
      </c>
      <c r="C470" s="15" t="s">
        <v>31</v>
      </c>
      <c r="D470" s="11">
        <v>44358</v>
      </c>
      <c r="E470">
        <v>1366</v>
      </c>
      <c r="F470" s="9">
        <v>260</v>
      </c>
      <c r="G470" s="9">
        <v>20</v>
      </c>
      <c r="H470" s="9">
        <v>13660</v>
      </c>
      <c r="I470" s="9">
        <v>2185.6</v>
      </c>
      <c r="J470" s="7" t="s">
        <v>32</v>
      </c>
      <c r="K470" s="16">
        <f>Store[[#This Row],[Quantity]]*Store[[#This Row],[Sale Price]]</f>
        <v>27320</v>
      </c>
      <c r="L470" s="16">
        <f>Store[[#This Row],[Gross Sales]]-Store[[#This Row],[Discount]]</f>
        <v>25134.400000000001</v>
      </c>
      <c r="M470" s="16">
        <f>Store[[#This Row],[Sales]]-Store[[#This Row],[COGS]]</f>
        <v>11474.400000000001</v>
      </c>
    </row>
    <row r="471" spans="1:13" x14ac:dyDescent="0.25">
      <c r="A471" t="s">
        <v>21</v>
      </c>
      <c r="B471" t="s">
        <v>22</v>
      </c>
      <c r="C471" s="15" t="s">
        <v>31</v>
      </c>
      <c r="D471" s="11">
        <v>44372</v>
      </c>
      <c r="E471">
        <v>2460</v>
      </c>
      <c r="F471" s="9">
        <v>260</v>
      </c>
      <c r="G471" s="9">
        <v>300</v>
      </c>
      <c r="H471" s="9">
        <v>615000</v>
      </c>
      <c r="I471" s="9">
        <v>59040</v>
      </c>
      <c r="J471" s="7" t="s">
        <v>32</v>
      </c>
      <c r="K471" s="16">
        <f>Store[[#This Row],[Quantity]]*Store[[#This Row],[Sale Price]]</f>
        <v>738000</v>
      </c>
      <c r="L471" s="16">
        <f>Store[[#This Row],[Gross Sales]]-Store[[#This Row],[Discount]]</f>
        <v>678960</v>
      </c>
      <c r="M471" s="16">
        <f>Store[[#This Row],[Sales]]-Store[[#This Row],[COGS]]</f>
        <v>63960</v>
      </c>
    </row>
    <row r="472" spans="1:13" x14ac:dyDescent="0.25">
      <c r="A472" t="s">
        <v>23</v>
      </c>
      <c r="B472" t="s">
        <v>30</v>
      </c>
      <c r="C472" s="15" t="s">
        <v>31</v>
      </c>
      <c r="D472" s="11">
        <v>44502</v>
      </c>
      <c r="E472">
        <v>1520</v>
      </c>
      <c r="F472" s="9">
        <v>260</v>
      </c>
      <c r="G472" s="9">
        <v>20</v>
      </c>
      <c r="H472" s="9">
        <v>15200</v>
      </c>
      <c r="I472" s="9">
        <v>2432</v>
      </c>
      <c r="J472" s="7" t="s">
        <v>32</v>
      </c>
      <c r="K472" s="16">
        <f>Store[[#This Row],[Quantity]]*Store[[#This Row],[Sale Price]]</f>
        <v>30400</v>
      </c>
      <c r="L472" s="16">
        <f>Store[[#This Row],[Gross Sales]]-Store[[#This Row],[Discount]]</f>
        <v>27968</v>
      </c>
      <c r="M472" s="16">
        <f>Store[[#This Row],[Sales]]-Store[[#This Row],[COGS]]</f>
        <v>12768</v>
      </c>
    </row>
    <row r="473" spans="1:13" x14ac:dyDescent="0.25">
      <c r="A473" t="s">
        <v>18</v>
      </c>
      <c r="B473" t="s">
        <v>30</v>
      </c>
      <c r="C473" s="15" t="s">
        <v>31</v>
      </c>
      <c r="D473" s="11">
        <v>44550</v>
      </c>
      <c r="E473">
        <v>711</v>
      </c>
      <c r="F473" s="9">
        <v>260</v>
      </c>
      <c r="G473" s="9">
        <v>15</v>
      </c>
      <c r="H473" s="9">
        <v>7110</v>
      </c>
      <c r="I473" s="9">
        <v>853.2</v>
      </c>
      <c r="J473" s="7" t="s">
        <v>32</v>
      </c>
      <c r="K473" s="16">
        <f>Store[[#This Row],[Quantity]]*Store[[#This Row],[Sale Price]]</f>
        <v>10665</v>
      </c>
      <c r="L473" s="16">
        <f>Store[[#This Row],[Gross Sales]]-Store[[#This Row],[Discount]]</f>
        <v>9811.7999999999993</v>
      </c>
      <c r="M473" s="16">
        <f>Store[[#This Row],[Sales]]-Store[[#This Row],[COGS]]</f>
        <v>2701.7999999999993</v>
      </c>
    </row>
    <row r="474" spans="1:13" x14ac:dyDescent="0.25">
      <c r="A474" t="s">
        <v>21</v>
      </c>
      <c r="B474" t="s">
        <v>22</v>
      </c>
      <c r="C474" s="15" t="s">
        <v>31</v>
      </c>
      <c r="D474" s="11">
        <v>44555</v>
      </c>
      <c r="E474">
        <v>635</v>
      </c>
      <c r="F474" s="9">
        <v>260</v>
      </c>
      <c r="G474" s="9">
        <v>300</v>
      </c>
      <c r="H474" s="9">
        <v>158750</v>
      </c>
      <c r="I474" s="9">
        <v>15240</v>
      </c>
      <c r="J474" s="7" t="s">
        <v>32</v>
      </c>
      <c r="K474" s="16">
        <f>Store[[#This Row],[Quantity]]*Store[[#This Row],[Sale Price]]</f>
        <v>190500</v>
      </c>
      <c r="L474" s="16">
        <f>Store[[#This Row],[Gross Sales]]-Store[[#This Row],[Discount]]</f>
        <v>175260</v>
      </c>
      <c r="M474" s="16">
        <f>Store[[#This Row],[Sales]]-Store[[#This Row],[COGS]]</f>
        <v>16510</v>
      </c>
    </row>
    <row r="475" spans="1:13" x14ac:dyDescent="0.25">
      <c r="A475" t="s">
        <v>23</v>
      </c>
      <c r="B475" t="s">
        <v>25</v>
      </c>
      <c r="C475" s="15" t="s">
        <v>27</v>
      </c>
      <c r="D475" s="11">
        <v>44387</v>
      </c>
      <c r="E475">
        <v>436.5</v>
      </c>
      <c r="F475" s="9">
        <v>250</v>
      </c>
      <c r="G475" s="9">
        <v>20</v>
      </c>
      <c r="H475" s="9">
        <v>4365</v>
      </c>
      <c r="I475" s="9">
        <v>698.40000000000009</v>
      </c>
      <c r="J475" s="7" t="s">
        <v>32</v>
      </c>
      <c r="K475" s="16">
        <f>Store[[#This Row],[Quantity]]*Store[[#This Row],[Sale Price]]</f>
        <v>8730</v>
      </c>
      <c r="L475" s="16">
        <f>Store[[#This Row],[Gross Sales]]-Store[[#This Row],[Discount]]</f>
        <v>8031.6</v>
      </c>
      <c r="M475" s="16">
        <f>Store[[#This Row],[Sales]]-Store[[#This Row],[COGS]]</f>
        <v>3666.6000000000004</v>
      </c>
    </row>
    <row r="476" spans="1:13" x14ac:dyDescent="0.25">
      <c r="A476" t="s">
        <v>21</v>
      </c>
      <c r="B476" t="s">
        <v>15</v>
      </c>
      <c r="C476" s="15" t="s">
        <v>28</v>
      </c>
      <c r="D476" s="11">
        <v>44351</v>
      </c>
      <c r="E476">
        <v>1094</v>
      </c>
      <c r="F476" s="9">
        <v>3</v>
      </c>
      <c r="G476" s="9">
        <v>300</v>
      </c>
      <c r="H476" s="9">
        <v>273500</v>
      </c>
      <c r="I476" s="9">
        <v>29538</v>
      </c>
      <c r="J476" s="7" t="s">
        <v>32</v>
      </c>
      <c r="K476" s="16">
        <f>Store[[#This Row],[Quantity]]*Store[[#This Row],[Sale Price]]</f>
        <v>328200</v>
      </c>
      <c r="L476" s="16">
        <f>Store[[#This Row],[Gross Sales]]-Store[[#This Row],[Discount]]</f>
        <v>298662</v>
      </c>
      <c r="M476" s="16">
        <f>Store[[#This Row],[Sales]]-Store[[#This Row],[COGS]]</f>
        <v>25162</v>
      </c>
    </row>
    <row r="477" spans="1:13" x14ac:dyDescent="0.25">
      <c r="A477" t="s">
        <v>21</v>
      </c>
      <c r="B477" t="s">
        <v>15</v>
      </c>
      <c r="C477" s="15" t="s">
        <v>16</v>
      </c>
      <c r="D477" s="11">
        <v>44297</v>
      </c>
      <c r="E477">
        <v>3802.5</v>
      </c>
      <c r="F477" s="9">
        <v>5</v>
      </c>
      <c r="G477" s="9">
        <v>300</v>
      </c>
      <c r="H477" s="9">
        <v>950625</v>
      </c>
      <c r="I477" s="9">
        <v>102667.5</v>
      </c>
      <c r="J477" s="7" t="s">
        <v>32</v>
      </c>
      <c r="K477" s="16">
        <f>Store[[#This Row],[Quantity]]*Store[[#This Row],[Sale Price]]</f>
        <v>1140750</v>
      </c>
      <c r="L477" s="16">
        <f>Store[[#This Row],[Gross Sales]]-Store[[#This Row],[Discount]]</f>
        <v>1038082.5</v>
      </c>
      <c r="M477" s="16">
        <f>Store[[#This Row],[Sales]]-Store[[#This Row],[COGS]]</f>
        <v>87457.5</v>
      </c>
    </row>
    <row r="478" spans="1:13" x14ac:dyDescent="0.25">
      <c r="A478" t="s">
        <v>23</v>
      </c>
      <c r="B478" t="s">
        <v>19</v>
      </c>
      <c r="C478" s="15" t="s">
        <v>16</v>
      </c>
      <c r="D478" s="11">
        <v>44337</v>
      </c>
      <c r="E478">
        <v>1666</v>
      </c>
      <c r="F478" s="9">
        <v>5</v>
      </c>
      <c r="G478" s="9">
        <v>350</v>
      </c>
      <c r="H478" s="9">
        <v>433160</v>
      </c>
      <c r="I478" s="9">
        <v>52479</v>
      </c>
      <c r="J478" s="7" t="s">
        <v>32</v>
      </c>
      <c r="K478" s="16">
        <f>Store[[#This Row],[Quantity]]*Store[[#This Row],[Sale Price]]</f>
        <v>583100</v>
      </c>
      <c r="L478" s="16">
        <f>Store[[#This Row],[Gross Sales]]-Store[[#This Row],[Discount]]</f>
        <v>530621</v>
      </c>
      <c r="M478" s="16">
        <f>Store[[#This Row],[Sales]]-Store[[#This Row],[COGS]]</f>
        <v>97461</v>
      </c>
    </row>
    <row r="479" spans="1:13" x14ac:dyDescent="0.25">
      <c r="A479" t="s">
        <v>24</v>
      </c>
      <c r="B479" t="s">
        <v>15</v>
      </c>
      <c r="C479" s="15" t="s">
        <v>16</v>
      </c>
      <c r="D479" s="11">
        <v>44516</v>
      </c>
      <c r="E479">
        <v>2321</v>
      </c>
      <c r="F479" s="9">
        <v>5</v>
      </c>
      <c r="G479" s="9">
        <v>12</v>
      </c>
      <c r="H479" s="9">
        <v>6963</v>
      </c>
      <c r="I479" s="9">
        <v>2506.6799999999998</v>
      </c>
      <c r="J479" s="7" t="s">
        <v>32</v>
      </c>
      <c r="K479" s="16">
        <f>Store[[#This Row],[Quantity]]*Store[[#This Row],[Sale Price]]</f>
        <v>27852</v>
      </c>
      <c r="L479" s="16">
        <f>Store[[#This Row],[Gross Sales]]-Store[[#This Row],[Discount]]</f>
        <v>25345.32</v>
      </c>
      <c r="M479" s="16">
        <f>Store[[#This Row],[Sales]]-Store[[#This Row],[COGS]]</f>
        <v>18382.32</v>
      </c>
    </row>
    <row r="480" spans="1:13" x14ac:dyDescent="0.25">
      <c r="A480" t="s">
        <v>14</v>
      </c>
      <c r="B480" t="s">
        <v>25</v>
      </c>
      <c r="C480" s="15" t="s">
        <v>16</v>
      </c>
      <c r="D480" s="11">
        <v>44545</v>
      </c>
      <c r="E480">
        <v>2797</v>
      </c>
      <c r="F480" s="9">
        <v>5</v>
      </c>
      <c r="G480" s="9">
        <v>125</v>
      </c>
      <c r="H480" s="9">
        <v>335640</v>
      </c>
      <c r="I480" s="9">
        <v>31466.25</v>
      </c>
      <c r="J480" s="7" t="s">
        <v>32</v>
      </c>
      <c r="K480" s="16">
        <f>Store[[#This Row],[Quantity]]*Store[[#This Row],[Sale Price]]</f>
        <v>349625</v>
      </c>
      <c r="L480" s="16">
        <f>Store[[#This Row],[Gross Sales]]-Store[[#This Row],[Discount]]</f>
        <v>318158.75</v>
      </c>
      <c r="M480" s="16">
        <f>Store[[#This Row],[Sales]]-Store[[#This Row],[COGS]]</f>
        <v>-17481.25</v>
      </c>
    </row>
    <row r="481" spans="1:13" x14ac:dyDescent="0.25">
      <c r="A481" t="s">
        <v>21</v>
      </c>
      <c r="B481" t="s">
        <v>22</v>
      </c>
      <c r="C481" s="15" t="s">
        <v>20</v>
      </c>
      <c r="D481" s="11">
        <v>44208</v>
      </c>
      <c r="E481">
        <v>2565</v>
      </c>
      <c r="F481" s="9">
        <v>10</v>
      </c>
      <c r="G481" s="9">
        <v>300</v>
      </c>
      <c r="H481" s="9">
        <v>641250</v>
      </c>
      <c r="I481" s="9">
        <v>69255</v>
      </c>
      <c r="J481" s="7" t="s">
        <v>32</v>
      </c>
      <c r="K481" s="16">
        <f>Store[[#This Row],[Quantity]]*Store[[#This Row],[Sale Price]]</f>
        <v>769500</v>
      </c>
      <c r="L481" s="16">
        <f>Store[[#This Row],[Gross Sales]]-Store[[#This Row],[Discount]]</f>
        <v>700245</v>
      </c>
      <c r="M481" s="16">
        <f>Store[[#This Row],[Sales]]-Store[[#This Row],[COGS]]</f>
        <v>58995</v>
      </c>
    </row>
    <row r="482" spans="1:13" x14ac:dyDescent="0.25">
      <c r="A482" t="s">
        <v>23</v>
      </c>
      <c r="B482" t="s">
        <v>22</v>
      </c>
      <c r="C482" s="15" t="s">
        <v>20</v>
      </c>
      <c r="D482" s="11">
        <v>44206</v>
      </c>
      <c r="E482">
        <v>2417</v>
      </c>
      <c r="F482" s="9">
        <v>10</v>
      </c>
      <c r="G482" s="9">
        <v>350</v>
      </c>
      <c r="H482" s="9">
        <v>628420</v>
      </c>
      <c r="I482" s="9">
        <v>76135.5</v>
      </c>
      <c r="J482" s="7" t="s">
        <v>32</v>
      </c>
      <c r="K482" s="16">
        <f>Store[[#This Row],[Quantity]]*Store[[#This Row],[Sale Price]]</f>
        <v>845950</v>
      </c>
      <c r="L482" s="16">
        <f>Store[[#This Row],[Gross Sales]]-Store[[#This Row],[Discount]]</f>
        <v>769814.5</v>
      </c>
      <c r="M482" s="16">
        <f>Store[[#This Row],[Sales]]-Store[[#This Row],[COGS]]</f>
        <v>141394.5</v>
      </c>
    </row>
    <row r="483" spans="1:13" x14ac:dyDescent="0.25">
      <c r="A483" t="s">
        <v>18</v>
      </c>
      <c r="B483" t="s">
        <v>25</v>
      </c>
      <c r="C483" s="15" t="s">
        <v>20</v>
      </c>
      <c r="D483" s="11">
        <v>44316</v>
      </c>
      <c r="E483">
        <v>3675</v>
      </c>
      <c r="F483" s="9">
        <v>10</v>
      </c>
      <c r="G483" s="9">
        <v>15</v>
      </c>
      <c r="H483" s="9">
        <v>36750</v>
      </c>
      <c r="I483" s="9">
        <v>4961.25</v>
      </c>
      <c r="J483" s="7" t="s">
        <v>32</v>
      </c>
      <c r="K483" s="16">
        <f>Store[[#This Row],[Quantity]]*Store[[#This Row],[Sale Price]]</f>
        <v>55125</v>
      </c>
      <c r="L483" s="16">
        <f>Store[[#This Row],[Gross Sales]]-Store[[#This Row],[Discount]]</f>
        <v>50163.75</v>
      </c>
      <c r="M483" s="16">
        <f>Store[[#This Row],[Sales]]-Store[[#This Row],[COGS]]</f>
        <v>13413.75</v>
      </c>
    </row>
    <row r="484" spans="1:13" x14ac:dyDescent="0.25">
      <c r="A484" t="s">
        <v>21</v>
      </c>
      <c r="B484" t="s">
        <v>15</v>
      </c>
      <c r="C484" s="15" t="s">
        <v>20</v>
      </c>
      <c r="D484" s="11">
        <v>44375</v>
      </c>
      <c r="E484">
        <v>1094</v>
      </c>
      <c r="F484" s="9">
        <v>10</v>
      </c>
      <c r="G484" s="9">
        <v>300</v>
      </c>
      <c r="H484" s="9">
        <v>273500</v>
      </c>
      <c r="I484" s="9">
        <v>29538</v>
      </c>
      <c r="J484" s="7" t="s">
        <v>32</v>
      </c>
      <c r="K484" s="16">
        <f>Store[[#This Row],[Quantity]]*Store[[#This Row],[Sale Price]]</f>
        <v>328200</v>
      </c>
      <c r="L484" s="16">
        <f>Store[[#This Row],[Gross Sales]]-Store[[#This Row],[Discount]]</f>
        <v>298662</v>
      </c>
      <c r="M484" s="16">
        <f>Store[[#This Row],[Sales]]-Store[[#This Row],[COGS]]</f>
        <v>25162</v>
      </c>
    </row>
    <row r="485" spans="1:13" x14ac:dyDescent="0.25">
      <c r="A485" t="s">
        <v>18</v>
      </c>
      <c r="B485" t="s">
        <v>19</v>
      </c>
      <c r="C485" s="15" t="s">
        <v>20</v>
      </c>
      <c r="D485" s="11">
        <v>44472</v>
      </c>
      <c r="E485">
        <v>1227</v>
      </c>
      <c r="F485" s="9">
        <v>10</v>
      </c>
      <c r="G485" s="9">
        <v>15</v>
      </c>
      <c r="H485" s="9">
        <v>12270</v>
      </c>
      <c r="I485" s="9">
        <v>1656.45</v>
      </c>
      <c r="J485" s="7" t="s">
        <v>32</v>
      </c>
      <c r="K485" s="16">
        <f>Store[[#This Row],[Quantity]]*Store[[#This Row],[Sale Price]]</f>
        <v>18405</v>
      </c>
      <c r="L485" s="16">
        <f>Store[[#This Row],[Gross Sales]]-Store[[#This Row],[Discount]]</f>
        <v>16748.55</v>
      </c>
      <c r="M485" s="16">
        <f>Store[[#This Row],[Sales]]-Store[[#This Row],[COGS]]</f>
        <v>4478.5499999999993</v>
      </c>
    </row>
    <row r="486" spans="1:13" x14ac:dyDescent="0.25">
      <c r="A486" t="s">
        <v>21</v>
      </c>
      <c r="B486" t="s">
        <v>19</v>
      </c>
      <c r="C486" s="15" t="s">
        <v>20</v>
      </c>
      <c r="D486" s="11">
        <v>44514</v>
      </c>
      <c r="E486">
        <v>1324</v>
      </c>
      <c r="F486" s="9">
        <v>10</v>
      </c>
      <c r="G486" s="9">
        <v>300</v>
      </c>
      <c r="H486" s="9">
        <v>331000</v>
      </c>
      <c r="I486" s="9">
        <v>35748</v>
      </c>
      <c r="J486" s="7" t="s">
        <v>32</v>
      </c>
      <c r="K486" s="16">
        <f>Store[[#This Row],[Quantity]]*Store[[#This Row],[Sale Price]]</f>
        <v>397200</v>
      </c>
      <c r="L486" s="16">
        <f>Store[[#This Row],[Gross Sales]]-Store[[#This Row],[Discount]]</f>
        <v>361452</v>
      </c>
      <c r="M486" s="16">
        <f>Store[[#This Row],[Sales]]-Store[[#This Row],[COGS]]</f>
        <v>30452</v>
      </c>
    </row>
    <row r="487" spans="1:13" x14ac:dyDescent="0.25">
      <c r="A487" t="s">
        <v>14</v>
      </c>
      <c r="B487" t="s">
        <v>25</v>
      </c>
      <c r="C487" s="15" t="s">
        <v>20</v>
      </c>
      <c r="D487" s="11">
        <v>44549</v>
      </c>
      <c r="E487">
        <v>2797</v>
      </c>
      <c r="F487" s="9">
        <v>10</v>
      </c>
      <c r="G487" s="9">
        <v>125</v>
      </c>
      <c r="H487" s="9">
        <v>335640</v>
      </c>
      <c r="I487" s="9">
        <v>31466.25</v>
      </c>
      <c r="J487" s="7" t="s">
        <v>32</v>
      </c>
      <c r="K487" s="16">
        <f>Store[[#This Row],[Quantity]]*Store[[#This Row],[Sale Price]]</f>
        <v>349625</v>
      </c>
      <c r="L487" s="16">
        <f>Store[[#This Row],[Gross Sales]]-Store[[#This Row],[Discount]]</f>
        <v>318158.75</v>
      </c>
      <c r="M487" s="16">
        <f>Store[[#This Row],[Sales]]-Store[[#This Row],[COGS]]</f>
        <v>-17481.25</v>
      </c>
    </row>
    <row r="488" spans="1:13" x14ac:dyDescent="0.25">
      <c r="A488" t="s">
        <v>18</v>
      </c>
      <c r="B488" t="s">
        <v>22</v>
      </c>
      <c r="C488" s="15" t="s">
        <v>26</v>
      </c>
      <c r="D488" s="11">
        <v>44340</v>
      </c>
      <c r="E488">
        <v>245</v>
      </c>
      <c r="F488" s="9">
        <v>120</v>
      </c>
      <c r="G488" s="9">
        <v>15</v>
      </c>
      <c r="H488" s="9">
        <v>2450</v>
      </c>
      <c r="I488" s="9">
        <v>330.75</v>
      </c>
      <c r="J488" s="7" t="s">
        <v>32</v>
      </c>
      <c r="K488" s="16">
        <f>Store[[#This Row],[Quantity]]*Store[[#This Row],[Sale Price]]</f>
        <v>3675</v>
      </c>
      <c r="L488" s="16">
        <f>Store[[#This Row],[Gross Sales]]-Store[[#This Row],[Discount]]</f>
        <v>3344.25</v>
      </c>
      <c r="M488" s="16">
        <f>Store[[#This Row],[Sales]]-Store[[#This Row],[COGS]]</f>
        <v>894.25</v>
      </c>
    </row>
    <row r="489" spans="1:13" x14ac:dyDescent="0.25">
      <c r="A489" t="s">
        <v>21</v>
      </c>
      <c r="B489" t="s">
        <v>15</v>
      </c>
      <c r="C489" s="15" t="s">
        <v>26</v>
      </c>
      <c r="D489" s="11">
        <v>44382</v>
      </c>
      <c r="E489">
        <v>3793.5</v>
      </c>
      <c r="F489" s="9">
        <v>120</v>
      </c>
      <c r="G489" s="9">
        <v>300</v>
      </c>
      <c r="H489" s="9">
        <v>948375</v>
      </c>
      <c r="I489" s="9">
        <v>102424.5</v>
      </c>
      <c r="J489" s="7" t="s">
        <v>32</v>
      </c>
      <c r="K489" s="16">
        <f>Store[[#This Row],[Quantity]]*Store[[#This Row],[Sale Price]]</f>
        <v>1138050</v>
      </c>
      <c r="L489" s="16">
        <f>Store[[#This Row],[Gross Sales]]-Store[[#This Row],[Discount]]</f>
        <v>1035625.5</v>
      </c>
      <c r="M489" s="16">
        <f>Store[[#This Row],[Sales]]-Store[[#This Row],[COGS]]</f>
        <v>87250.5</v>
      </c>
    </row>
    <row r="490" spans="1:13" x14ac:dyDescent="0.25">
      <c r="A490" t="s">
        <v>23</v>
      </c>
      <c r="B490" t="s">
        <v>30</v>
      </c>
      <c r="C490" s="15" t="s">
        <v>26</v>
      </c>
      <c r="D490" s="11">
        <v>44393</v>
      </c>
      <c r="E490">
        <v>1307</v>
      </c>
      <c r="F490" s="9">
        <v>120</v>
      </c>
      <c r="G490" s="9">
        <v>350</v>
      </c>
      <c r="H490" s="9">
        <v>339820</v>
      </c>
      <c r="I490" s="9">
        <v>41170.5</v>
      </c>
      <c r="J490" s="7" t="s">
        <v>32</v>
      </c>
      <c r="K490" s="16">
        <f>Store[[#This Row],[Quantity]]*Store[[#This Row],[Sale Price]]</f>
        <v>457450</v>
      </c>
      <c r="L490" s="16">
        <f>Store[[#This Row],[Gross Sales]]-Store[[#This Row],[Discount]]</f>
        <v>416279.5</v>
      </c>
      <c r="M490" s="16">
        <f>Store[[#This Row],[Sales]]-Store[[#This Row],[COGS]]</f>
        <v>76459.5</v>
      </c>
    </row>
    <row r="491" spans="1:13" x14ac:dyDescent="0.25">
      <c r="A491" t="s">
        <v>14</v>
      </c>
      <c r="B491" t="s">
        <v>15</v>
      </c>
      <c r="C491" s="15" t="s">
        <v>26</v>
      </c>
      <c r="D491" s="11">
        <v>44455</v>
      </c>
      <c r="E491">
        <v>567</v>
      </c>
      <c r="F491" s="9">
        <v>120</v>
      </c>
      <c r="G491" s="9">
        <v>125</v>
      </c>
      <c r="H491" s="9">
        <v>68040</v>
      </c>
      <c r="I491" s="9">
        <v>6378.75</v>
      </c>
      <c r="J491" s="7" t="s">
        <v>32</v>
      </c>
      <c r="K491" s="16">
        <f>Store[[#This Row],[Quantity]]*Store[[#This Row],[Sale Price]]</f>
        <v>70875</v>
      </c>
      <c r="L491" s="16">
        <f>Store[[#This Row],[Gross Sales]]-Store[[#This Row],[Discount]]</f>
        <v>64496.25</v>
      </c>
      <c r="M491" s="16">
        <f>Store[[#This Row],[Sales]]-Store[[#This Row],[COGS]]</f>
        <v>-3543.75</v>
      </c>
    </row>
    <row r="492" spans="1:13" x14ac:dyDescent="0.25">
      <c r="A492" t="s">
        <v>14</v>
      </c>
      <c r="B492" t="s">
        <v>22</v>
      </c>
      <c r="C492" s="15" t="s">
        <v>26</v>
      </c>
      <c r="D492" s="11">
        <v>44460</v>
      </c>
      <c r="E492">
        <v>2110</v>
      </c>
      <c r="F492" s="9">
        <v>120</v>
      </c>
      <c r="G492" s="9">
        <v>125</v>
      </c>
      <c r="H492" s="9">
        <v>253200</v>
      </c>
      <c r="I492" s="9">
        <v>23737.5</v>
      </c>
      <c r="J492" s="7" t="s">
        <v>32</v>
      </c>
      <c r="K492" s="16">
        <f>Store[[#This Row],[Quantity]]*Store[[#This Row],[Sale Price]]</f>
        <v>263750</v>
      </c>
      <c r="L492" s="16">
        <f>Store[[#This Row],[Gross Sales]]-Store[[#This Row],[Discount]]</f>
        <v>240012.5</v>
      </c>
      <c r="M492" s="16">
        <f>Store[[#This Row],[Sales]]-Store[[#This Row],[COGS]]</f>
        <v>-13187.5</v>
      </c>
    </row>
    <row r="493" spans="1:13" x14ac:dyDescent="0.25">
      <c r="A493" t="s">
        <v>23</v>
      </c>
      <c r="B493" t="s">
        <v>15</v>
      </c>
      <c r="C493" s="15" t="s">
        <v>26</v>
      </c>
      <c r="D493" s="11">
        <v>44494</v>
      </c>
      <c r="E493">
        <v>1269</v>
      </c>
      <c r="F493" s="9">
        <v>120</v>
      </c>
      <c r="G493" s="9">
        <v>350</v>
      </c>
      <c r="H493" s="9">
        <v>329940</v>
      </c>
      <c r="I493" s="9">
        <v>39973.5</v>
      </c>
      <c r="J493" s="7" t="s">
        <v>32</v>
      </c>
      <c r="K493" s="16">
        <f>Store[[#This Row],[Quantity]]*Store[[#This Row],[Sale Price]]</f>
        <v>444150</v>
      </c>
      <c r="L493" s="16">
        <f>Store[[#This Row],[Gross Sales]]-Store[[#This Row],[Discount]]</f>
        <v>404176.5</v>
      </c>
      <c r="M493" s="16">
        <f>Store[[#This Row],[Sales]]-Store[[#This Row],[COGS]]</f>
        <v>74236.5</v>
      </c>
    </row>
    <row r="494" spans="1:13" x14ac:dyDescent="0.25">
      <c r="A494" t="s">
        <v>24</v>
      </c>
      <c r="B494" t="s">
        <v>25</v>
      </c>
      <c r="C494" s="15" t="s">
        <v>27</v>
      </c>
      <c r="D494" s="11">
        <v>44213</v>
      </c>
      <c r="E494">
        <v>1956</v>
      </c>
      <c r="F494" s="9">
        <v>250</v>
      </c>
      <c r="G494" s="9">
        <v>12</v>
      </c>
      <c r="H494" s="9">
        <v>5868</v>
      </c>
      <c r="I494" s="9">
        <v>2112.48</v>
      </c>
      <c r="J494" s="7" t="s">
        <v>32</v>
      </c>
      <c r="K494" s="16">
        <f>Store[[#This Row],[Quantity]]*Store[[#This Row],[Sale Price]]</f>
        <v>23472</v>
      </c>
      <c r="L494" s="16">
        <f>Store[[#This Row],[Gross Sales]]-Store[[#This Row],[Discount]]</f>
        <v>21359.52</v>
      </c>
      <c r="M494" s="16">
        <f>Store[[#This Row],[Sales]]-Store[[#This Row],[COGS]]</f>
        <v>15491.52</v>
      </c>
    </row>
    <row r="495" spans="1:13" x14ac:dyDescent="0.25">
      <c r="A495" t="s">
        <v>21</v>
      </c>
      <c r="B495" t="s">
        <v>30</v>
      </c>
      <c r="C495" s="15" t="s">
        <v>27</v>
      </c>
      <c r="D495" s="11">
        <v>44253</v>
      </c>
      <c r="E495">
        <v>2659</v>
      </c>
      <c r="F495" s="9">
        <v>250</v>
      </c>
      <c r="G495" s="9">
        <v>300</v>
      </c>
      <c r="H495" s="9">
        <v>664750</v>
      </c>
      <c r="I495" s="9">
        <v>71793</v>
      </c>
      <c r="J495" s="7" t="s">
        <v>32</v>
      </c>
      <c r="K495" s="16">
        <f>Store[[#This Row],[Quantity]]*Store[[#This Row],[Sale Price]]</f>
        <v>797700</v>
      </c>
      <c r="L495" s="16">
        <f>Store[[#This Row],[Gross Sales]]-Store[[#This Row],[Discount]]</f>
        <v>725907</v>
      </c>
      <c r="M495" s="16">
        <f>Store[[#This Row],[Sales]]-Store[[#This Row],[COGS]]</f>
        <v>61157</v>
      </c>
    </row>
    <row r="496" spans="1:13" x14ac:dyDescent="0.25">
      <c r="A496" t="s">
        <v>23</v>
      </c>
      <c r="B496" t="s">
        <v>25</v>
      </c>
      <c r="C496" s="15" t="s">
        <v>27</v>
      </c>
      <c r="D496" s="11">
        <v>44299</v>
      </c>
      <c r="E496">
        <v>1351.5</v>
      </c>
      <c r="F496" s="9">
        <v>250</v>
      </c>
      <c r="G496" s="9">
        <v>350</v>
      </c>
      <c r="H496" s="9">
        <v>351390</v>
      </c>
      <c r="I496" s="9">
        <v>42572.25</v>
      </c>
      <c r="J496" s="7" t="s">
        <v>32</v>
      </c>
      <c r="K496" s="16">
        <f>Store[[#This Row],[Quantity]]*Store[[#This Row],[Sale Price]]</f>
        <v>473025</v>
      </c>
      <c r="L496" s="16">
        <f>Store[[#This Row],[Gross Sales]]-Store[[#This Row],[Discount]]</f>
        <v>430452.75</v>
      </c>
      <c r="M496" s="16">
        <f>Store[[#This Row],[Sales]]-Store[[#This Row],[COGS]]</f>
        <v>79062.75</v>
      </c>
    </row>
    <row r="497" spans="1:13" x14ac:dyDescent="0.25">
      <c r="A497" t="s">
        <v>24</v>
      </c>
      <c r="B497" t="s">
        <v>30</v>
      </c>
      <c r="C497" s="15" t="s">
        <v>27</v>
      </c>
      <c r="D497" s="11">
        <v>44334</v>
      </c>
      <c r="E497">
        <v>880</v>
      </c>
      <c r="F497" s="9">
        <v>250</v>
      </c>
      <c r="G497" s="9">
        <v>12</v>
      </c>
      <c r="H497" s="9">
        <v>2640</v>
      </c>
      <c r="I497" s="9">
        <v>950.4</v>
      </c>
      <c r="J497" s="7" t="s">
        <v>32</v>
      </c>
      <c r="K497" s="16">
        <f>Store[[#This Row],[Quantity]]*Store[[#This Row],[Sale Price]]</f>
        <v>10560</v>
      </c>
      <c r="L497" s="16">
        <f>Store[[#This Row],[Gross Sales]]-Store[[#This Row],[Discount]]</f>
        <v>9609.6</v>
      </c>
      <c r="M497" s="16">
        <f>Store[[#This Row],[Sales]]-Store[[#This Row],[COGS]]</f>
        <v>6969.6</v>
      </c>
    </row>
    <row r="498" spans="1:13" x14ac:dyDescent="0.25">
      <c r="A498" t="s">
        <v>21</v>
      </c>
      <c r="B498" t="s">
        <v>25</v>
      </c>
      <c r="C498" s="15" t="s">
        <v>27</v>
      </c>
      <c r="D498" s="11">
        <v>44468</v>
      </c>
      <c r="E498">
        <v>1867</v>
      </c>
      <c r="F498" s="9">
        <v>250</v>
      </c>
      <c r="G498" s="9">
        <v>300</v>
      </c>
      <c r="H498" s="9">
        <v>466750</v>
      </c>
      <c r="I498" s="9">
        <v>50409</v>
      </c>
      <c r="J498" s="7" t="s">
        <v>32</v>
      </c>
      <c r="K498" s="16">
        <f>Store[[#This Row],[Quantity]]*Store[[#This Row],[Sale Price]]</f>
        <v>560100</v>
      </c>
      <c r="L498" s="16">
        <f>Store[[#This Row],[Gross Sales]]-Store[[#This Row],[Discount]]</f>
        <v>509691</v>
      </c>
      <c r="M498" s="16">
        <f>Store[[#This Row],[Sales]]-Store[[#This Row],[COGS]]</f>
        <v>42941</v>
      </c>
    </row>
    <row r="499" spans="1:13" x14ac:dyDescent="0.25">
      <c r="A499" t="s">
        <v>18</v>
      </c>
      <c r="B499" t="s">
        <v>19</v>
      </c>
      <c r="C499" s="15" t="s">
        <v>27</v>
      </c>
      <c r="D499" s="11">
        <v>44481</v>
      </c>
      <c r="E499">
        <v>1227</v>
      </c>
      <c r="F499" s="9">
        <v>250</v>
      </c>
      <c r="G499" s="9">
        <v>15</v>
      </c>
      <c r="H499" s="9">
        <v>12270</v>
      </c>
      <c r="I499" s="9">
        <v>1656.45</v>
      </c>
      <c r="J499" s="7" t="s">
        <v>32</v>
      </c>
      <c r="K499" s="16">
        <f>Store[[#This Row],[Quantity]]*Store[[#This Row],[Sale Price]]</f>
        <v>18405</v>
      </c>
      <c r="L499" s="16">
        <f>Store[[#This Row],[Gross Sales]]-Store[[#This Row],[Discount]]</f>
        <v>16748.55</v>
      </c>
      <c r="M499" s="16">
        <f>Store[[#This Row],[Sales]]-Store[[#This Row],[COGS]]</f>
        <v>4478.5499999999993</v>
      </c>
    </row>
    <row r="500" spans="1:13" x14ac:dyDescent="0.25">
      <c r="A500" t="s">
        <v>14</v>
      </c>
      <c r="B500" t="s">
        <v>22</v>
      </c>
      <c r="C500" s="15" t="s">
        <v>27</v>
      </c>
      <c r="D500" s="11">
        <v>44527</v>
      </c>
      <c r="E500">
        <v>877</v>
      </c>
      <c r="F500" s="9">
        <v>250</v>
      </c>
      <c r="G500" s="9">
        <v>125</v>
      </c>
      <c r="H500" s="9">
        <v>105240</v>
      </c>
      <c r="I500" s="9">
        <v>9866.25</v>
      </c>
      <c r="J500" s="7" t="s">
        <v>32</v>
      </c>
      <c r="K500" s="16">
        <f>Store[[#This Row],[Quantity]]*Store[[#This Row],[Sale Price]]</f>
        <v>109625</v>
      </c>
      <c r="L500" s="16">
        <f>Store[[#This Row],[Gross Sales]]-Store[[#This Row],[Discount]]</f>
        <v>99758.75</v>
      </c>
      <c r="M500" s="16">
        <f>Store[[#This Row],[Sales]]-Store[[#This Row],[COGS]]</f>
        <v>-5481.25</v>
      </c>
    </row>
    <row r="501" spans="1:13" x14ac:dyDescent="0.25">
      <c r="A501" t="s">
        <v>23</v>
      </c>
      <c r="B501" t="s">
        <v>25</v>
      </c>
      <c r="C501" s="15" t="s">
        <v>31</v>
      </c>
      <c r="D501" s="11">
        <v>44450</v>
      </c>
      <c r="E501">
        <v>2071</v>
      </c>
      <c r="F501" s="9">
        <v>260</v>
      </c>
      <c r="G501" s="9">
        <v>350</v>
      </c>
      <c r="H501" s="9">
        <v>538460</v>
      </c>
      <c r="I501" s="9">
        <v>65236.5</v>
      </c>
      <c r="J501" s="7" t="s">
        <v>32</v>
      </c>
      <c r="K501" s="16">
        <f>Store[[#This Row],[Quantity]]*Store[[#This Row],[Sale Price]]</f>
        <v>724850</v>
      </c>
      <c r="L501" s="16">
        <f>Store[[#This Row],[Gross Sales]]-Store[[#This Row],[Discount]]</f>
        <v>659613.5</v>
      </c>
      <c r="M501" s="16">
        <f>Store[[#This Row],[Sales]]-Store[[#This Row],[COGS]]</f>
        <v>121153.5</v>
      </c>
    </row>
    <row r="502" spans="1:13" x14ac:dyDescent="0.25">
      <c r="A502" t="s">
        <v>23</v>
      </c>
      <c r="B502" t="s">
        <v>15</v>
      </c>
      <c r="C502" s="15" t="s">
        <v>31</v>
      </c>
      <c r="D502" s="11">
        <v>44478</v>
      </c>
      <c r="E502">
        <v>1269</v>
      </c>
      <c r="F502" s="9">
        <v>260</v>
      </c>
      <c r="G502" s="9">
        <v>350</v>
      </c>
      <c r="H502" s="9">
        <v>329940</v>
      </c>
      <c r="I502" s="9">
        <v>39973.5</v>
      </c>
      <c r="J502" s="7" t="s">
        <v>32</v>
      </c>
      <c r="K502" s="16">
        <f>Store[[#This Row],[Quantity]]*Store[[#This Row],[Sale Price]]</f>
        <v>444150</v>
      </c>
      <c r="L502" s="16">
        <f>Store[[#This Row],[Gross Sales]]-Store[[#This Row],[Discount]]</f>
        <v>404176.5</v>
      </c>
      <c r="M502" s="16">
        <f>Store[[#This Row],[Sales]]-Store[[#This Row],[COGS]]</f>
        <v>74236.5</v>
      </c>
    </row>
    <row r="503" spans="1:13" x14ac:dyDescent="0.25">
      <c r="A503" t="s">
        <v>23</v>
      </c>
      <c r="B503" t="s">
        <v>22</v>
      </c>
      <c r="C503" s="15" t="s">
        <v>31</v>
      </c>
      <c r="D503" s="11">
        <v>44521</v>
      </c>
      <c r="E503">
        <v>1694</v>
      </c>
      <c r="F503" s="9">
        <v>260</v>
      </c>
      <c r="G503" s="9">
        <v>20</v>
      </c>
      <c r="H503" s="9">
        <v>16940</v>
      </c>
      <c r="I503" s="9">
        <v>3049.2</v>
      </c>
      <c r="J503" s="7" t="s">
        <v>32</v>
      </c>
      <c r="K503" s="16">
        <f>Store[[#This Row],[Quantity]]*Store[[#This Row],[Sale Price]]</f>
        <v>33880</v>
      </c>
      <c r="L503" s="16">
        <f>Store[[#This Row],[Gross Sales]]-Store[[#This Row],[Discount]]</f>
        <v>30830.799999999999</v>
      </c>
      <c r="M503" s="16">
        <f>Store[[#This Row],[Sales]]-Store[[#This Row],[COGS]]</f>
        <v>13890.8</v>
      </c>
    </row>
    <row r="504" spans="1:13" x14ac:dyDescent="0.25">
      <c r="A504" t="s">
        <v>23</v>
      </c>
      <c r="B504" t="s">
        <v>30</v>
      </c>
      <c r="C504" s="15" t="s">
        <v>28</v>
      </c>
      <c r="D504" s="11">
        <v>44319</v>
      </c>
      <c r="E504">
        <v>663</v>
      </c>
      <c r="F504" s="9">
        <v>3</v>
      </c>
      <c r="G504" s="9">
        <v>20</v>
      </c>
      <c r="H504" s="9">
        <v>6630</v>
      </c>
      <c r="I504" s="9">
        <v>1193.4000000000001</v>
      </c>
      <c r="J504" s="7" t="s">
        <v>32</v>
      </c>
      <c r="K504" s="16">
        <f>Store[[#This Row],[Quantity]]*Store[[#This Row],[Sale Price]]</f>
        <v>13260</v>
      </c>
      <c r="L504" s="16">
        <f>Store[[#This Row],[Gross Sales]]-Store[[#This Row],[Discount]]</f>
        <v>12066.6</v>
      </c>
      <c r="M504" s="16">
        <f>Store[[#This Row],[Sales]]-Store[[#This Row],[COGS]]</f>
        <v>5436.6</v>
      </c>
    </row>
    <row r="505" spans="1:13" x14ac:dyDescent="0.25">
      <c r="A505" t="s">
        <v>23</v>
      </c>
      <c r="B505" t="s">
        <v>15</v>
      </c>
      <c r="C505" s="15" t="s">
        <v>28</v>
      </c>
      <c r="D505" s="11">
        <v>44390</v>
      </c>
      <c r="E505">
        <v>819</v>
      </c>
      <c r="F505" s="9">
        <v>3</v>
      </c>
      <c r="G505" s="9">
        <v>7</v>
      </c>
      <c r="H505" s="9">
        <v>4095</v>
      </c>
      <c r="I505" s="9">
        <v>515.97</v>
      </c>
      <c r="J505" s="7" t="s">
        <v>32</v>
      </c>
      <c r="K505" s="16">
        <f>Store[[#This Row],[Quantity]]*Store[[#This Row],[Sale Price]]</f>
        <v>5733</v>
      </c>
      <c r="L505" s="16">
        <f>Store[[#This Row],[Gross Sales]]-Store[[#This Row],[Discount]]</f>
        <v>5217.03</v>
      </c>
      <c r="M505" s="16">
        <f>Store[[#This Row],[Sales]]-Store[[#This Row],[COGS]]</f>
        <v>1122.0299999999997</v>
      </c>
    </row>
    <row r="506" spans="1:13" x14ac:dyDescent="0.25">
      <c r="A506" t="s">
        <v>24</v>
      </c>
      <c r="B506" t="s">
        <v>30</v>
      </c>
      <c r="C506" s="15" t="s">
        <v>28</v>
      </c>
      <c r="D506" s="11">
        <v>44464</v>
      </c>
      <c r="E506">
        <v>1580</v>
      </c>
      <c r="F506" s="9">
        <v>3</v>
      </c>
      <c r="G506" s="9">
        <v>12</v>
      </c>
      <c r="H506" s="9">
        <v>4740</v>
      </c>
      <c r="I506" s="9">
        <v>1706.4</v>
      </c>
      <c r="J506" s="7" t="s">
        <v>32</v>
      </c>
      <c r="K506" s="16">
        <f>Store[[#This Row],[Quantity]]*Store[[#This Row],[Sale Price]]</f>
        <v>18960</v>
      </c>
      <c r="L506" s="16">
        <f>Store[[#This Row],[Gross Sales]]-Store[[#This Row],[Discount]]</f>
        <v>17253.599999999999</v>
      </c>
      <c r="M506" s="16">
        <f>Store[[#This Row],[Sales]]-Store[[#This Row],[COGS]]</f>
        <v>12513.599999999999</v>
      </c>
    </row>
    <row r="507" spans="1:13" x14ac:dyDescent="0.25">
      <c r="A507" t="s">
        <v>23</v>
      </c>
      <c r="B507" t="s">
        <v>22</v>
      </c>
      <c r="C507" s="15" t="s">
        <v>28</v>
      </c>
      <c r="D507" s="11">
        <v>44541</v>
      </c>
      <c r="E507">
        <v>521</v>
      </c>
      <c r="F507" s="9">
        <v>3</v>
      </c>
      <c r="G507" s="9">
        <v>7</v>
      </c>
      <c r="H507" s="9">
        <v>2605</v>
      </c>
      <c r="I507" s="9">
        <v>328.23</v>
      </c>
      <c r="J507" s="7" t="s">
        <v>32</v>
      </c>
      <c r="K507" s="16">
        <f>Store[[#This Row],[Quantity]]*Store[[#This Row],[Sale Price]]</f>
        <v>3647</v>
      </c>
      <c r="L507" s="16">
        <f>Store[[#This Row],[Gross Sales]]-Store[[#This Row],[Discount]]</f>
        <v>3318.77</v>
      </c>
      <c r="M507" s="16">
        <f>Store[[#This Row],[Sales]]-Store[[#This Row],[COGS]]</f>
        <v>713.77</v>
      </c>
    </row>
    <row r="508" spans="1:13" x14ac:dyDescent="0.25">
      <c r="A508" t="s">
        <v>23</v>
      </c>
      <c r="B508" t="s">
        <v>25</v>
      </c>
      <c r="C508" s="15" t="s">
        <v>20</v>
      </c>
      <c r="D508" s="11">
        <v>44256</v>
      </c>
      <c r="E508">
        <v>973</v>
      </c>
      <c r="F508" s="9">
        <v>10</v>
      </c>
      <c r="G508" s="9">
        <v>20</v>
      </c>
      <c r="H508" s="9">
        <v>9730</v>
      </c>
      <c r="I508" s="9">
        <v>1751.4</v>
      </c>
      <c r="J508" s="7" t="s">
        <v>32</v>
      </c>
      <c r="K508" s="16">
        <f>Store[[#This Row],[Quantity]]*Store[[#This Row],[Sale Price]]</f>
        <v>19460</v>
      </c>
      <c r="L508" s="16">
        <f>Store[[#This Row],[Gross Sales]]-Store[[#This Row],[Discount]]</f>
        <v>17708.599999999999</v>
      </c>
      <c r="M508" s="16">
        <f>Store[[#This Row],[Sales]]-Store[[#This Row],[COGS]]</f>
        <v>7978.5999999999985</v>
      </c>
    </row>
    <row r="509" spans="1:13" x14ac:dyDescent="0.25">
      <c r="A509" t="s">
        <v>23</v>
      </c>
      <c r="B509" t="s">
        <v>22</v>
      </c>
      <c r="C509" s="15" t="s">
        <v>20</v>
      </c>
      <c r="D509" s="11">
        <v>44351</v>
      </c>
      <c r="E509">
        <v>1038</v>
      </c>
      <c r="F509" s="9">
        <v>10</v>
      </c>
      <c r="G509" s="9">
        <v>20</v>
      </c>
      <c r="H509" s="9">
        <v>10380</v>
      </c>
      <c r="I509" s="9">
        <v>1868.4</v>
      </c>
      <c r="J509" s="7" t="s">
        <v>32</v>
      </c>
      <c r="K509" s="16">
        <f>Store[[#This Row],[Quantity]]*Store[[#This Row],[Sale Price]]</f>
        <v>20760</v>
      </c>
      <c r="L509" s="16">
        <f>Store[[#This Row],[Gross Sales]]-Store[[#This Row],[Discount]]</f>
        <v>18891.599999999999</v>
      </c>
      <c r="M509" s="16">
        <f>Store[[#This Row],[Sales]]-Store[[#This Row],[COGS]]</f>
        <v>8511.5999999999985</v>
      </c>
    </row>
    <row r="510" spans="1:13" x14ac:dyDescent="0.25">
      <c r="A510" t="s">
        <v>23</v>
      </c>
      <c r="B510" t="s">
        <v>30</v>
      </c>
      <c r="C510" s="15" t="s">
        <v>20</v>
      </c>
      <c r="D510" s="11">
        <v>44500</v>
      </c>
      <c r="E510">
        <v>360</v>
      </c>
      <c r="F510" s="9">
        <v>10</v>
      </c>
      <c r="G510" s="9">
        <v>7</v>
      </c>
      <c r="H510" s="9">
        <v>1800</v>
      </c>
      <c r="I510" s="9">
        <v>226.8</v>
      </c>
      <c r="J510" s="7" t="s">
        <v>32</v>
      </c>
      <c r="K510" s="16">
        <f>Store[[#This Row],[Quantity]]*Store[[#This Row],[Sale Price]]</f>
        <v>2520</v>
      </c>
      <c r="L510" s="16">
        <f>Store[[#This Row],[Gross Sales]]-Store[[#This Row],[Discount]]</f>
        <v>2293.1999999999998</v>
      </c>
      <c r="M510" s="16">
        <f>Store[[#This Row],[Sales]]-Store[[#This Row],[COGS]]</f>
        <v>493.19999999999982</v>
      </c>
    </row>
    <row r="511" spans="1:13" x14ac:dyDescent="0.25">
      <c r="A511" t="s">
        <v>24</v>
      </c>
      <c r="B511" t="s">
        <v>19</v>
      </c>
      <c r="C511" s="15" t="s">
        <v>26</v>
      </c>
      <c r="D511" s="11">
        <v>44261</v>
      </c>
      <c r="E511">
        <v>1967</v>
      </c>
      <c r="F511" s="9">
        <v>120</v>
      </c>
      <c r="G511" s="9">
        <v>12</v>
      </c>
      <c r="H511" s="9">
        <v>5901</v>
      </c>
      <c r="I511" s="9">
        <v>2124.36</v>
      </c>
      <c r="J511" s="7" t="s">
        <v>32</v>
      </c>
      <c r="K511" s="16">
        <f>Store[[#This Row],[Quantity]]*Store[[#This Row],[Sale Price]]</f>
        <v>23604</v>
      </c>
      <c r="L511" s="16">
        <f>Store[[#This Row],[Gross Sales]]-Store[[#This Row],[Discount]]</f>
        <v>21479.64</v>
      </c>
      <c r="M511" s="16">
        <f>Store[[#This Row],[Sales]]-Store[[#This Row],[COGS]]</f>
        <v>15578.64</v>
      </c>
    </row>
    <row r="512" spans="1:13" x14ac:dyDescent="0.25">
      <c r="A512" t="s">
        <v>18</v>
      </c>
      <c r="B512" t="s">
        <v>22</v>
      </c>
      <c r="C512" s="15" t="s">
        <v>26</v>
      </c>
      <c r="D512" s="11">
        <v>44300</v>
      </c>
      <c r="E512">
        <v>2628</v>
      </c>
      <c r="F512" s="9">
        <v>120</v>
      </c>
      <c r="G512" s="9">
        <v>15</v>
      </c>
      <c r="H512" s="9">
        <v>26280</v>
      </c>
      <c r="I512" s="9">
        <v>3547.8</v>
      </c>
      <c r="J512" s="7" t="s">
        <v>32</v>
      </c>
      <c r="K512" s="16">
        <f>Store[[#This Row],[Quantity]]*Store[[#This Row],[Sale Price]]</f>
        <v>39420</v>
      </c>
      <c r="L512" s="16">
        <f>Store[[#This Row],[Gross Sales]]-Store[[#This Row],[Discount]]</f>
        <v>35872.199999999997</v>
      </c>
      <c r="M512" s="16">
        <f>Store[[#This Row],[Sales]]-Store[[#This Row],[COGS]]</f>
        <v>9592.1999999999971</v>
      </c>
    </row>
    <row r="513" spans="1:13" x14ac:dyDescent="0.25">
      <c r="A513" t="s">
        <v>23</v>
      </c>
      <c r="B513" t="s">
        <v>30</v>
      </c>
      <c r="C513" s="15" t="s">
        <v>27</v>
      </c>
      <c r="D513" s="11">
        <v>44488</v>
      </c>
      <c r="E513">
        <v>360</v>
      </c>
      <c r="F513" s="9">
        <v>250</v>
      </c>
      <c r="G513" s="9">
        <v>7</v>
      </c>
      <c r="H513" s="9">
        <v>1800</v>
      </c>
      <c r="I513" s="9">
        <v>226.8</v>
      </c>
      <c r="J513" s="7" t="s">
        <v>32</v>
      </c>
      <c r="K513" s="16">
        <f>Store[[#This Row],[Quantity]]*Store[[#This Row],[Sale Price]]</f>
        <v>2520</v>
      </c>
      <c r="L513" s="16">
        <f>Store[[#This Row],[Gross Sales]]-Store[[#This Row],[Discount]]</f>
        <v>2293.1999999999998</v>
      </c>
      <c r="M513" s="16">
        <f>Store[[#This Row],[Sales]]-Store[[#This Row],[COGS]]</f>
        <v>493.19999999999982</v>
      </c>
    </row>
    <row r="514" spans="1:13" x14ac:dyDescent="0.25">
      <c r="A514" t="s">
        <v>23</v>
      </c>
      <c r="B514" t="s">
        <v>22</v>
      </c>
      <c r="C514" s="15" t="s">
        <v>27</v>
      </c>
      <c r="D514" s="11">
        <v>44560</v>
      </c>
      <c r="E514">
        <v>521</v>
      </c>
      <c r="F514" s="9">
        <v>250</v>
      </c>
      <c r="G514" s="9">
        <v>7</v>
      </c>
      <c r="H514" s="9">
        <v>2605</v>
      </c>
      <c r="I514" s="9">
        <v>328.23</v>
      </c>
      <c r="J514" s="7" t="s">
        <v>32</v>
      </c>
      <c r="K514" s="16">
        <f>Store[[#This Row],[Quantity]]*Store[[#This Row],[Sale Price]]</f>
        <v>3647</v>
      </c>
      <c r="L514" s="16">
        <f>Store[[#This Row],[Gross Sales]]-Store[[#This Row],[Discount]]</f>
        <v>3318.77</v>
      </c>
      <c r="M514" s="16">
        <f>Store[[#This Row],[Sales]]-Store[[#This Row],[COGS]]</f>
        <v>713.77</v>
      </c>
    </row>
    <row r="515" spans="1:13" x14ac:dyDescent="0.25">
      <c r="A515" t="s">
        <v>23</v>
      </c>
      <c r="B515" t="s">
        <v>22</v>
      </c>
      <c r="C515" s="15" t="s">
        <v>31</v>
      </c>
      <c r="D515" s="11">
        <v>44365</v>
      </c>
      <c r="E515">
        <v>1038</v>
      </c>
      <c r="F515" s="9">
        <v>260</v>
      </c>
      <c r="G515" s="9">
        <v>20</v>
      </c>
      <c r="H515" s="9">
        <v>10380</v>
      </c>
      <c r="I515" s="9">
        <v>1868.4</v>
      </c>
      <c r="J515" s="7" t="s">
        <v>32</v>
      </c>
      <c r="K515" s="16">
        <f>Store[[#This Row],[Quantity]]*Store[[#This Row],[Sale Price]]</f>
        <v>20760</v>
      </c>
      <c r="L515" s="16">
        <f>Store[[#This Row],[Gross Sales]]-Store[[#This Row],[Discount]]</f>
        <v>18891.599999999999</v>
      </c>
      <c r="M515" s="16">
        <f>Store[[#This Row],[Sales]]-Store[[#This Row],[COGS]]</f>
        <v>8511.5999999999985</v>
      </c>
    </row>
    <row r="516" spans="1:13" x14ac:dyDescent="0.25">
      <c r="A516" t="s">
        <v>18</v>
      </c>
      <c r="B516" t="s">
        <v>15</v>
      </c>
      <c r="C516" s="15" t="s">
        <v>31</v>
      </c>
      <c r="D516" s="11">
        <v>44407</v>
      </c>
      <c r="E516">
        <v>1630.5</v>
      </c>
      <c r="F516" s="9">
        <v>260</v>
      </c>
      <c r="G516" s="9">
        <v>15</v>
      </c>
      <c r="H516" s="9">
        <v>16305</v>
      </c>
      <c r="I516" s="9">
        <v>2201.1750000000002</v>
      </c>
      <c r="J516" s="7" t="s">
        <v>32</v>
      </c>
      <c r="K516" s="16">
        <f>Store[[#This Row],[Quantity]]*Store[[#This Row],[Sale Price]]</f>
        <v>24457.5</v>
      </c>
      <c r="L516" s="16">
        <f>Store[[#This Row],[Gross Sales]]-Store[[#This Row],[Discount]]</f>
        <v>22256.325000000001</v>
      </c>
      <c r="M516" s="16">
        <f>Store[[#This Row],[Sales]]-Store[[#This Row],[COGS]]</f>
        <v>5951.3250000000007</v>
      </c>
    </row>
    <row r="517" spans="1:13" x14ac:dyDescent="0.25">
      <c r="A517" t="s">
        <v>23</v>
      </c>
      <c r="B517" t="s">
        <v>25</v>
      </c>
      <c r="C517" s="15" t="s">
        <v>16</v>
      </c>
      <c r="D517" s="11">
        <v>44451</v>
      </c>
      <c r="E517">
        <v>2328</v>
      </c>
      <c r="F517" s="9">
        <v>5</v>
      </c>
      <c r="G517" s="9">
        <v>7</v>
      </c>
      <c r="H517" s="9">
        <v>11640</v>
      </c>
      <c r="I517" s="9">
        <v>1629.6</v>
      </c>
      <c r="J517" s="7" t="s">
        <v>33</v>
      </c>
      <c r="K517" s="16">
        <f>Store[[#This Row],[Quantity]]*Store[[#This Row],[Sale Price]]</f>
        <v>16296</v>
      </c>
      <c r="L517" s="16">
        <f>Store[[#This Row],[Gross Sales]]-Store[[#This Row],[Discount]]</f>
        <v>14666.4</v>
      </c>
      <c r="M517" s="16">
        <f>Store[[#This Row],[Sales]]-Store[[#This Row],[COGS]]</f>
        <v>3026.3999999999996</v>
      </c>
    </row>
    <row r="518" spans="1:13" x14ac:dyDescent="0.25">
      <c r="A518" t="s">
        <v>14</v>
      </c>
      <c r="B518" t="s">
        <v>25</v>
      </c>
      <c r="C518" s="15" t="s">
        <v>28</v>
      </c>
      <c r="D518" s="11">
        <v>44310</v>
      </c>
      <c r="E518">
        <v>3445.5</v>
      </c>
      <c r="F518" s="9">
        <v>3</v>
      </c>
      <c r="G518" s="9">
        <v>125</v>
      </c>
      <c r="H518" s="9">
        <v>413460</v>
      </c>
      <c r="I518" s="9">
        <v>43068.75</v>
      </c>
      <c r="J518" s="7" t="s">
        <v>33</v>
      </c>
      <c r="K518" s="16">
        <f>Store[[#This Row],[Quantity]]*Store[[#This Row],[Sale Price]]</f>
        <v>430687.5</v>
      </c>
      <c r="L518" s="16">
        <f>Store[[#This Row],[Gross Sales]]-Store[[#This Row],[Discount]]</f>
        <v>387618.75</v>
      </c>
      <c r="M518" s="16">
        <f>Store[[#This Row],[Sales]]-Store[[#This Row],[COGS]]</f>
        <v>-25841.25</v>
      </c>
    </row>
    <row r="519" spans="1:13" x14ac:dyDescent="0.25">
      <c r="A519" t="s">
        <v>23</v>
      </c>
      <c r="B519" t="s">
        <v>25</v>
      </c>
      <c r="C519" s="15" t="s">
        <v>16</v>
      </c>
      <c r="D519" s="11">
        <v>44331</v>
      </c>
      <c r="E519">
        <v>2313</v>
      </c>
      <c r="F519" s="9">
        <v>5</v>
      </c>
      <c r="G519" s="9">
        <v>350</v>
      </c>
      <c r="H519" s="9">
        <v>601380</v>
      </c>
      <c r="I519" s="9">
        <v>80955</v>
      </c>
      <c r="J519" s="7" t="s">
        <v>33</v>
      </c>
      <c r="K519" s="16">
        <f>Store[[#This Row],[Quantity]]*Store[[#This Row],[Sale Price]]</f>
        <v>809550</v>
      </c>
      <c r="L519" s="16">
        <f>Store[[#This Row],[Gross Sales]]-Store[[#This Row],[Discount]]</f>
        <v>728595</v>
      </c>
      <c r="M519" s="16">
        <f>Store[[#This Row],[Sales]]-Store[[#This Row],[COGS]]</f>
        <v>127215</v>
      </c>
    </row>
    <row r="520" spans="1:13" x14ac:dyDescent="0.25">
      <c r="A520" t="s">
        <v>18</v>
      </c>
      <c r="B520" t="s">
        <v>19</v>
      </c>
      <c r="C520" s="15" t="s">
        <v>16</v>
      </c>
      <c r="D520" s="11">
        <v>44556</v>
      </c>
      <c r="E520">
        <v>2072</v>
      </c>
      <c r="F520" s="9">
        <v>5</v>
      </c>
      <c r="G520" s="9">
        <v>15</v>
      </c>
      <c r="H520" s="9">
        <v>20720</v>
      </c>
      <c r="I520" s="9">
        <v>3108</v>
      </c>
      <c r="J520" s="7" t="s">
        <v>33</v>
      </c>
      <c r="K520" s="16">
        <f>Store[[#This Row],[Quantity]]*Store[[#This Row],[Sale Price]]</f>
        <v>31080</v>
      </c>
      <c r="L520" s="16">
        <f>Store[[#This Row],[Gross Sales]]-Store[[#This Row],[Discount]]</f>
        <v>27972</v>
      </c>
      <c r="M520" s="16">
        <f>Store[[#This Row],[Sales]]-Store[[#This Row],[COGS]]</f>
        <v>7252</v>
      </c>
    </row>
    <row r="521" spans="1:13" x14ac:dyDescent="0.25">
      <c r="A521" t="s">
        <v>23</v>
      </c>
      <c r="B521" t="s">
        <v>19</v>
      </c>
      <c r="C521" s="15" t="s">
        <v>20</v>
      </c>
      <c r="D521" s="11">
        <v>44283</v>
      </c>
      <c r="E521">
        <v>1954</v>
      </c>
      <c r="F521" s="9">
        <v>10</v>
      </c>
      <c r="G521" s="9">
        <v>20</v>
      </c>
      <c r="H521" s="9">
        <v>19540</v>
      </c>
      <c r="I521" s="9">
        <v>3908</v>
      </c>
      <c r="J521" s="7" t="s">
        <v>33</v>
      </c>
      <c r="K521" s="16">
        <f>Store[[#This Row],[Quantity]]*Store[[#This Row],[Sale Price]]</f>
        <v>39080</v>
      </c>
      <c r="L521" s="16">
        <f>Store[[#This Row],[Gross Sales]]-Store[[#This Row],[Discount]]</f>
        <v>35172</v>
      </c>
      <c r="M521" s="16">
        <f>Store[[#This Row],[Sales]]-Store[[#This Row],[COGS]]</f>
        <v>15632</v>
      </c>
    </row>
    <row r="522" spans="1:13" x14ac:dyDescent="0.25">
      <c r="A522" t="s">
        <v>21</v>
      </c>
      <c r="B522" t="s">
        <v>22</v>
      </c>
      <c r="C522" s="15" t="s">
        <v>20</v>
      </c>
      <c r="D522" s="11">
        <v>44338</v>
      </c>
      <c r="E522">
        <v>591</v>
      </c>
      <c r="F522" s="9">
        <v>10</v>
      </c>
      <c r="G522" s="9">
        <v>300</v>
      </c>
      <c r="H522" s="9">
        <v>147750</v>
      </c>
      <c r="I522" s="9">
        <v>17730</v>
      </c>
      <c r="J522" s="7" t="s">
        <v>33</v>
      </c>
      <c r="K522" s="16">
        <f>Store[[#This Row],[Quantity]]*Store[[#This Row],[Sale Price]]</f>
        <v>177300</v>
      </c>
      <c r="L522" s="16">
        <f>Store[[#This Row],[Gross Sales]]-Store[[#This Row],[Discount]]</f>
        <v>159570</v>
      </c>
      <c r="M522" s="16">
        <f>Store[[#This Row],[Sales]]-Store[[#This Row],[COGS]]</f>
        <v>11820</v>
      </c>
    </row>
    <row r="523" spans="1:13" x14ac:dyDescent="0.25">
      <c r="A523" t="s">
        <v>23</v>
      </c>
      <c r="B523" t="s">
        <v>30</v>
      </c>
      <c r="C523" s="15" t="s">
        <v>20</v>
      </c>
      <c r="D523" s="11">
        <v>44497</v>
      </c>
      <c r="E523">
        <v>241</v>
      </c>
      <c r="F523" s="9">
        <v>10</v>
      </c>
      <c r="G523" s="9">
        <v>20</v>
      </c>
      <c r="H523" s="9">
        <v>2410</v>
      </c>
      <c r="I523" s="9">
        <v>482</v>
      </c>
      <c r="J523" s="7" t="s">
        <v>33</v>
      </c>
      <c r="K523" s="16">
        <f>Store[[#This Row],[Quantity]]*Store[[#This Row],[Sale Price]]</f>
        <v>4820</v>
      </c>
      <c r="L523" s="16">
        <f>Store[[#This Row],[Gross Sales]]-Store[[#This Row],[Discount]]</f>
        <v>4338</v>
      </c>
      <c r="M523" s="16">
        <f>Store[[#This Row],[Sales]]-Store[[#This Row],[COGS]]</f>
        <v>1928</v>
      </c>
    </row>
    <row r="524" spans="1:13" x14ac:dyDescent="0.25">
      <c r="A524" t="s">
        <v>18</v>
      </c>
      <c r="B524" t="s">
        <v>30</v>
      </c>
      <c r="C524" s="15" t="s">
        <v>26</v>
      </c>
      <c r="D524" s="11">
        <v>44200</v>
      </c>
      <c r="E524">
        <v>681</v>
      </c>
      <c r="F524" s="9">
        <v>120</v>
      </c>
      <c r="G524" s="9">
        <v>15</v>
      </c>
      <c r="H524" s="9">
        <v>6810</v>
      </c>
      <c r="I524" s="9">
        <v>1021.5</v>
      </c>
      <c r="J524" s="7" t="s">
        <v>33</v>
      </c>
      <c r="K524" s="16">
        <f>Store[[#This Row],[Quantity]]*Store[[#This Row],[Sale Price]]</f>
        <v>10215</v>
      </c>
      <c r="L524" s="16">
        <f>Store[[#This Row],[Gross Sales]]-Store[[#This Row],[Discount]]</f>
        <v>9193.5</v>
      </c>
      <c r="M524" s="16">
        <f>Store[[#This Row],[Sales]]-Store[[#This Row],[COGS]]</f>
        <v>2383.5</v>
      </c>
    </row>
    <row r="525" spans="1:13" x14ac:dyDescent="0.25">
      <c r="A525" t="s">
        <v>18</v>
      </c>
      <c r="B525" t="s">
        <v>30</v>
      </c>
      <c r="C525" s="15" t="s">
        <v>26</v>
      </c>
      <c r="D525" s="11">
        <v>44315</v>
      </c>
      <c r="E525">
        <v>510</v>
      </c>
      <c r="F525" s="9">
        <v>120</v>
      </c>
      <c r="G525" s="9">
        <v>15</v>
      </c>
      <c r="H525" s="9">
        <v>5100</v>
      </c>
      <c r="I525" s="9">
        <v>765</v>
      </c>
      <c r="J525" s="7" t="s">
        <v>33</v>
      </c>
      <c r="K525" s="16">
        <f>Store[[#This Row],[Quantity]]*Store[[#This Row],[Sale Price]]</f>
        <v>7650</v>
      </c>
      <c r="L525" s="16">
        <f>Store[[#This Row],[Gross Sales]]-Store[[#This Row],[Discount]]</f>
        <v>6885</v>
      </c>
      <c r="M525" s="16">
        <f>Store[[#This Row],[Sales]]-Store[[#This Row],[COGS]]</f>
        <v>1785</v>
      </c>
    </row>
    <row r="526" spans="1:13" x14ac:dyDescent="0.25">
      <c r="A526" t="s">
        <v>18</v>
      </c>
      <c r="B526" t="s">
        <v>25</v>
      </c>
      <c r="C526" s="15" t="s">
        <v>26</v>
      </c>
      <c r="D526" s="11">
        <v>44322</v>
      </c>
      <c r="E526">
        <v>790</v>
      </c>
      <c r="F526" s="9">
        <v>120</v>
      </c>
      <c r="G526" s="9">
        <v>15</v>
      </c>
      <c r="H526" s="9">
        <v>7900</v>
      </c>
      <c r="I526" s="9">
        <v>1185</v>
      </c>
      <c r="J526" s="7" t="s">
        <v>33</v>
      </c>
      <c r="K526" s="16">
        <f>Store[[#This Row],[Quantity]]*Store[[#This Row],[Sale Price]]</f>
        <v>11850</v>
      </c>
      <c r="L526" s="16">
        <f>Store[[#This Row],[Gross Sales]]-Store[[#This Row],[Discount]]</f>
        <v>10665</v>
      </c>
      <c r="M526" s="16">
        <f>Store[[#This Row],[Sales]]-Store[[#This Row],[COGS]]</f>
        <v>2765</v>
      </c>
    </row>
    <row r="527" spans="1:13" x14ac:dyDescent="0.25">
      <c r="A527" t="s">
        <v>23</v>
      </c>
      <c r="B527" t="s">
        <v>19</v>
      </c>
      <c r="C527" s="15" t="s">
        <v>26</v>
      </c>
      <c r="D527" s="11">
        <v>44394</v>
      </c>
      <c r="E527">
        <v>639</v>
      </c>
      <c r="F527" s="9">
        <v>120</v>
      </c>
      <c r="G527" s="9">
        <v>350</v>
      </c>
      <c r="H527" s="9">
        <v>166140</v>
      </c>
      <c r="I527" s="9">
        <v>22365</v>
      </c>
      <c r="J527" s="7" t="s">
        <v>33</v>
      </c>
      <c r="K527" s="16">
        <f>Store[[#This Row],[Quantity]]*Store[[#This Row],[Sale Price]]</f>
        <v>223650</v>
      </c>
      <c r="L527" s="16">
        <f>Store[[#This Row],[Gross Sales]]-Store[[#This Row],[Discount]]</f>
        <v>201285</v>
      </c>
      <c r="M527" s="16">
        <f>Store[[#This Row],[Sales]]-Store[[#This Row],[COGS]]</f>
        <v>35145</v>
      </c>
    </row>
    <row r="528" spans="1:13" x14ac:dyDescent="0.25">
      <c r="A528" t="s">
        <v>14</v>
      </c>
      <c r="B528" t="s">
        <v>25</v>
      </c>
      <c r="C528" s="15" t="s">
        <v>26</v>
      </c>
      <c r="D528" s="11">
        <v>44445</v>
      </c>
      <c r="E528">
        <v>1596</v>
      </c>
      <c r="F528" s="9">
        <v>120</v>
      </c>
      <c r="G528" s="9">
        <v>125</v>
      </c>
      <c r="H528" s="9">
        <v>191520</v>
      </c>
      <c r="I528" s="9">
        <v>19950</v>
      </c>
      <c r="J528" s="7" t="s">
        <v>33</v>
      </c>
      <c r="K528" s="16">
        <f>Store[[#This Row],[Quantity]]*Store[[#This Row],[Sale Price]]</f>
        <v>199500</v>
      </c>
      <c r="L528" s="16">
        <f>Store[[#This Row],[Gross Sales]]-Store[[#This Row],[Discount]]</f>
        <v>179550</v>
      </c>
      <c r="M528" s="16">
        <f>Store[[#This Row],[Sales]]-Store[[#This Row],[COGS]]</f>
        <v>-11970</v>
      </c>
    </row>
    <row r="529" spans="1:13" x14ac:dyDescent="0.25">
      <c r="A529" t="s">
        <v>23</v>
      </c>
      <c r="B529" t="s">
        <v>30</v>
      </c>
      <c r="C529" s="15" t="s">
        <v>26</v>
      </c>
      <c r="D529" s="11">
        <v>44481</v>
      </c>
      <c r="E529">
        <v>241</v>
      </c>
      <c r="F529" s="9">
        <v>120</v>
      </c>
      <c r="G529" s="9">
        <v>20</v>
      </c>
      <c r="H529" s="9">
        <v>2410</v>
      </c>
      <c r="I529" s="9">
        <v>482</v>
      </c>
      <c r="J529" s="7" t="s">
        <v>33</v>
      </c>
      <c r="K529" s="16">
        <f>Store[[#This Row],[Quantity]]*Store[[#This Row],[Sale Price]]</f>
        <v>4820</v>
      </c>
      <c r="L529" s="16">
        <f>Store[[#This Row],[Gross Sales]]-Store[[#This Row],[Discount]]</f>
        <v>4338</v>
      </c>
      <c r="M529" s="16">
        <f>Store[[#This Row],[Sales]]-Store[[#This Row],[COGS]]</f>
        <v>1928</v>
      </c>
    </row>
    <row r="530" spans="1:13" x14ac:dyDescent="0.25">
      <c r="A530" t="s">
        <v>23</v>
      </c>
      <c r="B530" t="s">
        <v>30</v>
      </c>
      <c r="C530" s="15" t="s">
        <v>26</v>
      </c>
      <c r="D530" s="11">
        <v>44508</v>
      </c>
      <c r="E530">
        <v>2665</v>
      </c>
      <c r="F530" s="9">
        <v>120</v>
      </c>
      <c r="G530" s="9">
        <v>7</v>
      </c>
      <c r="H530" s="9">
        <v>13325</v>
      </c>
      <c r="I530" s="9">
        <v>1865.5</v>
      </c>
      <c r="J530" s="7" t="s">
        <v>33</v>
      </c>
      <c r="K530" s="16">
        <f>Store[[#This Row],[Quantity]]*Store[[#This Row],[Sale Price]]</f>
        <v>18655</v>
      </c>
      <c r="L530" s="16">
        <f>Store[[#This Row],[Gross Sales]]-Store[[#This Row],[Discount]]</f>
        <v>16789.5</v>
      </c>
      <c r="M530" s="16">
        <f>Store[[#This Row],[Sales]]-Store[[#This Row],[COGS]]</f>
        <v>3464.5</v>
      </c>
    </row>
    <row r="531" spans="1:13" x14ac:dyDescent="0.25">
      <c r="A531" t="s">
        <v>21</v>
      </c>
      <c r="B531" t="s">
        <v>19</v>
      </c>
      <c r="C531" s="15" t="s">
        <v>26</v>
      </c>
      <c r="D531" s="11">
        <v>44534</v>
      </c>
      <c r="E531">
        <v>853</v>
      </c>
      <c r="F531" s="9">
        <v>120</v>
      </c>
      <c r="G531" s="9">
        <v>300</v>
      </c>
      <c r="H531" s="9">
        <v>213250</v>
      </c>
      <c r="I531" s="9">
        <v>25590</v>
      </c>
      <c r="J531" s="7" t="s">
        <v>33</v>
      </c>
      <c r="K531" s="16">
        <f>Store[[#This Row],[Quantity]]*Store[[#This Row],[Sale Price]]</f>
        <v>255900</v>
      </c>
      <c r="L531" s="16">
        <f>Store[[#This Row],[Gross Sales]]-Store[[#This Row],[Discount]]</f>
        <v>230310</v>
      </c>
      <c r="M531" s="16">
        <f>Store[[#This Row],[Sales]]-Store[[#This Row],[COGS]]</f>
        <v>17060</v>
      </c>
    </row>
    <row r="532" spans="1:13" x14ac:dyDescent="0.25">
      <c r="A532" t="s">
        <v>14</v>
      </c>
      <c r="B532" t="s">
        <v>22</v>
      </c>
      <c r="C532" s="15" t="s">
        <v>27</v>
      </c>
      <c r="D532" s="11">
        <v>44320</v>
      </c>
      <c r="E532">
        <v>341</v>
      </c>
      <c r="F532" s="9">
        <v>250</v>
      </c>
      <c r="G532" s="9">
        <v>125</v>
      </c>
      <c r="H532" s="9">
        <v>40920</v>
      </c>
      <c r="I532" s="9">
        <v>4262.5</v>
      </c>
      <c r="J532" s="7" t="s">
        <v>33</v>
      </c>
      <c r="K532" s="16">
        <f>Store[[#This Row],[Quantity]]*Store[[#This Row],[Sale Price]]</f>
        <v>42625</v>
      </c>
      <c r="L532" s="16">
        <f>Store[[#This Row],[Gross Sales]]-Store[[#This Row],[Discount]]</f>
        <v>38362.5</v>
      </c>
      <c r="M532" s="16">
        <f>Store[[#This Row],[Sales]]-Store[[#This Row],[COGS]]</f>
        <v>-2557.5</v>
      </c>
    </row>
    <row r="533" spans="1:13" x14ac:dyDescent="0.25">
      <c r="A533" t="s">
        <v>18</v>
      </c>
      <c r="B533" t="s">
        <v>22</v>
      </c>
      <c r="C533" s="15" t="s">
        <v>27</v>
      </c>
      <c r="D533" s="11">
        <v>44382</v>
      </c>
      <c r="E533">
        <v>641</v>
      </c>
      <c r="F533" s="9">
        <v>250</v>
      </c>
      <c r="G533" s="9">
        <v>15</v>
      </c>
      <c r="H533" s="9">
        <v>6410</v>
      </c>
      <c r="I533" s="9">
        <v>961.5</v>
      </c>
      <c r="J533" s="7" t="s">
        <v>33</v>
      </c>
      <c r="K533" s="16">
        <f>Store[[#This Row],[Quantity]]*Store[[#This Row],[Sale Price]]</f>
        <v>9615</v>
      </c>
      <c r="L533" s="16">
        <f>Store[[#This Row],[Gross Sales]]-Store[[#This Row],[Discount]]</f>
        <v>8653.5</v>
      </c>
      <c r="M533" s="16">
        <f>Store[[#This Row],[Sales]]-Store[[#This Row],[COGS]]</f>
        <v>2243.5</v>
      </c>
    </row>
    <row r="534" spans="1:13" x14ac:dyDescent="0.25">
      <c r="A534" t="s">
        <v>23</v>
      </c>
      <c r="B534" t="s">
        <v>25</v>
      </c>
      <c r="C534" s="15" t="s">
        <v>27</v>
      </c>
      <c r="D534" s="11">
        <v>44432</v>
      </c>
      <c r="E534">
        <v>2807</v>
      </c>
      <c r="F534" s="9">
        <v>250</v>
      </c>
      <c r="G534" s="9">
        <v>350</v>
      </c>
      <c r="H534" s="9">
        <v>729820</v>
      </c>
      <c r="I534" s="9">
        <v>98245</v>
      </c>
      <c r="J534" s="7" t="s">
        <v>33</v>
      </c>
      <c r="K534" s="16">
        <f>Store[[#This Row],[Quantity]]*Store[[#This Row],[Sale Price]]</f>
        <v>982450</v>
      </c>
      <c r="L534" s="16">
        <f>Store[[#This Row],[Gross Sales]]-Store[[#This Row],[Discount]]</f>
        <v>884205</v>
      </c>
      <c r="M534" s="16">
        <f>Store[[#This Row],[Sales]]-Store[[#This Row],[COGS]]</f>
        <v>154385</v>
      </c>
    </row>
    <row r="535" spans="1:13" x14ac:dyDescent="0.25">
      <c r="A535" t="s">
        <v>21</v>
      </c>
      <c r="B535" t="s">
        <v>22</v>
      </c>
      <c r="C535" s="15" t="s">
        <v>27</v>
      </c>
      <c r="D535" s="11">
        <v>44441</v>
      </c>
      <c r="E535">
        <v>432</v>
      </c>
      <c r="F535" s="9">
        <v>250</v>
      </c>
      <c r="G535" s="9">
        <v>300</v>
      </c>
      <c r="H535" s="9">
        <v>108000</v>
      </c>
      <c r="I535" s="9">
        <v>12960</v>
      </c>
      <c r="J535" s="7" t="s">
        <v>33</v>
      </c>
      <c r="K535" s="16">
        <f>Store[[#This Row],[Quantity]]*Store[[#This Row],[Sale Price]]</f>
        <v>129600</v>
      </c>
      <c r="L535" s="16">
        <f>Store[[#This Row],[Gross Sales]]-Store[[#This Row],[Discount]]</f>
        <v>116640</v>
      </c>
      <c r="M535" s="16">
        <f>Store[[#This Row],[Sales]]-Store[[#This Row],[COGS]]</f>
        <v>8640</v>
      </c>
    </row>
    <row r="536" spans="1:13" x14ac:dyDescent="0.25">
      <c r="A536" t="s">
        <v>14</v>
      </c>
      <c r="B536" t="s">
        <v>15</v>
      </c>
      <c r="C536" s="15" t="s">
        <v>27</v>
      </c>
      <c r="D536" s="11">
        <v>44525</v>
      </c>
      <c r="E536">
        <v>2529</v>
      </c>
      <c r="F536" s="9">
        <v>250</v>
      </c>
      <c r="G536" s="9">
        <v>125</v>
      </c>
      <c r="H536" s="9">
        <v>303480</v>
      </c>
      <c r="I536" s="9">
        <v>31612.5</v>
      </c>
      <c r="J536" s="7" t="s">
        <v>33</v>
      </c>
      <c r="K536" s="16">
        <f>Store[[#This Row],[Quantity]]*Store[[#This Row],[Sale Price]]</f>
        <v>316125</v>
      </c>
      <c r="L536" s="16">
        <f>Store[[#This Row],[Gross Sales]]-Store[[#This Row],[Discount]]</f>
        <v>284512.5</v>
      </c>
      <c r="M536" s="16">
        <f>Store[[#This Row],[Sales]]-Store[[#This Row],[COGS]]</f>
        <v>-18967.5</v>
      </c>
    </row>
    <row r="537" spans="1:13" x14ac:dyDescent="0.25">
      <c r="A537" t="s">
        <v>14</v>
      </c>
      <c r="B537" t="s">
        <v>25</v>
      </c>
      <c r="C537" s="15" t="s">
        <v>31</v>
      </c>
      <c r="D537" s="11">
        <v>44216</v>
      </c>
      <c r="E537">
        <v>579</v>
      </c>
      <c r="F537" s="9">
        <v>260</v>
      </c>
      <c r="G537" s="9">
        <v>125</v>
      </c>
      <c r="H537" s="9">
        <v>69480</v>
      </c>
      <c r="I537" s="9">
        <v>7237.5</v>
      </c>
      <c r="J537" s="7" t="s">
        <v>33</v>
      </c>
      <c r="K537" s="16">
        <f>Store[[#This Row],[Quantity]]*Store[[#This Row],[Sale Price]]</f>
        <v>72375</v>
      </c>
      <c r="L537" s="16">
        <f>Store[[#This Row],[Gross Sales]]-Store[[#This Row],[Discount]]</f>
        <v>65137.5</v>
      </c>
      <c r="M537" s="16">
        <f>Store[[#This Row],[Sales]]-Store[[#This Row],[COGS]]</f>
        <v>-4342.5</v>
      </c>
    </row>
    <row r="538" spans="1:13" x14ac:dyDescent="0.25">
      <c r="A538" t="s">
        <v>23</v>
      </c>
      <c r="B538" t="s">
        <v>15</v>
      </c>
      <c r="C538" s="15" t="s">
        <v>31</v>
      </c>
      <c r="D538" s="11">
        <v>44235</v>
      </c>
      <c r="E538">
        <v>2240</v>
      </c>
      <c r="F538" s="9">
        <v>260</v>
      </c>
      <c r="G538" s="9">
        <v>350</v>
      </c>
      <c r="H538" s="9">
        <v>582400</v>
      </c>
      <c r="I538" s="9">
        <v>78400</v>
      </c>
      <c r="J538" s="7" t="s">
        <v>33</v>
      </c>
      <c r="K538" s="16">
        <f>Store[[#This Row],[Quantity]]*Store[[#This Row],[Sale Price]]</f>
        <v>784000</v>
      </c>
      <c r="L538" s="16">
        <f>Store[[#This Row],[Gross Sales]]-Store[[#This Row],[Discount]]</f>
        <v>705600</v>
      </c>
      <c r="M538" s="16">
        <f>Store[[#This Row],[Sales]]-Store[[#This Row],[COGS]]</f>
        <v>123200</v>
      </c>
    </row>
    <row r="539" spans="1:13" x14ac:dyDescent="0.25">
      <c r="A539" t="s">
        <v>21</v>
      </c>
      <c r="B539" t="s">
        <v>25</v>
      </c>
      <c r="C539" s="15" t="s">
        <v>31</v>
      </c>
      <c r="D539" s="11">
        <v>44281</v>
      </c>
      <c r="E539">
        <v>2993</v>
      </c>
      <c r="F539" s="9">
        <v>260</v>
      </c>
      <c r="G539" s="9">
        <v>300</v>
      </c>
      <c r="H539" s="9">
        <v>748250</v>
      </c>
      <c r="I539" s="9">
        <v>89790</v>
      </c>
      <c r="J539" s="7" t="s">
        <v>33</v>
      </c>
      <c r="K539" s="16">
        <f>Store[[#This Row],[Quantity]]*Store[[#This Row],[Sale Price]]</f>
        <v>897900</v>
      </c>
      <c r="L539" s="16">
        <f>Store[[#This Row],[Gross Sales]]-Store[[#This Row],[Discount]]</f>
        <v>808110</v>
      </c>
      <c r="M539" s="16">
        <f>Store[[#This Row],[Sales]]-Store[[#This Row],[COGS]]</f>
        <v>59860</v>
      </c>
    </row>
    <row r="540" spans="1:13" x14ac:dyDescent="0.25">
      <c r="A540" t="s">
        <v>24</v>
      </c>
      <c r="B540" t="s">
        <v>15</v>
      </c>
      <c r="C540" s="15" t="s">
        <v>31</v>
      </c>
      <c r="D540" s="11">
        <v>44307</v>
      </c>
      <c r="E540">
        <v>3520.5</v>
      </c>
      <c r="F540" s="9">
        <v>260</v>
      </c>
      <c r="G540" s="9">
        <v>12</v>
      </c>
      <c r="H540" s="9">
        <v>10561.5</v>
      </c>
      <c r="I540" s="9">
        <v>4224.6000000000004</v>
      </c>
      <c r="J540" s="7" t="s">
        <v>33</v>
      </c>
      <c r="K540" s="16">
        <f>Store[[#This Row],[Quantity]]*Store[[#This Row],[Sale Price]]</f>
        <v>42246</v>
      </c>
      <c r="L540" s="16">
        <f>Store[[#This Row],[Gross Sales]]-Store[[#This Row],[Discount]]</f>
        <v>38021.4</v>
      </c>
      <c r="M540" s="16">
        <f>Store[[#This Row],[Sales]]-Store[[#This Row],[COGS]]</f>
        <v>27459.9</v>
      </c>
    </row>
    <row r="541" spans="1:13" x14ac:dyDescent="0.25">
      <c r="A541" t="s">
        <v>23</v>
      </c>
      <c r="B541" t="s">
        <v>22</v>
      </c>
      <c r="C541" s="15" t="s">
        <v>31</v>
      </c>
      <c r="D541" s="11">
        <v>44327</v>
      </c>
      <c r="E541">
        <v>2039</v>
      </c>
      <c r="F541" s="9">
        <v>260</v>
      </c>
      <c r="G541" s="9">
        <v>20</v>
      </c>
      <c r="H541" s="9">
        <v>20390</v>
      </c>
      <c r="I541" s="9">
        <v>4078</v>
      </c>
      <c r="J541" s="7" t="s">
        <v>33</v>
      </c>
      <c r="K541" s="16">
        <f>Store[[#This Row],[Quantity]]*Store[[#This Row],[Sale Price]]</f>
        <v>40780</v>
      </c>
      <c r="L541" s="16">
        <f>Store[[#This Row],[Gross Sales]]-Store[[#This Row],[Discount]]</f>
        <v>36702</v>
      </c>
      <c r="M541" s="16">
        <f>Store[[#This Row],[Sales]]-Store[[#This Row],[COGS]]</f>
        <v>16312</v>
      </c>
    </row>
    <row r="542" spans="1:13" x14ac:dyDescent="0.25">
      <c r="A542" t="s">
        <v>24</v>
      </c>
      <c r="B542" t="s">
        <v>30</v>
      </c>
      <c r="C542" s="15" t="s">
        <v>31</v>
      </c>
      <c r="D542" s="11">
        <v>44429</v>
      </c>
      <c r="E542">
        <v>2574</v>
      </c>
      <c r="F542" s="9">
        <v>260</v>
      </c>
      <c r="G542" s="9">
        <v>12</v>
      </c>
      <c r="H542" s="9">
        <v>7722</v>
      </c>
      <c r="I542" s="9">
        <v>3088.8</v>
      </c>
      <c r="J542" s="7" t="s">
        <v>33</v>
      </c>
      <c r="K542" s="16">
        <f>Store[[#This Row],[Quantity]]*Store[[#This Row],[Sale Price]]</f>
        <v>30888</v>
      </c>
      <c r="L542" s="16">
        <f>Store[[#This Row],[Gross Sales]]-Store[[#This Row],[Discount]]</f>
        <v>27799.200000000001</v>
      </c>
      <c r="M542" s="16">
        <f>Store[[#This Row],[Sales]]-Store[[#This Row],[COGS]]</f>
        <v>20077.2</v>
      </c>
    </row>
    <row r="543" spans="1:13" x14ac:dyDescent="0.25">
      <c r="A543" t="s">
        <v>23</v>
      </c>
      <c r="B543" t="s">
        <v>15</v>
      </c>
      <c r="C543" s="15" t="s">
        <v>31</v>
      </c>
      <c r="D543" s="11">
        <v>44459</v>
      </c>
      <c r="E543">
        <v>707</v>
      </c>
      <c r="F543" s="9">
        <v>260</v>
      </c>
      <c r="G543" s="9">
        <v>350</v>
      </c>
      <c r="H543" s="9">
        <v>183820</v>
      </c>
      <c r="I543" s="9">
        <v>24745</v>
      </c>
      <c r="J543" s="7" t="s">
        <v>33</v>
      </c>
      <c r="K543" s="16">
        <f>Store[[#This Row],[Quantity]]*Store[[#This Row],[Sale Price]]</f>
        <v>247450</v>
      </c>
      <c r="L543" s="16">
        <f>Store[[#This Row],[Gross Sales]]-Store[[#This Row],[Discount]]</f>
        <v>222705</v>
      </c>
      <c r="M543" s="16">
        <f>Store[[#This Row],[Sales]]-Store[[#This Row],[COGS]]</f>
        <v>38885</v>
      </c>
    </row>
    <row r="544" spans="1:13" x14ac:dyDescent="0.25">
      <c r="A544" t="s">
        <v>18</v>
      </c>
      <c r="B544" t="s">
        <v>19</v>
      </c>
      <c r="C544" s="15" t="s">
        <v>31</v>
      </c>
      <c r="D544" s="11">
        <v>44548</v>
      </c>
      <c r="E544">
        <v>2072</v>
      </c>
      <c r="F544" s="9">
        <v>260</v>
      </c>
      <c r="G544" s="9">
        <v>15</v>
      </c>
      <c r="H544" s="9">
        <v>20720</v>
      </c>
      <c r="I544" s="9">
        <v>3108</v>
      </c>
      <c r="J544" s="7" t="s">
        <v>33</v>
      </c>
      <c r="K544" s="16">
        <f>Store[[#This Row],[Quantity]]*Store[[#This Row],[Sale Price]]</f>
        <v>31080</v>
      </c>
      <c r="L544" s="16">
        <f>Store[[#This Row],[Gross Sales]]-Store[[#This Row],[Discount]]</f>
        <v>27972</v>
      </c>
      <c r="M544" s="16">
        <f>Store[[#This Row],[Sales]]-Store[[#This Row],[COGS]]</f>
        <v>7252</v>
      </c>
    </row>
    <row r="545" spans="1:13" x14ac:dyDescent="0.25">
      <c r="A545" t="s">
        <v>21</v>
      </c>
      <c r="B545" t="s">
        <v>19</v>
      </c>
      <c r="C545" s="15" t="s">
        <v>31</v>
      </c>
      <c r="D545" s="11">
        <v>44558</v>
      </c>
      <c r="E545">
        <v>853</v>
      </c>
      <c r="F545" s="9">
        <v>260</v>
      </c>
      <c r="G545" s="9">
        <v>300</v>
      </c>
      <c r="H545" s="9">
        <v>213250</v>
      </c>
      <c r="I545" s="9">
        <v>25590</v>
      </c>
      <c r="J545" s="7" t="s">
        <v>33</v>
      </c>
      <c r="K545" s="16">
        <f>Store[[#This Row],[Quantity]]*Store[[#This Row],[Sale Price]]</f>
        <v>255900</v>
      </c>
      <c r="L545" s="16">
        <f>Store[[#This Row],[Gross Sales]]-Store[[#This Row],[Discount]]</f>
        <v>230310</v>
      </c>
      <c r="M545" s="16">
        <f>Store[[#This Row],[Sales]]-Store[[#This Row],[COGS]]</f>
        <v>17060</v>
      </c>
    </row>
    <row r="546" spans="1:13" x14ac:dyDescent="0.25">
      <c r="A546" t="s">
        <v>23</v>
      </c>
      <c r="B546" t="s">
        <v>19</v>
      </c>
      <c r="C546" s="15" t="s">
        <v>20</v>
      </c>
      <c r="D546" s="11">
        <v>44288</v>
      </c>
      <c r="E546">
        <v>2532</v>
      </c>
      <c r="F546" s="9">
        <v>10</v>
      </c>
      <c r="G546" s="9">
        <v>7</v>
      </c>
      <c r="H546" s="9">
        <v>12660</v>
      </c>
      <c r="I546" s="9">
        <v>1949.6399999999999</v>
      </c>
      <c r="J546" s="7" t="s">
        <v>33</v>
      </c>
      <c r="K546" s="16">
        <f>Store[[#This Row],[Quantity]]*Store[[#This Row],[Sale Price]]</f>
        <v>17724</v>
      </c>
      <c r="L546" s="16">
        <f>Store[[#This Row],[Gross Sales]]-Store[[#This Row],[Discount]]</f>
        <v>15774.36</v>
      </c>
      <c r="M546" s="16">
        <f>Store[[#This Row],[Sales]]-Store[[#This Row],[COGS]]</f>
        <v>3114.3600000000006</v>
      </c>
    </row>
    <row r="547" spans="1:13" x14ac:dyDescent="0.25">
      <c r="A547" t="s">
        <v>18</v>
      </c>
      <c r="B547" t="s">
        <v>15</v>
      </c>
      <c r="C547" s="15" t="s">
        <v>26</v>
      </c>
      <c r="D547" s="11">
        <v>44209</v>
      </c>
      <c r="E547">
        <v>384</v>
      </c>
      <c r="F547" s="9">
        <v>120</v>
      </c>
      <c r="G547" s="9">
        <v>15</v>
      </c>
      <c r="H547" s="9">
        <v>3840</v>
      </c>
      <c r="I547" s="9">
        <v>633.59999999999991</v>
      </c>
      <c r="J547" s="7" t="s">
        <v>33</v>
      </c>
      <c r="K547" s="16">
        <f>Store[[#This Row],[Quantity]]*Store[[#This Row],[Sale Price]]</f>
        <v>5760</v>
      </c>
      <c r="L547" s="16">
        <f>Store[[#This Row],[Gross Sales]]-Store[[#This Row],[Discount]]</f>
        <v>5126.3999999999996</v>
      </c>
      <c r="M547" s="16">
        <f>Store[[#This Row],[Sales]]-Store[[#This Row],[COGS]]</f>
        <v>1286.3999999999996</v>
      </c>
    </row>
    <row r="548" spans="1:13" x14ac:dyDescent="0.25">
      <c r="A548" t="s">
        <v>24</v>
      </c>
      <c r="B548" t="s">
        <v>30</v>
      </c>
      <c r="C548" s="15" t="s">
        <v>26</v>
      </c>
      <c r="D548" s="11">
        <v>44490</v>
      </c>
      <c r="E548">
        <v>472</v>
      </c>
      <c r="F548" s="9">
        <v>120</v>
      </c>
      <c r="G548" s="9">
        <v>12</v>
      </c>
      <c r="H548" s="9">
        <v>1416</v>
      </c>
      <c r="I548" s="9">
        <v>623.04</v>
      </c>
      <c r="J548" s="7" t="s">
        <v>33</v>
      </c>
      <c r="K548" s="16">
        <f>Store[[#This Row],[Quantity]]*Store[[#This Row],[Sale Price]]</f>
        <v>5664</v>
      </c>
      <c r="L548" s="16">
        <f>Store[[#This Row],[Gross Sales]]-Store[[#This Row],[Discount]]</f>
        <v>5040.96</v>
      </c>
      <c r="M548" s="16">
        <f>Store[[#This Row],[Sales]]-Store[[#This Row],[COGS]]</f>
        <v>3624.96</v>
      </c>
    </row>
    <row r="549" spans="1:13" x14ac:dyDescent="0.25">
      <c r="A549" t="s">
        <v>23</v>
      </c>
      <c r="B549" t="s">
        <v>25</v>
      </c>
      <c r="C549" s="15" t="s">
        <v>27</v>
      </c>
      <c r="D549" s="11">
        <v>44258</v>
      </c>
      <c r="E549">
        <v>1579</v>
      </c>
      <c r="F549" s="9">
        <v>250</v>
      </c>
      <c r="G549" s="9">
        <v>7</v>
      </c>
      <c r="H549" s="9">
        <v>7895</v>
      </c>
      <c r="I549" s="9">
        <v>1215.83</v>
      </c>
      <c r="J549" s="7" t="s">
        <v>33</v>
      </c>
      <c r="K549" s="16">
        <f>Store[[#This Row],[Quantity]]*Store[[#This Row],[Sale Price]]</f>
        <v>11053</v>
      </c>
      <c r="L549" s="16">
        <f>Store[[#This Row],[Gross Sales]]-Store[[#This Row],[Discount]]</f>
        <v>9837.17</v>
      </c>
      <c r="M549" s="16">
        <f>Store[[#This Row],[Sales]]-Store[[#This Row],[COGS]]</f>
        <v>1942.17</v>
      </c>
    </row>
    <row r="550" spans="1:13" x14ac:dyDescent="0.25">
      <c r="A550" t="s">
        <v>18</v>
      </c>
      <c r="B550" t="s">
        <v>25</v>
      </c>
      <c r="C550" s="15" t="s">
        <v>31</v>
      </c>
      <c r="D550" s="11">
        <v>44407</v>
      </c>
      <c r="E550">
        <v>3199.5</v>
      </c>
      <c r="F550" s="9">
        <v>260</v>
      </c>
      <c r="G550" s="9">
        <v>15</v>
      </c>
      <c r="H550" s="9">
        <v>31995</v>
      </c>
      <c r="I550" s="9">
        <v>5279.1749999999993</v>
      </c>
      <c r="J550" s="7" t="s">
        <v>33</v>
      </c>
      <c r="K550" s="16">
        <f>Store[[#This Row],[Quantity]]*Store[[#This Row],[Sale Price]]</f>
        <v>47992.5</v>
      </c>
      <c r="L550" s="16">
        <f>Store[[#This Row],[Gross Sales]]-Store[[#This Row],[Discount]]</f>
        <v>42713.324999999997</v>
      </c>
      <c r="M550" s="16">
        <f>Store[[#This Row],[Sales]]-Store[[#This Row],[COGS]]</f>
        <v>10718.324999999997</v>
      </c>
    </row>
    <row r="551" spans="1:13" x14ac:dyDescent="0.25">
      <c r="A551" t="s">
        <v>24</v>
      </c>
      <c r="B551" t="s">
        <v>30</v>
      </c>
      <c r="C551" s="15" t="s">
        <v>31</v>
      </c>
      <c r="D551" s="11">
        <v>44470</v>
      </c>
      <c r="E551">
        <v>472</v>
      </c>
      <c r="F551" s="9">
        <v>260</v>
      </c>
      <c r="G551" s="9">
        <v>12</v>
      </c>
      <c r="H551" s="9">
        <v>1416</v>
      </c>
      <c r="I551" s="9">
        <v>623.04</v>
      </c>
      <c r="J551" s="7" t="s">
        <v>33</v>
      </c>
      <c r="K551" s="16">
        <f>Store[[#This Row],[Quantity]]*Store[[#This Row],[Sale Price]]</f>
        <v>5664</v>
      </c>
      <c r="L551" s="16">
        <f>Store[[#This Row],[Gross Sales]]-Store[[#This Row],[Discount]]</f>
        <v>5040.96</v>
      </c>
      <c r="M551" s="16">
        <f>Store[[#This Row],[Sales]]-Store[[#This Row],[COGS]]</f>
        <v>3624.96</v>
      </c>
    </row>
    <row r="552" spans="1:13" x14ac:dyDescent="0.25">
      <c r="A552" t="s">
        <v>24</v>
      </c>
      <c r="B552" t="s">
        <v>15</v>
      </c>
      <c r="C552" s="15" t="s">
        <v>28</v>
      </c>
      <c r="D552" s="11">
        <v>44232</v>
      </c>
      <c r="E552">
        <v>1937</v>
      </c>
      <c r="F552" s="9">
        <v>3</v>
      </c>
      <c r="G552" s="9">
        <v>12</v>
      </c>
      <c r="H552" s="9">
        <v>5811</v>
      </c>
      <c r="I552" s="9">
        <v>2556.84</v>
      </c>
      <c r="J552" s="7" t="s">
        <v>33</v>
      </c>
      <c r="K552" s="16">
        <f>Store[[#This Row],[Quantity]]*Store[[#This Row],[Sale Price]]</f>
        <v>23244</v>
      </c>
      <c r="L552" s="16">
        <f>Store[[#This Row],[Gross Sales]]-Store[[#This Row],[Discount]]</f>
        <v>20687.16</v>
      </c>
      <c r="M552" s="16">
        <f>Store[[#This Row],[Sales]]-Store[[#This Row],[COGS]]</f>
        <v>14876.16</v>
      </c>
    </row>
    <row r="553" spans="1:13" x14ac:dyDescent="0.25">
      <c r="A553" t="s">
        <v>23</v>
      </c>
      <c r="B553" t="s">
        <v>30</v>
      </c>
      <c r="C553" s="15" t="s">
        <v>28</v>
      </c>
      <c r="D553" s="11">
        <v>44257</v>
      </c>
      <c r="E553">
        <v>792</v>
      </c>
      <c r="F553" s="9">
        <v>3</v>
      </c>
      <c r="G553" s="9">
        <v>350</v>
      </c>
      <c r="H553" s="9">
        <v>205920</v>
      </c>
      <c r="I553" s="9">
        <v>30492</v>
      </c>
      <c r="J553" s="7" t="s">
        <v>33</v>
      </c>
      <c r="K553" s="16">
        <f>Store[[#This Row],[Quantity]]*Store[[#This Row],[Sale Price]]</f>
        <v>277200</v>
      </c>
      <c r="L553" s="16">
        <f>Store[[#This Row],[Gross Sales]]-Store[[#This Row],[Discount]]</f>
        <v>246708</v>
      </c>
      <c r="M553" s="16">
        <f>Store[[#This Row],[Sales]]-Store[[#This Row],[COGS]]</f>
        <v>40788</v>
      </c>
    </row>
    <row r="554" spans="1:13" x14ac:dyDescent="0.25">
      <c r="A554" t="s">
        <v>21</v>
      </c>
      <c r="B554" t="s">
        <v>30</v>
      </c>
      <c r="C554" s="15" t="s">
        <v>28</v>
      </c>
      <c r="D554" s="11">
        <v>44381</v>
      </c>
      <c r="E554">
        <v>2811</v>
      </c>
      <c r="F554" s="9">
        <v>3</v>
      </c>
      <c r="G554" s="9">
        <v>300</v>
      </c>
      <c r="H554" s="9">
        <v>702750</v>
      </c>
      <c r="I554" s="9">
        <v>92763</v>
      </c>
      <c r="J554" s="7" t="s">
        <v>33</v>
      </c>
      <c r="K554" s="16">
        <f>Store[[#This Row],[Quantity]]*Store[[#This Row],[Sale Price]]</f>
        <v>843300</v>
      </c>
      <c r="L554" s="16">
        <f>Store[[#This Row],[Gross Sales]]-Store[[#This Row],[Discount]]</f>
        <v>750537</v>
      </c>
      <c r="M554" s="16">
        <f>Store[[#This Row],[Sales]]-Store[[#This Row],[COGS]]</f>
        <v>47787</v>
      </c>
    </row>
    <row r="555" spans="1:13" x14ac:dyDescent="0.25">
      <c r="A555" t="s">
        <v>14</v>
      </c>
      <c r="B555" t="s">
        <v>19</v>
      </c>
      <c r="C555" s="15" t="s">
        <v>28</v>
      </c>
      <c r="D555" s="11">
        <v>44495</v>
      </c>
      <c r="E555">
        <v>2441</v>
      </c>
      <c r="F555" s="9">
        <v>3</v>
      </c>
      <c r="G555" s="9">
        <v>125</v>
      </c>
      <c r="H555" s="9">
        <v>292920</v>
      </c>
      <c r="I555" s="9">
        <v>33563.75</v>
      </c>
      <c r="J555" s="7" t="s">
        <v>33</v>
      </c>
      <c r="K555" s="16">
        <f>Store[[#This Row],[Quantity]]*Store[[#This Row],[Sale Price]]</f>
        <v>305125</v>
      </c>
      <c r="L555" s="16">
        <f>Store[[#This Row],[Gross Sales]]-Store[[#This Row],[Discount]]</f>
        <v>271561.25</v>
      </c>
      <c r="M555" s="16">
        <f>Store[[#This Row],[Sales]]-Store[[#This Row],[COGS]]</f>
        <v>-21358.75</v>
      </c>
    </row>
    <row r="556" spans="1:13" x14ac:dyDescent="0.25">
      <c r="A556" t="s">
        <v>23</v>
      </c>
      <c r="B556" t="s">
        <v>30</v>
      </c>
      <c r="C556" s="15" t="s">
        <v>16</v>
      </c>
      <c r="D556" s="11">
        <v>44206</v>
      </c>
      <c r="E556">
        <v>766</v>
      </c>
      <c r="F556" s="9">
        <v>5</v>
      </c>
      <c r="G556" s="9">
        <v>350</v>
      </c>
      <c r="H556" s="9">
        <v>199160</v>
      </c>
      <c r="I556" s="9">
        <v>29491</v>
      </c>
      <c r="J556" s="7" t="s">
        <v>33</v>
      </c>
      <c r="K556" s="16">
        <f>Store[[#This Row],[Quantity]]*Store[[#This Row],[Sale Price]]</f>
        <v>268100</v>
      </c>
      <c r="L556" s="16">
        <f>Store[[#This Row],[Gross Sales]]-Store[[#This Row],[Discount]]</f>
        <v>238609</v>
      </c>
      <c r="M556" s="16">
        <f>Store[[#This Row],[Sales]]-Store[[#This Row],[COGS]]</f>
        <v>39449</v>
      </c>
    </row>
    <row r="557" spans="1:13" x14ac:dyDescent="0.25">
      <c r="A557" t="s">
        <v>18</v>
      </c>
      <c r="B557" t="s">
        <v>22</v>
      </c>
      <c r="C557" s="15" t="s">
        <v>16</v>
      </c>
      <c r="D557" s="11">
        <v>44556</v>
      </c>
      <c r="E557">
        <v>2157</v>
      </c>
      <c r="F557" s="9">
        <v>5</v>
      </c>
      <c r="G557" s="9">
        <v>15</v>
      </c>
      <c r="H557" s="9">
        <v>21570</v>
      </c>
      <c r="I557" s="9">
        <v>3559.05</v>
      </c>
      <c r="J557" s="7" t="s">
        <v>33</v>
      </c>
      <c r="K557" s="16">
        <f>Store[[#This Row],[Quantity]]*Store[[#This Row],[Sale Price]]</f>
        <v>32355</v>
      </c>
      <c r="L557" s="16">
        <f>Store[[#This Row],[Gross Sales]]-Store[[#This Row],[Discount]]</f>
        <v>28795.95</v>
      </c>
      <c r="M557" s="16">
        <f>Store[[#This Row],[Sales]]-Store[[#This Row],[COGS]]</f>
        <v>7225.9500000000007</v>
      </c>
    </row>
    <row r="558" spans="1:13" x14ac:dyDescent="0.25">
      <c r="A558" t="s">
        <v>21</v>
      </c>
      <c r="B558" t="s">
        <v>15</v>
      </c>
      <c r="C558" s="15" t="s">
        <v>20</v>
      </c>
      <c r="D558" s="11">
        <v>44216</v>
      </c>
      <c r="E558">
        <v>873</v>
      </c>
      <c r="F558" s="9">
        <v>10</v>
      </c>
      <c r="G558" s="9">
        <v>300</v>
      </c>
      <c r="H558" s="9">
        <v>218250</v>
      </c>
      <c r="I558" s="9">
        <v>28809</v>
      </c>
      <c r="J558" s="7" t="s">
        <v>33</v>
      </c>
      <c r="K558" s="16">
        <f>Store[[#This Row],[Quantity]]*Store[[#This Row],[Sale Price]]</f>
        <v>261900</v>
      </c>
      <c r="L558" s="16">
        <f>Store[[#This Row],[Gross Sales]]-Store[[#This Row],[Discount]]</f>
        <v>233091</v>
      </c>
      <c r="M558" s="16">
        <f>Store[[#This Row],[Sales]]-Store[[#This Row],[COGS]]</f>
        <v>14841</v>
      </c>
    </row>
    <row r="559" spans="1:13" x14ac:dyDescent="0.25">
      <c r="A559" t="s">
        <v>23</v>
      </c>
      <c r="B559" t="s">
        <v>22</v>
      </c>
      <c r="C559" s="15" t="s">
        <v>20</v>
      </c>
      <c r="D559" s="11">
        <v>44276</v>
      </c>
      <c r="E559">
        <v>1122</v>
      </c>
      <c r="F559" s="9">
        <v>10</v>
      </c>
      <c r="G559" s="9">
        <v>20</v>
      </c>
      <c r="H559" s="9">
        <v>11220</v>
      </c>
      <c r="I559" s="9">
        <v>2468.4</v>
      </c>
      <c r="J559" s="7" t="s">
        <v>33</v>
      </c>
      <c r="K559" s="16">
        <f>Store[[#This Row],[Quantity]]*Store[[#This Row],[Sale Price]]</f>
        <v>22440</v>
      </c>
      <c r="L559" s="16">
        <f>Store[[#This Row],[Gross Sales]]-Store[[#This Row],[Discount]]</f>
        <v>19971.599999999999</v>
      </c>
      <c r="M559" s="16">
        <f>Store[[#This Row],[Sales]]-Store[[#This Row],[COGS]]</f>
        <v>8751.5999999999985</v>
      </c>
    </row>
    <row r="560" spans="1:13" x14ac:dyDescent="0.25">
      <c r="A560" t="s">
        <v>23</v>
      </c>
      <c r="B560" t="s">
        <v>15</v>
      </c>
      <c r="C560" s="15" t="s">
        <v>20</v>
      </c>
      <c r="D560" s="11">
        <v>44381</v>
      </c>
      <c r="E560">
        <v>2104.5</v>
      </c>
      <c r="F560" s="9">
        <v>10</v>
      </c>
      <c r="G560" s="9">
        <v>350</v>
      </c>
      <c r="H560" s="9">
        <v>547170</v>
      </c>
      <c r="I560" s="9">
        <v>81023.25</v>
      </c>
      <c r="J560" s="7" t="s">
        <v>33</v>
      </c>
      <c r="K560" s="16">
        <f>Store[[#This Row],[Quantity]]*Store[[#This Row],[Sale Price]]</f>
        <v>736575</v>
      </c>
      <c r="L560" s="16">
        <f>Store[[#This Row],[Gross Sales]]-Store[[#This Row],[Discount]]</f>
        <v>655551.75</v>
      </c>
      <c r="M560" s="16">
        <f>Store[[#This Row],[Sales]]-Store[[#This Row],[COGS]]</f>
        <v>108381.75</v>
      </c>
    </row>
    <row r="561" spans="1:13" x14ac:dyDescent="0.25">
      <c r="A561" t="s">
        <v>24</v>
      </c>
      <c r="B561" t="s">
        <v>15</v>
      </c>
      <c r="C561" s="15" t="s">
        <v>20</v>
      </c>
      <c r="D561" s="11">
        <v>44392</v>
      </c>
      <c r="E561">
        <v>4026</v>
      </c>
      <c r="F561" s="9">
        <v>10</v>
      </c>
      <c r="G561" s="9">
        <v>12</v>
      </c>
      <c r="H561" s="9">
        <v>12078</v>
      </c>
      <c r="I561" s="9">
        <v>5314.32</v>
      </c>
      <c r="J561" s="7" t="s">
        <v>33</v>
      </c>
      <c r="K561" s="16">
        <f>Store[[#This Row],[Quantity]]*Store[[#This Row],[Sale Price]]</f>
        <v>48312</v>
      </c>
      <c r="L561" s="16">
        <f>Store[[#This Row],[Gross Sales]]-Store[[#This Row],[Discount]]</f>
        <v>42997.68</v>
      </c>
      <c r="M561" s="16">
        <f>Store[[#This Row],[Sales]]-Store[[#This Row],[COGS]]</f>
        <v>30919.68</v>
      </c>
    </row>
    <row r="562" spans="1:13" x14ac:dyDescent="0.25">
      <c r="A562" t="s">
        <v>24</v>
      </c>
      <c r="B562" t="s">
        <v>19</v>
      </c>
      <c r="C562" s="15" t="s">
        <v>20</v>
      </c>
      <c r="D562" s="11">
        <v>44398</v>
      </c>
      <c r="E562">
        <v>2425.5</v>
      </c>
      <c r="F562" s="9">
        <v>10</v>
      </c>
      <c r="G562" s="9">
        <v>12</v>
      </c>
      <c r="H562" s="9">
        <v>7276.5</v>
      </c>
      <c r="I562" s="9">
        <v>3201.66</v>
      </c>
      <c r="J562" s="7" t="s">
        <v>33</v>
      </c>
      <c r="K562" s="16">
        <f>Store[[#This Row],[Quantity]]*Store[[#This Row],[Sale Price]]</f>
        <v>29106</v>
      </c>
      <c r="L562" s="16">
        <f>Store[[#This Row],[Gross Sales]]-Store[[#This Row],[Discount]]</f>
        <v>25904.34</v>
      </c>
      <c r="M562" s="16">
        <f>Store[[#This Row],[Sales]]-Store[[#This Row],[COGS]]</f>
        <v>18627.84</v>
      </c>
    </row>
    <row r="563" spans="1:13" x14ac:dyDescent="0.25">
      <c r="A563" t="s">
        <v>23</v>
      </c>
      <c r="B563" t="s">
        <v>15</v>
      </c>
      <c r="C563" s="15" t="s">
        <v>20</v>
      </c>
      <c r="D563" s="11">
        <v>44418</v>
      </c>
      <c r="E563">
        <v>2394</v>
      </c>
      <c r="F563" s="9">
        <v>10</v>
      </c>
      <c r="G563" s="9">
        <v>20</v>
      </c>
      <c r="H563" s="9">
        <v>23940</v>
      </c>
      <c r="I563" s="9">
        <v>5266.8</v>
      </c>
      <c r="J563" s="7" t="s">
        <v>33</v>
      </c>
      <c r="K563" s="16">
        <f>Store[[#This Row],[Quantity]]*Store[[#This Row],[Sale Price]]</f>
        <v>47880</v>
      </c>
      <c r="L563" s="16">
        <f>Store[[#This Row],[Gross Sales]]-Store[[#This Row],[Discount]]</f>
        <v>42613.2</v>
      </c>
      <c r="M563" s="16">
        <f>Store[[#This Row],[Sales]]-Store[[#This Row],[COGS]]</f>
        <v>18673.199999999997</v>
      </c>
    </row>
    <row r="564" spans="1:13" x14ac:dyDescent="0.25">
      <c r="A564" t="s">
        <v>18</v>
      </c>
      <c r="B564" t="s">
        <v>22</v>
      </c>
      <c r="C564" s="15" t="s">
        <v>20</v>
      </c>
      <c r="D564" s="11">
        <v>44414</v>
      </c>
      <c r="E564">
        <v>1984</v>
      </c>
      <c r="F564" s="9">
        <v>10</v>
      </c>
      <c r="G564" s="9">
        <v>15</v>
      </c>
      <c r="H564" s="9">
        <v>19840</v>
      </c>
      <c r="I564" s="9">
        <v>3273.6</v>
      </c>
      <c r="J564" s="7" t="s">
        <v>33</v>
      </c>
      <c r="K564" s="16">
        <f>Store[[#This Row],[Quantity]]*Store[[#This Row],[Sale Price]]</f>
        <v>29760</v>
      </c>
      <c r="L564" s="16">
        <f>Store[[#This Row],[Gross Sales]]-Store[[#This Row],[Discount]]</f>
        <v>26486.400000000001</v>
      </c>
      <c r="M564" s="16">
        <f>Store[[#This Row],[Sales]]-Store[[#This Row],[COGS]]</f>
        <v>6646.4000000000015</v>
      </c>
    </row>
    <row r="565" spans="1:13" x14ac:dyDescent="0.25">
      <c r="A565" t="s">
        <v>14</v>
      </c>
      <c r="B565" t="s">
        <v>19</v>
      </c>
      <c r="C565" s="15" t="s">
        <v>20</v>
      </c>
      <c r="D565" s="11">
        <v>44491</v>
      </c>
      <c r="E565">
        <v>2441</v>
      </c>
      <c r="F565" s="9">
        <v>10</v>
      </c>
      <c r="G565" s="9">
        <v>125</v>
      </c>
      <c r="H565" s="9">
        <v>292920</v>
      </c>
      <c r="I565" s="9">
        <v>33563.75</v>
      </c>
      <c r="J565" s="7" t="s">
        <v>33</v>
      </c>
      <c r="K565" s="16">
        <f>Store[[#This Row],[Quantity]]*Store[[#This Row],[Sale Price]]</f>
        <v>305125</v>
      </c>
      <c r="L565" s="16">
        <f>Store[[#This Row],[Gross Sales]]-Store[[#This Row],[Discount]]</f>
        <v>271561.25</v>
      </c>
      <c r="M565" s="16">
        <f>Store[[#This Row],[Sales]]-Store[[#This Row],[COGS]]</f>
        <v>-21358.75</v>
      </c>
    </row>
    <row r="566" spans="1:13" x14ac:dyDescent="0.25">
      <c r="A566" t="s">
        <v>21</v>
      </c>
      <c r="B566" t="s">
        <v>15</v>
      </c>
      <c r="C566" s="15" t="s">
        <v>20</v>
      </c>
      <c r="D566" s="11">
        <v>44515</v>
      </c>
      <c r="E566">
        <v>1366</v>
      </c>
      <c r="F566" s="9">
        <v>10</v>
      </c>
      <c r="G566" s="9">
        <v>300</v>
      </c>
      <c r="H566" s="9">
        <v>341500</v>
      </c>
      <c r="I566" s="9">
        <v>45078</v>
      </c>
      <c r="J566" s="7" t="s">
        <v>33</v>
      </c>
      <c r="K566" s="16">
        <f>Store[[#This Row],[Quantity]]*Store[[#This Row],[Sale Price]]</f>
        <v>409800</v>
      </c>
      <c r="L566" s="16">
        <f>Store[[#This Row],[Gross Sales]]-Store[[#This Row],[Discount]]</f>
        <v>364722</v>
      </c>
      <c r="M566" s="16">
        <f>Store[[#This Row],[Sales]]-Store[[#This Row],[COGS]]</f>
        <v>23222</v>
      </c>
    </row>
    <row r="567" spans="1:13" x14ac:dyDescent="0.25">
      <c r="A567" t="s">
        <v>23</v>
      </c>
      <c r="B567" t="s">
        <v>15</v>
      </c>
      <c r="C567" s="15" t="s">
        <v>26</v>
      </c>
      <c r="D567" s="11">
        <v>44518</v>
      </c>
      <c r="E567">
        <v>1808</v>
      </c>
      <c r="F567" s="9">
        <v>120</v>
      </c>
      <c r="G567" s="9">
        <v>7</v>
      </c>
      <c r="H567" s="9">
        <v>9040</v>
      </c>
      <c r="I567" s="9">
        <v>1392.16</v>
      </c>
      <c r="J567" s="7" t="s">
        <v>33</v>
      </c>
      <c r="K567" s="16">
        <f>Store[[#This Row],[Quantity]]*Store[[#This Row],[Sale Price]]</f>
        <v>12656</v>
      </c>
      <c r="L567" s="16">
        <f>Store[[#This Row],[Gross Sales]]-Store[[#This Row],[Discount]]</f>
        <v>11263.84</v>
      </c>
      <c r="M567" s="16">
        <f>Store[[#This Row],[Sales]]-Store[[#This Row],[COGS]]</f>
        <v>2223.84</v>
      </c>
    </row>
    <row r="568" spans="1:13" x14ac:dyDescent="0.25">
      <c r="A568" t="s">
        <v>24</v>
      </c>
      <c r="B568" t="s">
        <v>19</v>
      </c>
      <c r="C568" s="15" t="s">
        <v>27</v>
      </c>
      <c r="D568" s="11">
        <v>44215</v>
      </c>
      <c r="E568">
        <v>1734</v>
      </c>
      <c r="F568" s="9">
        <v>250</v>
      </c>
      <c r="G568" s="9">
        <v>12</v>
      </c>
      <c r="H568" s="9">
        <v>5202</v>
      </c>
      <c r="I568" s="9">
        <v>2288.88</v>
      </c>
      <c r="J568" s="7" t="s">
        <v>33</v>
      </c>
      <c r="K568" s="16">
        <f>Store[[#This Row],[Quantity]]*Store[[#This Row],[Sale Price]]</f>
        <v>20808</v>
      </c>
      <c r="L568" s="16">
        <f>Store[[#This Row],[Gross Sales]]-Store[[#This Row],[Discount]]</f>
        <v>18519.12</v>
      </c>
      <c r="M568" s="16">
        <f>Store[[#This Row],[Sales]]-Store[[#This Row],[COGS]]</f>
        <v>13317.119999999999</v>
      </c>
    </row>
    <row r="569" spans="1:13" x14ac:dyDescent="0.25">
      <c r="A569" t="s">
        <v>14</v>
      </c>
      <c r="B569" t="s">
        <v>22</v>
      </c>
      <c r="C569" s="15" t="s">
        <v>27</v>
      </c>
      <c r="D569" s="11">
        <v>44205</v>
      </c>
      <c r="E569">
        <v>554</v>
      </c>
      <c r="F569" s="9">
        <v>250</v>
      </c>
      <c r="G569" s="9">
        <v>125</v>
      </c>
      <c r="H569" s="9">
        <v>66480</v>
      </c>
      <c r="I569" s="9">
        <v>7617.5</v>
      </c>
      <c r="J569" s="7" t="s">
        <v>33</v>
      </c>
      <c r="K569" s="16">
        <f>Store[[#This Row],[Quantity]]*Store[[#This Row],[Sale Price]]</f>
        <v>69250</v>
      </c>
      <c r="L569" s="16">
        <f>Store[[#This Row],[Gross Sales]]-Store[[#This Row],[Discount]]</f>
        <v>61632.5</v>
      </c>
      <c r="M569" s="16">
        <f>Store[[#This Row],[Sales]]-Store[[#This Row],[COGS]]</f>
        <v>-4847.5</v>
      </c>
    </row>
    <row r="570" spans="1:13" x14ac:dyDescent="0.25">
      <c r="A570" t="s">
        <v>14</v>
      </c>
      <c r="B570" t="s">
        <v>30</v>
      </c>
      <c r="C570" s="15" t="s">
        <v>31</v>
      </c>
      <c r="D570" s="11">
        <v>44209</v>
      </c>
      <c r="E570">
        <v>3165</v>
      </c>
      <c r="F570" s="9">
        <v>260</v>
      </c>
      <c r="G570" s="9">
        <v>125</v>
      </c>
      <c r="H570" s="9">
        <v>379800</v>
      </c>
      <c r="I570" s="9">
        <v>43518.75</v>
      </c>
      <c r="J570" s="7" t="s">
        <v>33</v>
      </c>
      <c r="K570" s="16">
        <f>Store[[#This Row],[Quantity]]*Store[[#This Row],[Sale Price]]</f>
        <v>395625</v>
      </c>
      <c r="L570" s="16">
        <f>Store[[#This Row],[Gross Sales]]-Store[[#This Row],[Discount]]</f>
        <v>352106.25</v>
      </c>
      <c r="M570" s="16">
        <f>Store[[#This Row],[Sales]]-Store[[#This Row],[COGS]]</f>
        <v>-27693.75</v>
      </c>
    </row>
    <row r="571" spans="1:13" x14ac:dyDescent="0.25">
      <c r="A571" t="s">
        <v>23</v>
      </c>
      <c r="B571" t="s">
        <v>22</v>
      </c>
      <c r="C571" s="15" t="s">
        <v>31</v>
      </c>
      <c r="D571" s="11">
        <v>44209</v>
      </c>
      <c r="E571">
        <v>2629</v>
      </c>
      <c r="F571" s="9">
        <v>260</v>
      </c>
      <c r="G571" s="9">
        <v>20</v>
      </c>
      <c r="H571" s="9">
        <v>26290</v>
      </c>
      <c r="I571" s="9">
        <v>5783.8</v>
      </c>
      <c r="J571" s="7" t="s">
        <v>33</v>
      </c>
      <c r="K571" s="16">
        <f>Store[[#This Row],[Quantity]]*Store[[#This Row],[Sale Price]]</f>
        <v>52580</v>
      </c>
      <c r="L571" s="16">
        <f>Store[[#This Row],[Gross Sales]]-Store[[#This Row],[Discount]]</f>
        <v>46796.2</v>
      </c>
      <c r="M571" s="16">
        <f>Store[[#This Row],[Sales]]-Store[[#This Row],[COGS]]</f>
        <v>20506.199999999997</v>
      </c>
    </row>
    <row r="572" spans="1:13" x14ac:dyDescent="0.25">
      <c r="A572" t="s">
        <v>14</v>
      </c>
      <c r="B572" t="s">
        <v>19</v>
      </c>
      <c r="C572" s="15" t="s">
        <v>31</v>
      </c>
      <c r="D572" s="11">
        <v>44347</v>
      </c>
      <c r="E572">
        <v>1433</v>
      </c>
      <c r="F572" s="9">
        <v>260</v>
      </c>
      <c r="G572" s="9">
        <v>125</v>
      </c>
      <c r="H572" s="9">
        <v>171960</v>
      </c>
      <c r="I572" s="9">
        <v>19703.75</v>
      </c>
      <c r="J572" s="7" t="s">
        <v>33</v>
      </c>
      <c r="K572" s="16">
        <f>Store[[#This Row],[Quantity]]*Store[[#This Row],[Sale Price]]</f>
        <v>179125</v>
      </c>
      <c r="L572" s="16">
        <f>Store[[#This Row],[Gross Sales]]-Store[[#This Row],[Discount]]</f>
        <v>159421.25</v>
      </c>
      <c r="M572" s="16">
        <f>Store[[#This Row],[Sales]]-Store[[#This Row],[COGS]]</f>
        <v>-12538.75</v>
      </c>
    </row>
    <row r="573" spans="1:13" x14ac:dyDescent="0.25">
      <c r="A573" t="s">
        <v>18</v>
      </c>
      <c r="B573" t="s">
        <v>22</v>
      </c>
      <c r="C573" s="15" t="s">
        <v>31</v>
      </c>
      <c r="D573" s="11">
        <v>44549</v>
      </c>
      <c r="E573">
        <v>2157</v>
      </c>
      <c r="F573" s="9">
        <v>260</v>
      </c>
      <c r="G573" s="9">
        <v>15</v>
      </c>
      <c r="H573" s="9">
        <v>21570</v>
      </c>
      <c r="I573" s="9">
        <v>3559.05</v>
      </c>
      <c r="J573" s="7" t="s">
        <v>33</v>
      </c>
      <c r="K573" s="16">
        <f>Store[[#This Row],[Quantity]]*Store[[#This Row],[Sale Price]]</f>
        <v>32355</v>
      </c>
      <c r="L573" s="16">
        <f>Store[[#This Row],[Gross Sales]]-Store[[#This Row],[Discount]]</f>
        <v>28795.95</v>
      </c>
      <c r="M573" s="16">
        <f>Store[[#This Row],[Sales]]-Store[[#This Row],[COGS]]</f>
        <v>7225.9500000000007</v>
      </c>
    </row>
    <row r="574" spans="1:13" x14ac:dyDescent="0.25">
      <c r="A574" t="s">
        <v>23</v>
      </c>
      <c r="B574" t="s">
        <v>22</v>
      </c>
      <c r="C574" s="15" t="s">
        <v>28</v>
      </c>
      <c r="D574" s="11">
        <v>44354</v>
      </c>
      <c r="E574">
        <v>886</v>
      </c>
      <c r="F574" s="9">
        <v>3</v>
      </c>
      <c r="G574" s="9">
        <v>350</v>
      </c>
      <c r="H574" s="9">
        <v>230360</v>
      </c>
      <c r="I574" s="9">
        <v>37212</v>
      </c>
      <c r="J574" s="7" t="s">
        <v>33</v>
      </c>
      <c r="K574" s="16">
        <f>Store[[#This Row],[Quantity]]*Store[[#This Row],[Sale Price]]</f>
        <v>310100</v>
      </c>
      <c r="L574" s="16">
        <f>Store[[#This Row],[Gross Sales]]-Store[[#This Row],[Discount]]</f>
        <v>272888</v>
      </c>
      <c r="M574" s="16">
        <f>Store[[#This Row],[Sales]]-Store[[#This Row],[COGS]]</f>
        <v>42528</v>
      </c>
    </row>
    <row r="575" spans="1:13" x14ac:dyDescent="0.25">
      <c r="A575" t="s">
        <v>14</v>
      </c>
      <c r="B575" t="s">
        <v>22</v>
      </c>
      <c r="C575" s="15" t="s">
        <v>28</v>
      </c>
      <c r="D575" s="11">
        <v>44473</v>
      </c>
      <c r="E575">
        <v>2156</v>
      </c>
      <c r="F575" s="9">
        <v>3</v>
      </c>
      <c r="G575" s="9">
        <v>125</v>
      </c>
      <c r="H575" s="9">
        <v>258720</v>
      </c>
      <c r="I575" s="9">
        <v>32340</v>
      </c>
      <c r="J575" s="7" t="s">
        <v>33</v>
      </c>
      <c r="K575" s="16">
        <f>Store[[#This Row],[Quantity]]*Store[[#This Row],[Sale Price]]</f>
        <v>269500</v>
      </c>
      <c r="L575" s="16">
        <f>Store[[#This Row],[Gross Sales]]-Store[[#This Row],[Discount]]</f>
        <v>237160</v>
      </c>
      <c r="M575" s="16">
        <f>Store[[#This Row],[Sales]]-Store[[#This Row],[COGS]]</f>
        <v>-21560</v>
      </c>
    </row>
    <row r="576" spans="1:13" x14ac:dyDescent="0.25">
      <c r="A576" t="s">
        <v>18</v>
      </c>
      <c r="B576" t="s">
        <v>15</v>
      </c>
      <c r="C576" s="15" t="s">
        <v>28</v>
      </c>
      <c r="D576" s="11">
        <v>44510</v>
      </c>
      <c r="E576">
        <v>2689</v>
      </c>
      <c r="F576" s="9">
        <v>3</v>
      </c>
      <c r="G576" s="9">
        <v>15</v>
      </c>
      <c r="H576" s="9">
        <v>26890</v>
      </c>
      <c r="I576" s="9">
        <v>4840.2</v>
      </c>
      <c r="J576" s="7" t="s">
        <v>33</v>
      </c>
      <c r="K576" s="16">
        <f>Store[[#This Row],[Quantity]]*Store[[#This Row],[Sale Price]]</f>
        <v>40335</v>
      </c>
      <c r="L576" s="16">
        <f>Store[[#This Row],[Gross Sales]]-Store[[#This Row],[Discount]]</f>
        <v>35494.800000000003</v>
      </c>
      <c r="M576" s="16">
        <f>Store[[#This Row],[Sales]]-Store[[#This Row],[COGS]]</f>
        <v>8604.8000000000029</v>
      </c>
    </row>
    <row r="577" spans="1:13" x14ac:dyDescent="0.25">
      <c r="A577" t="s">
        <v>18</v>
      </c>
      <c r="B577" t="s">
        <v>25</v>
      </c>
      <c r="C577" s="15" t="s">
        <v>16</v>
      </c>
      <c r="D577" s="11">
        <v>44280</v>
      </c>
      <c r="E577">
        <v>677</v>
      </c>
      <c r="F577" s="9">
        <v>5</v>
      </c>
      <c r="G577" s="9">
        <v>15</v>
      </c>
      <c r="H577" s="9">
        <v>6770</v>
      </c>
      <c r="I577" s="9">
        <v>1218.5999999999999</v>
      </c>
      <c r="J577" s="7" t="s">
        <v>33</v>
      </c>
      <c r="K577" s="16">
        <f>Store[[#This Row],[Quantity]]*Store[[#This Row],[Sale Price]]</f>
        <v>10155</v>
      </c>
      <c r="L577" s="16">
        <f>Store[[#This Row],[Gross Sales]]-Store[[#This Row],[Discount]]</f>
        <v>8936.4</v>
      </c>
      <c r="M577" s="16">
        <f>Store[[#This Row],[Sales]]-Store[[#This Row],[COGS]]</f>
        <v>2166.3999999999996</v>
      </c>
    </row>
    <row r="578" spans="1:13" x14ac:dyDescent="0.25">
      <c r="A578" t="s">
        <v>21</v>
      </c>
      <c r="B578" t="s">
        <v>19</v>
      </c>
      <c r="C578" s="15" t="s">
        <v>16</v>
      </c>
      <c r="D578" s="11">
        <v>44297</v>
      </c>
      <c r="E578">
        <v>1773</v>
      </c>
      <c r="F578" s="9">
        <v>5</v>
      </c>
      <c r="G578" s="9">
        <v>300</v>
      </c>
      <c r="H578" s="9">
        <v>443250</v>
      </c>
      <c r="I578" s="9">
        <v>63828</v>
      </c>
      <c r="J578" s="7" t="s">
        <v>33</v>
      </c>
      <c r="K578" s="16">
        <f>Store[[#This Row],[Quantity]]*Store[[#This Row],[Sale Price]]</f>
        <v>531900</v>
      </c>
      <c r="L578" s="16">
        <f>Store[[#This Row],[Gross Sales]]-Store[[#This Row],[Discount]]</f>
        <v>468072</v>
      </c>
      <c r="M578" s="16">
        <f>Store[[#This Row],[Sales]]-Store[[#This Row],[COGS]]</f>
        <v>24822</v>
      </c>
    </row>
    <row r="579" spans="1:13" x14ac:dyDescent="0.25">
      <c r="A579" t="s">
        <v>23</v>
      </c>
      <c r="B579" t="s">
        <v>22</v>
      </c>
      <c r="C579" s="15" t="s">
        <v>16</v>
      </c>
      <c r="D579" s="11">
        <v>44448</v>
      </c>
      <c r="E579">
        <v>2420</v>
      </c>
      <c r="F579" s="9">
        <v>5</v>
      </c>
      <c r="G579" s="9">
        <v>7</v>
      </c>
      <c r="H579" s="9">
        <v>12100</v>
      </c>
      <c r="I579" s="9">
        <v>2032.8</v>
      </c>
      <c r="J579" s="7" t="s">
        <v>33</v>
      </c>
      <c r="K579" s="16">
        <f>Store[[#This Row],[Quantity]]*Store[[#This Row],[Sale Price]]</f>
        <v>16940</v>
      </c>
      <c r="L579" s="16">
        <f>Store[[#This Row],[Gross Sales]]-Store[[#This Row],[Discount]]</f>
        <v>14907.2</v>
      </c>
      <c r="M579" s="16">
        <f>Store[[#This Row],[Sales]]-Store[[#This Row],[COGS]]</f>
        <v>2807.2000000000007</v>
      </c>
    </row>
    <row r="580" spans="1:13" x14ac:dyDescent="0.25">
      <c r="A580" t="s">
        <v>23</v>
      </c>
      <c r="B580" t="s">
        <v>15</v>
      </c>
      <c r="C580" s="15" t="s">
        <v>16</v>
      </c>
      <c r="D580" s="11">
        <v>44499</v>
      </c>
      <c r="E580">
        <v>2734</v>
      </c>
      <c r="F580" s="9">
        <v>5</v>
      </c>
      <c r="G580" s="9">
        <v>7</v>
      </c>
      <c r="H580" s="9">
        <v>13670</v>
      </c>
      <c r="I580" s="9">
        <v>2296.56</v>
      </c>
      <c r="J580" s="7" t="s">
        <v>33</v>
      </c>
      <c r="K580" s="16">
        <f>Store[[#This Row],[Quantity]]*Store[[#This Row],[Sale Price]]</f>
        <v>19138</v>
      </c>
      <c r="L580" s="16">
        <f>Store[[#This Row],[Gross Sales]]-Store[[#This Row],[Discount]]</f>
        <v>16841.439999999999</v>
      </c>
      <c r="M580" s="16">
        <f>Store[[#This Row],[Sales]]-Store[[#This Row],[COGS]]</f>
        <v>3171.4399999999987</v>
      </c>
    </row>
    <row r="581" spans="1:13" x14ac:dyDescent="0.25">
      <c r="A581" t="s">
        <v>21</v>
      </c>
      <c r="B581" t="s">
        <v>25</v>
      </c>
      <c r="C581" s="15" t="s">
        <v>20</v>
      </c>
      <c r="D581" s="11">
        <v>44211</v>
      </c>
      <c r="E581">
        <v>3495</v>
      </c>
      <c r="F581" s="9">
        <v>10</v>
      </c>
      <c r="G581" s="9">
        <v>300</v>
      </c>
      <c r="H581" s="9">
        <v>873750</v>
      </c>
      <c r="I581" s="9">
        <v>125820</v>
      </c>
      <c r="J581" s="7" t="s">
        <v>33</v>
      </c>
      <c r="K581" s="16">
        <f>Store[[#This Row],[Quantity]]*Store[[#This Row],[Sale Price]]</f>
        <v>1048500</v>
      </c>
      <c r="L581" s="16">
        <f>Store[[#This Row],[Gross Sales]]-Store[[#This Row],[Discount]]</f>
        <v>922680</v>
      </c>
      <c r="M581" s="16">
        <f>Store[[#This Row],[Sales]]-Store[[#This Row],[COGS]]</f>
        <v>48930</v>
      </c>
    </row>
    <row r="582" spans="1:13" x14ac:dyDescent="0.25">
      <c r="A582" t="s">
        <v>23</v>
      </c>
      <c r="B582" t="s">
        <v>22</v>
      </c>
      <c r="C582" s="15" t="s">
        <v>20</v>
      </c>
      <c r="D582" s="11">
        <v>44373</v>
      </c>
      <c r="E582">
        <v>886</v>
      </c>
      <c r="F582" s="9">
        <v>10</v>
      </c>
      <c r="G582" s="9">
        <v>350</v>
      </c>
      <c r="H582" s="9">
        <v>230360</v>
      </c>
      <c r="I582" s="9">
        <v>37212</v>
      </c>
      <c r="J582" s="7" t="s">
        <v>33</v>
      </c>
      <c r="K582" s="16">
        <f>Store[[#This Row],[Quantity]]*Store[[#This Row],[Sale Price]]</f>
        <v>310100</v>
      </c>
      <c r="L582" s="16">
        <f>Store[[#This Row],[Gross Sales]]-Store[[#This Row],[Discount]]</f>
        <v>272888</v>
      </c>
      <c r="M582" s="16">
        <f>Store[[#This Row],[Sales]]-Store[[#This Row],[COGS]]</f>
        <v>42528</v>
      </c>
    </row>
    <row r="583" spans="1:13" x14ac:dyDescent="0.25">
      <c r="A583" t="s">
        <v>14</v>
      </c>
      <c r="B583" t="s">
        <v>22</v>
      </c>
      <c r="C583" s="15" t="s">
        <v>20</v>
      </c>
      <c r="D583" s="11">
        <v>44499</v>
      </c>
      <c r="E583">
        <v>2156</v>
      </c>
      <c r="F583" s="9">
        <v>10</v>
      </c>
      <c r="G583" s="9">
        <v>125</v>
      </c>
      <c r="H583" s="9">
        <v>258720</v>
      </c>
      <c r="I583" s="9">
        <v>32340</v>
      </c>
      <c r="J583" s="7" t="s">
        <v>33</v>
      </c>
      <c r="K583" s="16">
        <f>Store[[#This Row],[Quantity]]*Store[[#This Row],[Sale Price]]</f>
        <v>269500</v>
      </c>
      <c r="L583" s="16">
        <f>Store[[#This Row],[Gross Sales]]-Store[[#This Row],[Discount]]</f>
        <v>237160</v>
      </c>
      <c r="M583" s="16">
        <f>Store[[#This Row],[Sales]]-Store[[#This Row],[COGS]]</f>
        <v>-21560</v>
      </c>
    </row>
    <row r="584" spans="1:13" x14ac:dyDescent="0.25">
      <c r="A584" t="s">
        <v>23</v>
      </c>
      <c r="B584" t="s">
        <v>22</v>
      </c>
      <c r="C584" s="15" t="s">
        <v>20</v>
      </c>
      <c r="D584" s="11">
        <v>44493</v>
      </c>
      <c r="E584">
        <v>905</v>
      </c>
      <c r="F584" s="9">
        <v>10</v>
      </c>
      <c r="G584" s="9">
        <v>20</v>
      </c>
      <c r="H584" s="9">
        <v>9050</v>
      </c>
      <c r="I584" s="9">
        <v>2172</v>
      </c>
      <c r="J584" s="7" t="s">
        <v>33</v>
      </c>
      <c r="K584" s="16">
        <f>Store[[#This Row],[Quantity]]*Store[[#This Row],[Sale Price]]</f>
        <v>18100</v>
      </c>
      <c r="L584" s="16">
        <f>Store[[#This Row],[Gross Sales]]-Store[[#This Row],[Discount]]</f>
        <v>15928</v>
      </c>
      <c r="M584" s="16">
        <f>Store[[#This Row],[Sales]]-Store[[#This Row],[COGS]]</f>
        <v>6878</v>
      </c>
    </row>
    <row r="585" spans="1:13" x14ac:dyDescent="0.25">
      <c r="A585" t="s">
        <v>23</v>
      </c>
      <c r="B585" t="s">
        <v>19</v>
      </c>
      <c r="C585" s="15" t="s">
        <v>20</v>
      </c>
      <c r="D585" s="11">
        <v>44517</v>
      </c>
      <c r="E585">
        <v>1594</v>
      </c>
      <c r="F585" s="9">
        <v>10</v>
      </c>
      <c r="G585" s="9">
        <v>350</v>
      </c>
      <c r="H585" s="9">
        <v>414440</v>
      </c>
      <c r="I585" s="9">
        <v>66948</v>
      </c>
      <c r="J585" s="7" t="s">
        <v>33</v>
      </c>
      <c r="K585" s="16">
        <f>Store[[#This Row],[Quantity]]*Store[[#This Row],[Sale Price]]</f>
        <v>557900</v>
      </c>
      <c r="L585" s="16">
        <f>Store[[#This Row],[Gross Sales]]-Store[[#This Row],[Discount]]</f>
        <v>490952</v>
      </c>
      <c r="M585" s="16">
        <f>Store[[#This Row],[Sales]]-Store[[#This Row],[COGS]]</f>
        <v>76512</v>
      </c>
    </row>
    <row r="586" spans="1:13" x14ac:dyDescent="0.25">
      <c r="A586" t="s">
        <v>21</v>
      </c>
      <c r="B586" t="s">
        <v>30</v>
      </c>
      <c r="C586" s="15" t="s">
        <v>20</v>
      </c>
      <c r="D586" s="11">
        <v>44517</v>
      </c>
      <c r="E586">
        <v>1359</v>
      </c>
      <c r="F586" s="9">
        <v>10</v>
      </c>
      <c r="G586" s="9">
        <v>300</v>
      </c>
      <c r="H586" s="9">
        <v>339750</v>
      </c>
      <c r="I586" s="9">
        <v>48924</v>
      </c>
      <c r="J586" s="7" t="s">
        <v>33</v>
      </c>
      <c r="K586" s="16">
        <f>Store[[#This Row],[Quantity]]*Store[[#This Row],[Sale Price]]</f>
        <v>407700</v>
      </c>
      <c r="L586" s="16">
        <f>Store[[#This Row],[Gross Sales]]-Store[[#This Row],[Discount]]</f>
        <v>358776</v>
      </c>
      <c r="M586" s="16">
        <f>Store[[#This Row],[Sales]]-Store[[#This Row],[COGS]]</f>
        <v>19026</v>
      </c>
    </row>
    <row r="587" spans="1:13" x14ac:dyDescent="0.25">
      <c r="A587" t="s">
        <v>21</v>
      </c>
      <c r="B587" t="s">
        <v>22</v>
      </c>
      <c r="C587" s="15" t="s">
        <v>20</v>
      </c>
      <c r="D587" s="11">
        <v>44513</v>
      </c>
      <c r="E587">
        <v>2150</v>
      </c>
      <c r="F587" s="9">
        <v>10</v>
      </c>
      <c r="G587" s="9">
        <v>300</v>
      </c>
      <c r="H587" s="9">
        <v>537500</v>
      </c>
      <c r="I587" s="9">
        <v>77400</v>
      </c>
      <c r="J587" s="7" t="s">
        <v>33</v>
      </c>
      <c r="K587" s="16">
        <f>Store[[#This Row],[Quantity]]*Store[[#This Row],[Sale Price]]</f>
        <v>645000</v>
      </c>
      <c r="L587" s="16">
        <f>Store[[#This Row],[Gross Sales]]-Store[[#This Row],[Discount]]</f>
        <v>567600</v>
      </c>
      <c r="M587" s="16">
        <f>Store[[#This Row],[Sales]]-Store[[#This Row],[COGS]]</f>
        <v>30100</v>
      </c>
    </row>
    <row r="588" spans="1:13" x14ac:dyDescent="0.25">
      <c r="A588" t="s">
        <v>23</v>
      </c>
      <c r="B588" t="s">
        <v>22</v>
      </c>
      <c r="C588" s="15" t="s">
        <v>20</v>
      </c>
      <c r="D588" s="11">
        <v>44506</v>
      </c>
      <c r="E588">
        <v>1197</v>
      </c>
      <c r="F588" s="9">
        <v>10</v>
      </c>
      <c r="G588" s="9">
        <v>350</v>
      </c>
      <c r="H588" s="9">
        <v>311220</v>
      </c>
      <c r="I588" s="9">
        <v>50274</v>
      </c>
      <c r="J588" s="7" t="s">
        <v>33</v>
      </c>
      <c r="K588" s="16">
        <f>Store[[#This Row],[Quantity]]*Store[[#This Row],[Sale Price]]</f>
        <v>418950</v>
      </c>
      <c r="L588" s="16">
        <f>Store[[#This Row],[Gross Sales]]-Store[[#This Row],[Discount]]</f>
        <v>368676</v>
      </c>
      <c r="M588" s="16">
        <f>Store[[#This Row],[Sales]]-Store[[#This Row],[COGS]]</f>
        <v>57456</v>
      </c>
    </row>
    <row r="589" spans="1:13" x14ac:dyDescent="0.25">
      <c r="A589" t="s">
        <v>23</v>
      </c>
      <c r="B589" t="s">
        <v>22</v>
      </c>
      <c r="C589" s="15" t="s">
        <v>20</v>
      </c>
      <c r="D589" s="11">
        <v>44552</v>
      </c>
      <c r="E589">
        <v>1233</v>
      </c>
      <c r="F589" s="9">
        <v>10</v>
      </c>
      <c r="G589" s="9">
        <v>20</v>
      </c>
      <c r="H589" s="9">
        <v>12330</v>
      </c>
      <c r="I589" s="9">
        <v>2959.2</v>
      </c>
      <c r="J589" s="7" t="s">
        <v>33</v>
      </c>
      <c r="K589" s="16">
        <f>Store[[#This Row],[Quantity]]*Store[[#This Row],[Sale Price]]</f>
        <v>24660</v>
      </c>
      <c r="L589" s="16">
        <f>Store[[#This Row],[Gross Sales]]-Store[[#This Row],[Discount]]</f>
        <v>21700.799999999999</v>
      </c>
      <c r="M589" s="16">
        <f>Store[[#This Row],[Sales]]-Store[[#This Row],[COGS]]</f>
        <v>9370.7999999999993</v>
      </c>
    </row>
    <row r="590" spans="1:13" x14ac:dyDescent="0.25">
      <c r="A590" t="s">
        <v>23</v>
      </c>
      <c r="B590" t="s">
        <v>22</v>
      </c>
      <c r="C590" s="15" t="s">
        <v>26</v>
      </c>
      <c r="D590" s="11">
        <v>44407</v>
      </c>
      <c r="E590">
        <v>1395</v>
      </c>
      <c r="F590" s="9">
        <v>120</v>
      </c>
      <c r="G590" s="9">
        <v>350</v>
      </c>
      <c r="H590" s="9">
        <v>362700</v>
      </c>
      <c r="I590" s="9">
        <v>58590</v>
      </c>
      <c r="J590" s="7" t="s">
        <v>33</v>
      </c>
      <c r="K590" s="16">
        <f>Store[[#This Row],[Quantity]]*Store[[#This Row],[Sale Price]]</f>
        <v>488250</v>
      </c>
      <c r="L590" s="16">
        <f>Store[[#This Row],[Gross Sales]]-Store[[#This Row],[Discount]]</f>
        <v>429660</v>
      </c>
      <c r="M590" s="16">
        <f>Store[[#This Row],[Sales]]-Store[[#This Row],[COGS]]</f>
        <v>66960</v>
      </c>
    </row>
    <row r="591" spans="1:13" x14ac:dyDescent="0.25">
      <c r="A591" t="s">
        <v>23</v>
      </c>
      <c r="B591" t="s">
        <v>25</v>
      </c>
      <c r="C591" s="15" t="s">
        <v>26</v>
      </c>
      <c r="D591" s="11">
        <v>44489</v>
      </c>
      <c r="E591">
        <v>986</v>
      </c>
      <c r="F591" s="9">
        <v>120</v>
      </c>
      <c r="G591" s="9">
        <v>350</v>
      </c>
      <c r="H591" s="9">
        <v>256360</v>
      </c>
      <c r="I591" s="9">
        <v>41412</v>
      </c>
      <c r="J591" s="7" t="s">
        <v>33</v>
      </c>
      <c r="K591" s="16">
        <f>Store[[#This Row],[Quantity]]*Store[[#This Row],[Sale Price]]</f>
        <v>345100</v>
      </c>
      <c r="L591" s="16">
        <f>Store[[#This Row],[Gross Sales]]-Store[[#This Row],[Discount]]</f>
        <v>303688</v>
      </c>
      <c r="M591" s="16">
        <f>Store[[#This Row],[Sales]]-Store[[#This Row],[COGS]]</f>
        <v>47328</v>
      </c>
    </row>
    <row r="592" spans="1:13" x14ac:dyDescent="0.25">
      <c r="A592" t="s">
        <v>23</v>
      </c>
      <c r="B592" t="s">
        <v>22</v>
      </c>
      <c r="C592" s="15" t="s">
        <v>26</v>
      </c>
      <c r="D592" s="11">
        <v>44479</v>
      </c>
      <c r="E592">
        <v>905</v>
      </c>
      <c r="F592" s="9">
        <v>120</v>
      </c>
      <c r="G592" s="9">
        <v>20</v>
      </c>
      <c r="H592" s="9">
        <v>9050</v>
      </c>
      <c r="I592" s="9">
        <v>2172</v>
      </c>
      <c r="J592" s="7" t="s">
        <v>33</v>
      </c>
      <c r="K592" s="16">
        <f>Store[[#This Row],[Quantity]]*Store[[#This Row],[Sale Price]]</f>
        <v>18100</v>
      </c>
      <c r="L592" s="16">
        <f>Store[[#This Row],[Gross Sales]]-Store[[#This Row],[Discount]]</f>
        <v>15928</v>
      </c>
      <c r="M592" s="16">
        <f>Store[[#This Row],[Sales]]-Store[[#This Row],[COGS]]</f>
        <v>6878</v>
      </c>
    </row>
    <row r="593" spans="1:13" x14ac:dyDescent="0.25">
      <c r="A593" t="s">
        <v>24</v>
      </c>
      <c r="B593" t="s">
        <v>15</v>
      </c>
      <c r="C593" s="15" t="s">
        <v>27</v>
      </c>
      <c r="D593" s="11">
        <v>44331</v>
      </c>
      <c r="E593">
        <v>2109</v>
      </c>
      <c r="F593" s="9">
        <v>250</v>
      </c>
      <c r="G593" s="9">
        <v>12</v>
      </c>
      <c r="H593" s="9">
        <v>6327</v>
      </c>
      <c r="I593" s="9">
        <v>3036.96</v>
      </c>
      <c r="J593" s="7" t="s">
        <v>33</v>
      </c>
      <c r="K593" s="16">
        <f>Store[[#This Row],[Quantity]]*Store[[#This Row],[Sale Price]]</f>
        <v>25308</v>
      </c>
      <c r="L593" s="16">
        <f>Store[[#This Row],[Gross Sales]]-Store[[#This Row],[Discount]]</f>
        <v>22271.040000000001</v>
      </c>
      <c r="M593" s="16">
        <f>Store[[#This Row],[Sales]]-Store[[#This Row],[COGS]]</f>
        <v>15944.04</v>
      </c>
    </row>
    <row r="594" spans="1:13" x14ac:dyDescent="0.25">
      <c r="A594" t="s">
        <v>18</v>
      </c>
      <c r="B594" t="s">
        <v>19</v>
      </c>
      <c r="C594" s="15" t="s">
        <v>27</v>
      </c>
      <c r="D594" s="11">
        <v>44389</v>
      </c>
      <c r="E594">
        <v>3874.5</v>
      </c>
      <c r="F594" s="9">
        <v>250</v>
      </c>
      <c r="G594" s="9">
        <v>15</v>
      </c>
      <c r="H594" s="9">
        <v>38745</v>
      </c>
      <c r="I594" s="9">
        <v>6974.0999999999995</v>
      </c>
      <c r="J594" s="7" t="s">
        <v>33</v>
      </c>
      <c r="K594" s="16">
        <f>Store[[#This Row],[Quantity]]*Store[[#This Row],[Sale Price]]</f>
        <v>58117.5</v>
      </c>
      <c r="L594" s="16">
        <f>Store[[#This Row],[Gross Sales]]-Store[[#This Row],[Discount]]</f>
        <v>51143.4</v>
      </c>
      <c r="M594" s="16">
        <f>Store[[#This Row],[Sales]]-Store[[#This Row],[COGS]]</f>
        <v>12398.400000000001</v>
      </c>
    </row>
    <row r="595" spans="1:13" x14ac:dyDescent="0.25">
      <c r="A595" t="s">
        <v>23</v>
      </c>
      <c r="B595" t="s">
        <v>25</v>
      </c>
      <c r="C595" s="15" t="s">
        <v>27</v>
      </c>
      <c r="D595" s="11">
        <v>44473</v>
      </c>
      <c r="E595">
        <v>986</v>
      </c>
      <c r="F595" s="9">
        <v>250</v>
      </c>
      <c r="G595" s="9">
        <v>350</v>
      </c>
      <c r="H595" s="9">
        <v>256360</v>
      </c>
      <c r="I595" s="9">
        <v>41412</v>
      </c>
      <c r="J595" s="7" t="s">
        <v>33</v>
      </c>
      <c r="K595" s="16">
        <f>Store[[#This Row],[Quantity]]*Store[[#This Row],[Sale Price]]</f>
        <v>345100</v>
      </c>
      <c r="L595" s="16">
        <f>Store[[#This Row],[Gross Sales]]-Store[[#This Row],[Discount]]</f>
        <v>303688</v>
      </c>
      <c r="M595" s="16">
        <f>Store[[#This Row],[Sales]]-Store[[#This Row],[COGS]]</f>
        <v>47328</v>
      </c>
    </row>
    <row r="596" spans="1:13" x14ac:dyDescent="0.25">
      <c r="A596" t="s">
        <v>14</v>
      </c>
      <c r="B596" t="s">
        <v>25</v>
      </c>
      <c r="C596" s="15" t="s">
        <v>27</v>
      </c>
      <c r="D596" s="11">
        <v>44527</v>
      </c>
      <c r="E596">
        <v>2387</v>
      </c>
      <c r="F596" s="9">
        <v>250</v>
      </c>
      <c r="G596" s="9">
        <v>125</v>
      </c>
      <c r="H596" s="9">
        <v>286440</v>
      </c>
      <c r="I596" s="9">
        <v>35805</v>
      </c>
      <c r="J596" s="7" t="s">
        <v>33</v>
      </c>
      <c r="K596" s="16">
        <f>Store[[#This Row],[Quantity]]*Store[[#This Row],[Sale Price]]</f>
        <v>298375</v>
      </c>
      <c r="L596" s="16">
        <f>Store[[#This Row],[Gross Sales]]-Store[[#This Row],[Discount]]</f>
        <v>262570</v>
      </c>
      <c r="M596" s="16">
        <f>Store[[#This Row],[Sales]]-Store[[#This Row],[COGS]]</f>
        <v>-23870</v>
      </c>
    </row>
    <row r="597" spans="1:13" x14ac:dyDescent="0.25">
      <c r="A597" t="s">
        <v>23</v>
      </c>
      <c r="B597" t="s">
        <v>22</v>
      </c>
      <c r="C597" s="15" t="s">
        <v>27</v>
      </c>
      <c r="D597" s="11">
        <v>44551</v>
      </c>
      <c r="E597">
        <v>1233</v>
      </c>
      <c r="F597" s="9">
        <v>250</v>
      </c>
      <c r="G597" s="9">
        <v>20</v>
      </c>
      <c r="H597" s="9">
        <v>12330</v>
      </c>
      <c r="I597" s="9">
        <v>2959.2</v>
      </c>
      <c r="J597" s="7" t="s">
        <v>33</v>
      </c>
      <c r="K597" s="16">
        <f>Store[[#This Row],[Quantity]]*Store[[#This Row],[Sale Price]]</f>
        <v>24660</v>
      </c>
      <c r="L597" s="16">
        <f>Store[[#This Row],[Gross Sales]]-Store[[#This Row],[Discount]]</f>
        <v>21700.799999999999</v>
      </c>
      <c r="M597" s="16">
        <f>Store[[#This Row],[Sales]]-Store[[#This Row],[COGS]]</f>
        <v>9370.7999999999993</v>
      </c>
    </row>
    <row r="598" spans="1:13" x14ac:dyDescent="0.25">
      <c r="A598" t="s">
        <v>23</v>
      </c>
      <c r="B598" t="s">
        <v>25</v>
      </c>
      <c r="C598" s="15" t="s">
        <v>31</v>
      </c>
      <c r="D598" s="11">
        <v>44233</v>
      </c>
      <c r="E598">
        <v>270</v>
      </c>
      <c r="F598" s="9">
        <v>260</v>
      </c>
      <c r="G598" s="9">
        <v>350</v>
      </c>
      <c r="H598" s="9">
        <v>70200</v>
      </c>
      <c r="I598" s="9">
        <v>11340</v>
      </c>
      <c r="J598" s="7" t="s">
        <v>33</v>
      </c>
      <c r="K598" s="16">
        <f>Store[[#This Row],[Quantity]]*Store[[#This Row],[Sale Price]]</f>
        <v>94500</v>
      </c>
      <c r="L598" s="16">
        <f>Store[[#This Row],[Gross Sales]]-Store[[#This Row],[Discount]]</f>
        <v>83160</v>
      </c>
      <c r="M598" s="16">
        <f>Store[[#This Row],[Sales]]-Store[[#This Row],[COGS]]</f>
        <v>12960</v>
      </c>
    </row>
    <row r="599" spans="1:13" x14ac:dyDescent="0.25">
      <c r="A599" t="s">
        <v>23</v>
      </c>
      <c r="B599" t="s">
        <v>19</v>
      </c>
      <c r="C599" s="15" t="s">
        <v>31</v>
      </c>
      <c r="D599" s="11">
        <v>44402</v>
      </c>
      <c r="E599">
        <v>3421.5</v>
      </c>
      <c r="F599" s="9">
        <v>260</v>
      </c>
      <c r="G599" s="9">
        <v>7</v>
      </c>
      <c r="H599" s="9">
        <v>17107.5</v>
      </c>
      <c r="I599" s="9">
        <v>2874.06</v>
      </c>
      <c r="J599" s="7" t="s">
        <v>33</v>
      </c>
      <c r="K599" s="16">
        <f>Store[[#This Row],[Quantity]]*Store[[#This Row],[Sale Price]]</f>
        <v>23950.5</v>
      </c>
      <c r="L599" s="16">
        <f>Store[[#This Row],[Gross Sales]]-Store[[#This Row],[Discount]]</f>
        <v>21076.44</v>
      </c>
      <c r="M599" s="16">
        <f>Store[[#This Row],[Sales]]-Store[[#This Row],[COGS]]</f>
        <v>3968.9399999999987</v>
      </c>
    </row>
    <row r="600" spans="1:13" x14ac:dyDescent="0.25">
      <c r="A600" t="s">
        <v>23</v>
      </c>
      <c r="B600" t="s">
        <v>15</v>
      </c>
      <c r="C600" s="15" t="s">
        <v>31</v>
      </c>
      <c r="D600" s="11">
        <v>44498</v>
      </c>
      <c r="E600">
        <v>2734</v>
      </c>
      <c r="F600" s="9">
        <v>260</v>
      </c>
      <c r="G600" s="9">
        <v>7</v>
      </c>
      <c r="H600" s="9">
        <v>13670</v>
      </c>
      <c r="I600" s="9">
        <v>2296.56</v>
      </c>
      <c r="J600" s="7" t="s">
        <v>33</v>
      </c>
      <c r="K600" s="16">
        <f>Store[[#This Row],[Quantity]]*Store[[#This Row],[Sale Price]]</f>
        <v>19138</v>
      </c>
      <c r="L600" s="16">
        <f>Store[[#This Row],[Gross Sales]]-Store[[#This Row],[Discount]]</f>
        <v>16841.439999999999</v>
      </c>
      <c r="M600" s="16">
        <f>Store[[#This Row],[Sales]]-Store[[#This Row],[COGS]]</f>
        <v>3171.4399999999987</v>
      </c>
    </row>
    <row r="601" spans="1:13" x14ac:dyDescent="0.25">
      <c r="A601" t="s">
        <v>23</v>
      </c>
      <c r="B601" t="s">
        <v>19</v>
      </c>
      <c r="C601" s="15" t="s">
        <v>28</v>
      </c>
      <c r="D601" s="11">
        <v>44205</v>
      </c>
      <c r="E601">
        <v>2521.5</v>
      </c>
      <c r="F601" s="9">
        <v>3</v>
      </c>
      <c r="G601" s="9">
        <v>20</v>
      </c>
      <c r="H601" s="9">
        <v>25215</v>
      </c>
      <c r="I601" s="9">
        <v>6051.6</v>
      </c>
      <c r="J601" s="7" t="s">
        <v>33</v>
      </c>
      <c r="K601" s="16">
        <f>Store[[#This Row],[Quantity]]*Store[[#This Row],[Sale Price]]</f>
        <v>50430</v>
      </c>
      <c r="L601" s="16">
        <f>Store[[#This Row],[Gross Sales]]-Store[[#This Row],[Discount]]</f>
        <v>44378.400000000001</v>
      </c>
      <c r="M601" s="16">
        <f>Store[[#This Row],[Sales]]-Store[[#This Row],[COGS]]</f>
        <v>19163.400000000001</v>
      </c>
    </row>
    <row r="602" spans="1:13" x14ac:dyDescent="0.25">
      <c r="A602" t="s">
        <v>24</v>
      </c>
      <c r="B602" t="s">
        <v>22</v>
      </c>
      <c r="C602" s="15" t="s">
        <v>16</v>
      </c>
      <c r="D602" s="11">
        <v>44318</v>
      </c>
      <c r="E602">
        <v>2661</v>
      </c>
      <c r="F602" s="9">
        <v>5</v>
      </c>
      <c r="G602" s="9">
        <v>12</v>
      </c>
      <c r="H602" s="9">
        <v>7983</v>
      </c>
      <c r="I602" s="9">
        <v>3831.84</v>
      </c>
      <c r="J602" s="7" t="s">
        <v>33</v>
      </c>
      <c r="K602" s="16">
        <f>Store[[#This Row],[Quantity]]*Store[[#This Row],[Sale Price]]</f>
        <v>31932</v>
      </c>
      <c r="L602" s="16">
        <f>Store[[#This Row],[Gross Sales]]-Store[[#This Row],[Discount]]</f>
        <v>28100.16</v>
      </c>
      <c r="M602" s="16">
        <f>Store[[#This Row],[Sales]]-Store[[#This Row],[COGS]]</f>
        <v>20117.16</v>
      </c>
    </row>
    <row r="603" spans="1:13" x14ac:dyDescent="0.25">
      <c r="A603" t="s">
        <v>23</v>
      </c>
      <c r="B603" t="s">
        <v>30</v>
      </c>
      <c r="C603" s="15" t="s">
        <v>20</v>
      </c>
      <c r="D603" s="11">
        <v>44536</v>
      </c>
      <c r="E603">
        <v>1531</v>
      </c>
      <c r="F603" s="9">
        <v>10</v>
      </c>
      <c r="G603" s="9">
        <v>20</v>
      </c>
      <c r="H603" s="9">
        <v>15310</v>
      </c>
      <c r="I603" s="9">
        <v>3674.4</v>
      </c>
      <c r="J603" s="7" t="s">
        <v>33</v>
      </c>
      <c r="K603" s="16">
        <f>Store[[#This Row],[Quantity]]*Store[[#This Row],[Sale Price]]</f>
        <v>30620</v>
      </c>
      <c r="L603" s="16">
        <f>Store[[#This Row],[Gross Sales]]-Store[[#This Row],[Discount]]</f>
        <v>26945.599999999999</v>
      </c>
      <c r="M603" s="16">
        <f>Store[[#This Row],[Sales]]-Store[[#This Row],[COGS]]</f>
        <v>11635.599999999999</v>
      </c>
    </row>
    <row r="604" spans="1:13" x14ac:dyDescent="0.25">
      <c r="A604" t="s">
        <v>23</v>
      </c>
      <c r="B604" t="s">
        <v>19</v>
      </c>
      <c r="C604" s="15" t="s">
        <v>27</v>
      </c>
      <c r="D604" s="11">
        <v>44261</v>
      </c>
      <c r="E604">
        <v>1491</v>
      </c>
      <c r="F604" s="9">
        <v>250</v>
      </c>
      <c r="G604" s="9">
        <v>7</v>
      </c>
      <c r="H604" s="9">
        <v>7455</v>
      </c>
      <c r="I604" s="9">
        <v>1252.44</v>
      </c>
      <c r="J604" s="7" t="s">
        <v>33</v>
      </c>
      <c r="K604" s="16">
        <f>Store[[#This Row],[Quantity]]*Store[[#This Row],[Sale Price]]</f>
        <v>10437</v>
      </c>
      <c r="L604" s="16">
        <f>Store[[#This Row],[Gross Sales]]-Store[[#This Row],[Discount]]</f>
        <v>9184.56</v>
      </c>
      <c r="M604" s="16">
        <f>Store[[#This Row],[Sales]]-Store[[#This Row],[COGS]]</f>
        <v>1729.5599999999995</v>
      </c>
    </row>
    <row r="605" spans="1:13" x14ac:dyDescent="0.25">
      <c r="A605" t="s">
        <v>23</v>
      </c>
      <c r="B605" t="s">
        <v>30</v>
      </c>
      <c r="C605" s="15" t="s">
        <v>27</v>
      </c>
      <c r="D605" s="11">
        <v>44556</v>
      </c>
      <c r="E605">
        <v>1531</v>
      </c>
      <c r="F605" s="9">
        <v>250</v>
      </c>
      <c r="G605" s="9">
        <v>20</v>
      </c>
      <c r="H605" s="9">
        <v>15310</v>
      </c>
      <c r="I605" s="9">
        <v>3674.4</v>
      </c>
      <c r="J605" s="7" t="s">
        <v>33</v>
      </c>
      <c r="K605" s="16">
        <f>Store[[#This Row],[Quantity]]*Store[[#This Row],[Sale Price]]</f>
        <v>30620</v>
      </c>
      <c r="L605" s="16">
        <f>Store[[#This Row],[Gross Sales]]-Store[[#This Row],[Discount]]</f>
        <v>26945.599999999999</v>
      </c>
      <c r="M605" s="16">
        <f>Store[[#This Row],[Sales]]-Store[[#This Row],[COGS]]</f>
        <v>11635.599999999999</v>
      </c>
    </row>
    <row r="606" spans="1:13" x14ac:dyDescent="0.25">
      <c r="A606" t="s">
        <v>18</v>
      </c>
      <c r="B606" t="s">
        <v>25</v>
      </c>
      <c r="C606" s="15" t="s">
        <v>28</v>
      </c>
      <c r="D606" s="11">
        <v>44363</v>
      </c>
      <c r="E606">
        <v>2567</v>
      </c>
      <c r="F606" s="9">
        <v>3</v>
      </c>
      <c r="G606" s="9">
        <v>15</v>
      </c>
      <c r="H606" s="9">
        <v>25670</v>
      </c>
      <c r="I606" s="9">
        <v>5005.6499999999996</v>
      </c>
      <c r="J606" s="7" t="s">
        <v>33</v>
      </c>
      <c r="K606" s="16">
        <f>Store[[#This Row],[Quantity]]*Store[[#This Row],[Sale Price]]</f>
        <v>38505</v>
      </c>
      <c r="L606" s="16">
        <f>Store[[#This Row],[Gross Sales]]-Store[[#This Row],[Discount]]</f>
        <v>33499.35</v>
      </c>
      <c r="M606" s="16">
        <f>Store[[#This Row],[Sales]]-Store[[#This Row],[COGS]]</f>
        <v>7829.3499999999985</v>
      </c>
    </row>
    <row r="607" spans="1:13" x14ac:dyDescent="0.25">
      <c r="A607" t="s">
        <v>18</v>
      </c>
      <c r="B607" t="s">
        <v>25</v>
      </c>
      <c r="C607" s="15" t="s">
        <v>27</v>
      </c>
      <c r="D607" s="11">
        <v>44357</v>
      </c>
      <c r="E607">
        <v>2567</v>
      </c>
      <c r="F607" s="9">
        <v>250</v>
      </c>
      <c r="G607" s="9">
        <v>15</v>
      </c>
      <c r="H607" s="9">
        <v>25670</v>
      </c>
      <c r="I607" s="9">
        <v>5005.6499999999996</v>
      </c>
      <c r="J607" s="7" t="s">
        <v>33</v>
      </c>
      <c r="K607" s="16">
        <f>Store[[#This Row],[Quantity]]*Store[[#This Row],[Sale Price]]</f>
        <v>38505</v>
      </c>
      <c r="L607" s="16">
        <f>Store[[#This Row],[Gross Sales]]-Store[[#This Row],[Discount]]</f>
        <v>33499.35</v>
      </c>
      <c r="M607" s="16">
        <f>Store[[#This Row],[Sales]]-Store[[#This Row],[COGS]]</f>
        <v>7829.3499999999985</v>
      </c>
    </row>
    <row r="608" spans="1:13" x14ac:dyDescent="0.25">
      <c r="A608" t="s">
        <v>23</v>
      </c>
      <c r="B608" t="s">
        <v>15</v>
      </c>
      <c r="C608" s="15" t="s">
        <v>28</v>
      </c>
      <c r="D608" s="11">
        <v>44261</v>
      </c>
      <c r="E608">
        <v>923</v>
      </c>
      <c r="F608" s="9">
        <v>3</v>
      </c>
      <c r="G608" s="9">
        <v>350</v>
      </c>
      <c r="H608" s="9">
        <v>239980</v>
      </c>
      <c r="I608" s="9">
        <v>41996.5</v>
      </c>
      <c r="J608" s="7" t="s">
        <v>33</v>
      </c>
      <c r="K608" s="16">
        <f>Store[[#This Row],[Quantity]]*Store[[#This Row],[Sale Price]]</f>
        <v>323050</v>
      </c>
      <c r="L608" s="16">
        <f>Store[[#This Row],[Gross Sales]]-Store[[#This Row],[Discount]]</f>
        <v>281053.5</v>
      </c>
      <c r="M608" s="16">
        <f>Store[[#This Row],[Sales]]-Store[[#This Row],[COGS]]</f>
        <v>41073.5</v>
      </c>
    </row>
    <row r="609" spans="1:13" x14ac:dyDescent="0.25">
      <c r="A609" t="s">
        <v>23</v>
      </c>
      <c r="B609" t="s">
        <v>19</v>
      </c>
      <c r="C609" s="15" t="s">
        <v>28</v>
      </c>
      <c r="D609" s="11">
        <v>44259</v>
      </c>
      <c r="E609">
        <v>1790</v>
      </c>
      <c r="F609" s="9">
        <v>3</v>
      </c>
      <c r="G609" s="9">
        <v>350</v>
      </c>
      <c r="H609" s="9">
        <v>465400</v>
      </c>
      <c r="I609" s="9">
        <v>81445</v>
      </c>
      <c r="J609" s="7" t="s">
        <v>33</v>
      </c>
      <c r="K609" s="16">
        <f>Store[[#This Row],[Quantity]]*Store[[#This Row],[Sale Price]]</f>
        <v>626500</v>
      </c>
      <c r="L609" s="16">
        <f>Store[[#This Row],[Gross Sales]]-Store[[#This Row],[Discount]]</f>
        <v>545055</v>
      </c>
      <c r="M609" s="16">
        <f>Store[[#This Row],[Sales]]-Store[[#This Row],[COGS]]</f>
        <v>79655</v>
      </c>
    </row>
    <row r="610" spans="1:13" x14ac:dyDescent="0.25">
      <c r="A610" t="s">
        <v>23</v>
      </c>
      <c r="B610" t="s">
        <v>25</v>
      </c>
      <c r="C610" s="15" t="s">
        <v>16</v>
      </c>
      <c r="D610" s="11">
        <v>44213</v>
      </c>
      <c r="E610">
        <v>982.5</v>
      </c>
      <c r="F610" s="9">
        <v>5</v>
      </c>
      <c r="G610" s="9">
        <v>350</v>
      </c>
      <c r="H610" s="9">
        <v>255450</v>
      </c>
      <c r="I610" s="9">
        <v>44703.75</v>
      </c>
      <c r="J610" s="7" t="s">
        <v>33</v>
      </c>
      <c r="K610" s="16">
        <f>Store[[#This Row],[Quantity]]*Store[[#This Row],[Sale Price]]</f>
        <v>343875</v>
      </c>
      <c r="L610" s="16">
        <f>Store[[#This Row],[Gross Sales]]-Store[[#This Row],[Discount]]</f>
        <v>299171.25</v>
      </c>
      <c r="M610" s="16">
        <f>Store[[#This Row],[Sales]]-Store[[#This Row],[COGS]]</f>
        <v>43721.25</v>
      </c>
    </row>
    <row r="611" spans="1:13" x14ac:dyDescent="0.25">
      <c r="A611" t="s">
        <v>23</v>
      </c>
      <c r="B611" t="s">
        <v>25</v>
      </c>
      <c r="C611" s="15" t="s">
        <v>16</v>
      </c>
      <c r="D611" s="11">
        <v>44239</v>
      </c>
      <c r="E611">
        <v>1298</v>
      </c>
      <c r="F611" s="9">
        <v>5</v>
      </c>
      <c r="G611" s="9">
        <v>7</v>
      </c>
      <c r="H611" s="9">
        <v>6490</v>
      </c>
      <c r="I611" s="9">
        <v>1181.18</v>
      </c>
      <c r="J611" s="7" t="s">
        <v>33</v>
      </c>
      <c r="K611" s="16">
        <f>Store[[#This Row],[Quantity]]*Store[[#This Row],[Sale Price]]</f>
        <v>9086</v>
      </c>
      <c r="L611" s="16">
        <f>Store[[#This Row],[Gross Sales]]-Store[[#This Row],[Discount]]</f>
        <v>7904.82</v>
      </c>
      <c r="M611" s="16">
        <f>Store[[#This Row],[Sales]]-Store[[#This Row],[COGS]]</f>
        <v>1414.8199999999997</v>
      </c>
    </row>
    <row r="612" spans="1:13" x14ac:dyDescent="0.25">
      <c r="A612" t="s">
        <v>24</v>
      </c>
      <c r="B612" t="s">
        <v>22</v>
      </c>
      <c r="C612" s="15" t="s">
        <v>16</v>
      </c>
      <c r="D612" s="11">
        <v>44373</v>
      </c>
      <c r="E612">
        <v>604</v>
      </c>
      <c r="F612" s="9">
        <v>5</v>
      </c>
      <c r="G612" s="9">
        <v>12</v>
      </c>
      <c r="H612" s="9">
        <v>1812</v>
      </c>
      <c r="I612" s="9">
        <v>942.24</v>
      </c>
      <c r="J612" s="7" t="s">
        <v>33</v>
      </c>
      <c r="K612" s="16">
        <f>Store[[#This Row],[Quantity]]*Store[[#This Row],[Sale Price]]</f>
        <v>7248</v>
      </c>
      <c r="L612" s="16">
        <f>Store[[#This Row],[Gross Sales]]-Store[[#This Row],[Discount]]</f>
        <v>6305.76</v>
      </c>
      <c r="M612" s="16">
        <f>Store[[#This Row],[Sales]]-Store[[#This Row],[COGS]]</f>
        <v>4493.76</v>
      </c>
    </row>
    <row r="613" spans="1:13" x14ac:dyDescent="0.25">
      <c r="A613" t="s">
        <v>23</v>
      </c>
      <c r="B613" t="s">
        <v>22</v>
      </c>
      <c r="C613" s="15" t="s">
        <v>16</v>
      </c>
      <c r="D613" s="11">
        <v>44390</v>
      </c>
      <c r="E613">
        <v>2255</v>
      </c>
      <c r="F613" s="9">
        <v>5</v>
      </c>
      <c r="G613" s="9">
        <v>20</v>
      </c>
      <c r="H613" s="9">
        <v>22550</v>
      </c>
      <c r="I613" s="9">
        <v>5863</v>
      </c>
      <c r="J613" s="7" t="s">
        <v>33</v>
      </c>
      <c r="K613" s="16">
        <f>Store[[#This Row],[Quantity]]*Store[[#This Row],[Sale Price]]</f>
        <v>45100</v>
      </c>
      <c r="L613" s="16">
        <f>Store[[#This Row],[Gross Sales]]-Store[[#This Row],[Discount]]</f>
        <v>39237</v>
      </c>
      <c r="M613" s="16">
        <f>Store[[#This Row],[Sales]]-Store[[#This Row],[COGS]]</f>
        <v>16687</v>
      </c>
    </row>
    <row r="614" spans="1:13" x14ac:dyDescent="0.25">
      <c r="A614" t="s">
        <v>23</v>
      </c>
      <c r="B614" t="s">
        <v>15</v>
      </c>
      <c r="C614" s="15" t="s">
        <v>16</v>
      </c>
      <c r="D614" s="11">
        <v>44499</v>
      </c>
      <c r="E614">
        <v>1249</v>
      </c>
      <c r="F614" s="9">
        <v>5</v>
      </c>
      <c r="G614" s="9">
        <v>20</v>
      </c>
      <c r="H614" s="9">
        <v>12490</v>
      </c>
      <c r="I614" s="9">
        <v>3247.4</v>
      </c>
      <c r="J614" s="7" t="s">
        <v>33</v>
      </c>
      <c r="K614" s="16">
        <f>Store[[#This Row],[Quantity]]*Store[[#This Row],[Sale Price]]</f>
        <v>24980</v>
      </c>
      <c r="L614" s="16">
        <f>Store[[#This Row],[Gross Sales]]-Store[[#This Row],[Discount]]</f>
        <v>21732.6</v>
      </c>
      <c r="M614" s="16">
        <f>Store[[#This Row],[Sales]]-Store[[#This Row],[COGS]]</f>
        <v>9242.5999999999985</v>
      </c>
    </row>
    <row r="615" spans="1:13" x14ac:dyDescent="0.25">
      <c r="A615" t="s">
        <v>23</v>
      </c>
      <c r="B615" t="s">
        <v>25</v>
      </c>
      <c r="C615" s="15" t="s">
        <v>20</v>
      </c>
      <c r="D615" s="11">
        <v>44207</v>
      </c>
      <c r="E615">
        <v>1438.5</v>
      </c>
      <c r="F615" s="9">
        <v>10</v>
      </c>
      <c r="G615" s="9">
        <v>7</v>
      </c>
      <c r="H615" s="9">
        <v>7192.5</v>
      </c>
      <c r="I615" s="9">
        <v>1309.0350000000001</v>
      </c>
      <c r="J615" s="7" t="s">
        <v>33</v>
      </c>
      <c r="K615" s="16">
        <f>Store[[#This Row],[Quantity]]*Store[[#This Row],[Sale Price]]</f>
        <v>10069.5</v>
      </c>
      <c r="L615" s="16">
        <f>Store[[#This Row],[Gross Sales]]-Store[[#This Row],[Discount]]</f>
        <v>8760.4650000000001</v>
      </c>
      <c r="M615" s="16">
        <f>Store[[#This Row],[Sales]]-Store[[#This Row],[COGS]]</f>
        <v>1567.9650000000001</v>
      </c>
    </row>
    <row r="616" spans="1:13" x14ac:dyDescent="0.25">
      <c r="A616" t="s">
        <v>21</v>
      </c>
      <c r="B616" t="s">
        <v>30</v>
      </c>
      <c r="C616" s="15" t="s">
        <v>20</v>
      </c>
      <c r="D616" s="11">
        <v>44208</v>
      </c>
      <c r="E616">
        <v>807</v>
      </c>
      <c r="F616" s="9">
        <v>10</v>
      </c>
      <c r="G616" s="9">
        <v>300</v>
      </c>
      <c r="H616" s="9">
        <v>201750</v>
      </c>
      <c r="I616" s="9">
        <v>31473</v>
      </c>
      <c r="J616" s="7" t="s">
        <v>33</v>
      </c>
      <c r="K616" s="16">
        <f>Store[[#This Row],[Quantity]]*Store[[#This Row],[Sale Price]]</f>
        <v>242100</v>
      </c>
      <c r="L616" s="16">
        <f>Store[[#This Row],[Gross Sales]]-Store[[#This Row],[Discount]]</f>
        <v>210627</v>
      </c>
      <c r="M616" s="16">
        <f>Store[[#This Row],[Sales]]-Store[[#This Row],[COGS]]</f>
        <v>8877</v>
      </c>
    </row>
    <row r="617" spans="1:13" x14ac:dyDescent="0.25">
      <c r="A617" t="s">
        <v>23</v>
      </c>
      <c r="B617" t="s">
        <v>25</v>
      </c>
      <c r="C617" s="15" t="s">
        <v>20</v>
      </c>
      <c r="D617" s="11">
        <v>44233</v>
      </c>
      <c r="E617">
        <v>2641</v>
      </c>
      <c r="F617" s="9">
        <v>10</v>
      </c>
      <c r="G617" s="9">
        <v>20</v>
      </c>
      <c r="H617" s="9">
        <v>26410</v>
      </c>
      <c r="I617" s="9">
        <v>6866.6</v>
      </c>
      <c r="J617" s="7" t="s">
        <v>33</v>
      </c>
      <c r="K617" s="16">
        <f>Store[[#This Row],[Quantity]]*Store[[#This Row],[Sale Price]]</f>
        <v>52820</v>
      </c>
      <c r="L617" s="16">
        <f>Store[[#This Row],[Gross Sales]]-Store[[#This Row],[Discount]]</f>
        <v>45953.4</v>
      </c>
      <c r="M617" s="16">
        <f>Store[[#This Row],[Sales]]-Store[[#This Row],[COGS]]</f>
        <v>19543.400000000001</v>
      </c>
    </row>
    <row r="618" spans="1:13" x14ac:dyDescent="0.25">
      <c r="A618" t="s">
        <v>23</v>
      </c>
      <c r="B618" t="s">
        <v>30</v>
      </c>
      <c r="C618" s="15" t="s">
        <v>20</v>
      </c>
      <c r="D618" s="11">
        <v>44239</v>
      </c>
      <c r="E618">
        <v>2708</v>
      </c>
      <c r="F618" s="9">
        <v>10</v>
      </c>
      <c r="G618" s="9">
        <v>20</v>
      </c>
      <c r="H618" s="9">
        <v>27080</v>
      </c>
      <c r="I618" s="9">
        <v>7040.8</v>
      </c>
      <c r="J618" s="7" t="s">
        <v>33</v>
      </c>
      <c r="K618" s="16">
        <f>Store[[#This Row],[Quantity]]*Store[[#This Row],[Sale Price]]</f>
        <v>54160</v>
      </c>
      <c r="L618" s="16">
        <f>Store[[#This Row],[Gross Sales]]-Store[[#This Row],[Discount]]</f>
        <v>47119.199999999997</v>
      </c>
      <c r="M618" s="16">
        <f>Store[[#This Row],[Sales]]-Store[[#This Row],[COGS]]</f>
        <v>20039.199999999997</v>
      </c>
    </row>
    <row r="619" spans="1:13" x14ac:dyDescent="0.25">
      <c r="A619" t="s">
        <v>23</v>
      </c>
      <c r="B619" t="s">
        <v>15</v>
      </c>
      <c r="C619" s="15" t="s">
        <v>20</v>
      </c>
      <c r="D619" s="11">
        <v>44367</v>
      </c>
      <c r="E619">
        <v>2632</v>
      </c>
      <c r="F619" s="9">
        <v>10</v>
      </c>
      <c r="G619" s="9">
        <v>350</v>
      </c>
      <c r="H619" s="9">
        <v>684320</v>
      </c>
      <c r="I619" s="9">
        <v>119756</v>
      </c>
      <c r="J619" s="7" t="s">
        <v>33</v>
      </c>
      <c r="K619" s="16">
        <f>Store[[#This Row],[Quantity]]*Store[[#This Row],[Sale Price]]</f>
        <v>921200</v>
      </c>
      <c r="L619" s="16">
        <f>Store[[#This Row],[Gross Sales]]-Store[[#This Row],[Discount]]</f>
        <v>801444</v>
      </c>
      <c r="M619" s="16">
        <f>Store[[#This Row],[Sales]]-Store[[#This Row],[COGS]]</f>
        <v>117124</v>
      </c>
    </row>
    <row r="620" spans="1:13" x14ac:dyDescent="0.25">
      <c r="A620" t="s">
        <v>14</v>
      </c>
      <c r="B620" t="s">
        <v>15</v>
      </c>
      <c r="C620" s="15" t="s">
        <v>20</v>
      </c>
      <c r="D620" s="11">
        <v>44376</v>
      </c>
      <c r="E620">
        <v>1583</v>
      </c>
      <c r="F620" s="9">
        <v>10</v>
      </c>
      <c r="G620" s="9">
        <v>125</v>
      </c>
      <c r="H620" s="9">
        <v>189960</v>
      </c>
      <c r="I620" s="9">
        <v>25723.75</v>
      </c>
      <c r="J620" s="7" t="s">
        <v>33</v>
      </c>
      <c r="K620" s="16">
        <f>Store[[#This Row],[Quantity]]*Store[[#This Row],[Sale Price]]</f>
        <v>197875</v>
      </c>
      <c r="L620" s="16">
        <f>Store[[#This Row],[Gross Sales]]-Store[[#This Row],[Discount]]</f>
        <v>172151.25</v>
      </c>
      <c r="M620" s="16">
        <f>Store[[#This Row],[Sales]]-Store[[#This Row],[COGS]]</f>
        <v>-17808.75</v>
      </c>
    </row>
    <row r="621" spans="1:13" x14ac:dyDescent="0.25">
      <c r="A621" t="s">
        <v>24</v>
      </c>
      <c r="B621" t="s">
        <v>22</v>
      </c>
      <c r="C621" s="15" t="s">
        <v>20</v>
      </c>
      <c r="D621" s="11">
        <v>44403</v>
      </c>
      <c r="E621">
        <v>571</v>
      </c>
      <c r="F621" s="9">
        <v>10</v>
      </c>
      <c r="G621" s="9">
        <v>12</v>
      </c>
      <c r="H621" s="9">
        <v>1713</v>
      </c>
      <c r="I621" s="9">
        <v>890.76</v>
      </c>
      <c r="J621" s="7" t="s">
        <v>33</v>
      </c>
      <c r="K621" s="16">
        <f>Store[[#This Row],[Quantity]]*Store[[#This Row],[Sale Price]]</f>
        <v>6852</v>
      </c>
      <c r="L621" s="16">
        <f>Store[[#This Row],[Gross Sales]]-Store[[#This Row],[Discount]]</f>
        <v>5961.24</v>
      </c>
      <c r="M621" s="16">
        <f>Store[[#This Row],[Sales]]-Store[[#This Row],[COGS]]</f>
        <v>4248.24</v>
      </c>
    </row>
    <row r="622" spans="1:13" x14ac:dyDescent="0.25">
      <c r="A622" t="s">
        <v>23</v>
      </c>
      <c r="B622" t="s">
        <v>19</v>
      </c>
      <c r="C622" s="15" t="s">
        <v>20</v>
      </c>
      <c r="D622" s="11">
        <v>44427</v>
      </c>
      <c r="E622">
        <v>2696</v>
      </c>
      <c r="F622" s="9">
        <v>10</v>
      </c>
      <c r="G622" s="9">
        <v>7</v>
      </c>
      <c r="H622" s="9">
        <v>13480</v>
      </c>
      <c r="I622" s="9">
        <v>2453.36</v>
      </c>
      <c r="J622" s="7" t="s">
        <v>33</v>
      </c>
      <c r="K622" s="16">
        <f>Store[[#This Row],[Quantity]]*Store[[#This Row],[Sale Price]]</f>
        <v>18872</v>
      </c>
      <c r="L622" s="16">
        <f>Store[[#This Row],[Gross Sales]]-Store[[#This Row],[Discount]]</f>
        <v>16418.64</v>
      </c>
      <c r="M622" s="16">
        <f>Store[[#This Row],[Sales]]-Store[[#This Row],[COGS]]</f>
        <v>2938.6399999999994</v>
      </c>
    </row>
    <row r="623" spans="1:13" x14ac:dyDescent="0.25">
      <c r="A623" t="s">
        <v>18</v>
      </c>
      <c r="B623" t="s">
        <v>15</v>
      </c>
      <c r="C623" s="15" t="s">
        <v>20</v>
      </c>
      <c r="D623" s="11">
        <v>44474</v>
      </c>
      <c r="E623">
        <v>1565</v>
      </c>
      <c r="F623" s="9">
        <v>10</v>
      </c>
      <c r="G623" s="9">
        <v>15</v>
      </c>
      <c r="H623" s="9">
        <v>15650</v>
      </c>
      <c r="I623" s="9">
        <v>3051.75</v>
      </c>
      <c r="J623" s="7" t="s">
        <v>33</v>
      </c>
      <c r="K623" s="16">
        <f>Store[[#This Row],[Quantity]]*Store[[#This Row],[Sale Price]]</f>
        <v>23475</v>
      </c>
      <c r="L623" s="16">
        <f>Store[[#This Row],[Gross Sales]]-Store[[#This Row],[Discount]]</f>
        <v>20423.25</v>
      </c>
      <c r="M623" s="16">
        <f>Store[[#This Row],[Sales]]-Store[[#This Row],[COGS]]</f>
        <v>4773.25</v>
      </c>
    </row>
    <row r="624" spans="1:13" x14ac:dyDescent="0.25">
      <c r="A624" t="s">
        <v>23</v>
      </c>
      <c r="B624" t="s">
        <v>15</v>
      </c>
      <c r="C624" s="15" t="s">
        <v>20</v>
      </c>
      <c r="D624" s="11">
        <v>44494</v>
      </c>
      <c r="E624">
        <v>1249</v>
      </c>
      <c r="F624" s="9">
        <v>10</v>
      </c>
      <c r="G624" s="9">
        <v>20</v>
      </c>
      <c r="H624" s="9">
        <v>12490</v>
      </c>
      <c r="I624" s="9">
        <v>3247.4</v>
      </c>
      <c r="J624" s="7" t="s">
        <v>33</v>
      </c>
      <c r="K624" s="16">
        <f>Store[[#This Row],[Quantity]]*Store[[#This Row],[Sale Price]]</f>
        <v>24980</v>
      </c>
      <c r="L624" s="16">
        <f>Store[[#This Row],[Gross Sales]]-Store[[#This Row],[Discount]]</f>
        <v>21732.6</v>
      </c>
      <c r="M624" s="16">
        <f>Store[[#This Row],[Sales]]-Store[[#This Row],[COGS]]</f>
        <v>9242.5999999999985</v>
      </c>
    </row>
    <row r="625" spans="1:13" x14ac:dyDescent="0.25">
      <c r="A625" t="s">
        <v>23</v>
      </c>
      <c r="B625" t="s">
        <v>30</v>
      </c>
      <c r="C625" s="15" t="s">
        <v>20</v>
      </c>
      <c r="D625" s="11">
        <v>44504</v>
      </c>
      <c r="E625">
        <v>357</v>
      </c>
      <c r="F625" s="9">
        <v>10</v>
      </c>
      <c r="G625" s="9">
        <v>350</v>
      </c>
      <c r="H625" s="9">
        <v>92820</v>
      </c>
      <c r="I625" s="9">
        <v>16243.5</v>
      </c>
      <c r="J625" s="7" t="s">
        <v>33</v>
      </c>
      <c r="K625" s="16">
        <f>Store[[#This Row],[Quantity]]*Store[[#This Row],[Sale Price]]</f>
        <v>124950</v>
      </c>
      <c r="L625" s="16">
        <f>Store[[#This Row],[Gross Sales]]-Store[[#This Row],[Discount]]</f>
        <v>108706.5</v>
      </c>
      <c r="M625" s="16">
        <f>Store[[#This Row],[Sales]]-Store[[#This Row],[COGS]]</f>
        <v>15886.5</v>
      </c>
    </row>
    <row r="626" spans="1:13" x14ac:dyDescent="0.25">
      <c r="A626" t="s">
        <v>24</v>
      </c>
      <c r="B626" t="s">
        <v>30</v>
      </c>
      <c r="C626" s="15" t="s">
        <v>20</v>
      </c>
      <c r="D626" s="11">
        <v>44535</v>
      </c>
      <c r="E626">
        <v>1013</v>
      </c>
      <c r="F626" s="9">
        <v>10</v>
      </c>
      <c r="G626" s="9">
        <v>12</v>
      </c>
      <c r="H626" s="9">
        <v>3039</v>
      </c>
      <c r="I626" s="9">
        <v>1580.28</v>
      </c>
      <c r="J626" s="7" t="s">
        <v>33</v>
      </c>
      <c r="K626" s="16">
        <f>Store[[#This Row],[Quantity]]*Store[[#This Row],[Sale Price]]</f>
        <v>12156</v>
      </c>
      <c r="L626" s="16">
        <f>Store[[#This Row],[Gross Sales]]-Store[[#This Row],[Discount]]</f>
        <v>10575.72</v>
      </c>
      <c r="M626" s="16">
        <f>Store[[#This Row],[Sales]]-Store[[#This Row],[COGS]]</f>
        <v>7536.7199999999993</v>
      </c>
    </row>
    <row r="627" spans="1:13" x14ac:dyDescent="0.25">
      <c r="A627" t="s">
        <v>18</v>
      </c>
      <c r="B627" t="s">
        <v>19</v>
      </c>
      <c r="C627" s="15" t="s">
        <v>26</v>
      </c>
      <c r="D627" s="11">
        <v>44201</v>
      </c>
      <c r="E627">
        <v>3997.5</v>
      </c>
      <c r="F627" s="9">
        <v>120</v>
      </c>
      <c r="G627" s="9">
        <v>15</v>
      </c>
      <c r="H627" s="9">
        <v>39975</v>
      </c>
      <c r="I627" s="9">
        <v>7795.125</v>
      </c>
      <c r="J627" s="7" t="s">
        <v>33</v>
      </c>
      <c r="K627" s="16">
        <f>Store[[#This Row],[Quantity]]*Store[[#This Row],[Sale Price]]</f>
        <v>59962.5</v>
      </c>
      <c r="L627" s="16">
        <f>Store[[#This Row],[Gross Sales]]-Store[[#This Row],[Discount]]</f>
        <v>52167.375</v>
      </c>
      <c r="M627" s="16">
        <f>Store[[#This Row],[Sales]]-Store[[#This Row],[COGS]]</f>
        <v>12192.375</v>
      </c>
    </row>
    <row r="628" spans="1:13" x14ac:dyDescent="0.25">
      <c r="A628" t="s">
        <v>23</v>
      </c>
      <c r="B628" t="s">
        <v>15</v>
      </c>
      <c r="C628" s="15" t="s">
        <v>26</v>
      </c>
      <c r="D628" s="11">
        <v>44373</v>
      </c>
      <c r="E628">
        <v>2632</v>
      </c>
      <c r="F628" s="9">
        <v>120</v>
      </c>
      <c r="G628" s="9">
        <v>350</v>
      </c>
      <c r="H628" s="9">
        <v>684320</v>
      </c>
      <c r="I628" s="9">
        <v>119756</v>
      </c>
      <c r="J628" s="7" t="s">
        <v>33</v>
      </c>
      <c r="K628" s="16">
        <f>Store[[#This Row],[Quantity]]*Store[[#This Row],[Sale Price]]</f>
        <v>921200</v>
      </c>
      <c r="L628" s="16">
        <f>Store[[#This Row],[Gross Sales]]-Store[[#This Row],[Discount]]</f>
        <v>801444</v>
      </c>
      <c r="M628" s="16">
        <f>Store[[#This Row],[Sales]]-Store[[#This Row],[COGS]]</f>
        <v>117124</v>
      </c>
    </row>
    <row r="629" spans="1:13" x14ac:dyDescent="0.25">
      <c r="A629" t="s">
        <v>23</v>
      </c>
      <c r="B629" t="s">
        <v>19</v>
      </c>
      <c r="C629" s="15" t="s">
        <v>26</v>
      </c>
      <c r="D629" s="11">
        <v>44374</v>
      </c>
      <c r="E629">
        <v>1190</v>
      </c>
      <c r="F629" s="9">
        <v>120</v>
      </c>
      <c r="G629" s="9">
        <v>7</v>
      </c>
      <c r="H629" s="9">
        <v>5950</v>
      </c>
      <c r="I629" s="9">
        <v>1082.9000000000001</v>
      </c>
      <c r="J629" s="7" t="s">
        <v>33</v>
      </c>
      <c r="K629" s="16">
        <f>Store[[#This Row],[Quantity]]*Store[[#This Row],[Sale Price]]</f>
        <v>8330</v>
      </c>
      <c r="L629" s="16">
        <f>Store[[#This Row],[Gross Sales]]-Store[[#This Row],[Discount]]</f>
        <v>7247.1</v>
      </c>
      <c r="M629" s="16">
        <f>Store[[#This Row],[Sales]]-Store[[#This Row],[COGS]]</f>
        <v>1297.1000000000004</v>
      </c>
    </row>
    <row r="630" spans="1:13" x14ac:dyDescent="0.25">
      <c r="A630" t="s">
        <v>24</v>
      </c>
      <c r="B630" t="s">
        <v>22</v>
      </c>
      <c r="C630" s="15" t="s">
        <v>26</v>
      </c>
      <c r="D630" s="11">
        <v>44363</v>
      </c>
      <c r="E630">
        <v>604</v>
      </c>
      <c r="F630" s="9">
        <v>120</v>
      </c>
      <c r="G630" s="9">
        <v>12</v>
      </c>
      <c r="H630" s="9">
        <v>1812</v>
      </c>
      <c r="I630" s="9">
        <v>942.24</v>
      </c>
      <c r="J630" s="7" t="s">
        <v>33</v>
      </c>
      <c r="K630" s="16">
        <f>Store[[#This Row],[Quantity]]*Store[[#This Row],[Sale Price]]</f>
        <v>7248</v>
      </c>
      <c r="L630" s="16">
        <f>Store[[#This Row],[Gross Sales]]-Store[[#This Row],[Discount]]</f>
        <v>6305.76</v>
      </c>
      <c r="M630" s="16">
        <f>Store[[#This Row],[Sales]]-Store[[#This Row],[COGS]]</f>
        <v>4493.76</v>
      </c>
    </row>
    <row r="631" spans="1:13" x14ac:dyDescent="0.25">
      <c r="A631" t="s">
        <v>24</v>
      </c>
      <c r="B631" t="s">
        <v>22</v>
      </c>
      <c r="C631" s="15" t="s">
        <v>26</v>
      </c>
      <c r="D631" s="11">
        <v>44472</v>
      </c>
      <c r="E631">
        <v>410</v>
      </c>
      <c r="F631" s="9">
        <v>120</v>
      </c>
      <c r="G631" s="9">
        <v>12</v>
      </c>
      <c r="H631" s="9">
        <v>1230</v>
      </c>
      <c r="I631" s="9">
        <v>639.6</v>
      </c>
      <c r="J631" s="7" t="s">
        <v>33</v>
      </c>
      <c r="K631" s="16">
        <f>Store[[#This Row],[Quantity]]*Store[[#This Row],[Sale Price]]</f>
        <v>4920</v>
      </c>
      <c r="L631" s="16">
        <f>Store[[#This Row],[Gross Sales]]-Store[[#This Row],[Discount]]</f>
        <v>4280.3999999999996</v>
      </c>
      <c r="M631" s="16">
        <f>Store[[#This Row],[Sales]]-Store[[#This Row],[COGS]]</f>
        <v>3050.3999999999996</v>
      </c>
    </row>
    <row r="632" spans="1:13" x14ac:dyDescent="0.25">
      <c r="A632" t="s">
        <v>24</v>
      </c>
      <c r="B632" t="s">
        <v>30</v>
      </c>
      <c r="C632" s="15" t="s">
        <v>26</v>
      </c>
      <c r="D632" s="11">
        <v>44556</v>
      </c>
      <c r="E632">
        <v>1013</v>
      </c>
      <c r="F632" s="9">
        <v>120</v>
      </c>
      <c r="G632" s="9">
        <v>12</v>
      </c>
      <c r="H632" s="9">
        <v>3039</v>
      </c>
      <c r="I632" s="9">
        <v>1580.28</v>
      </c>
      <c r="J632" s="7" t="s">
        <v>33</v>
      </c>
      <c r="K632" s="16">
        <f>Store[[#This Row],[Quantity]]*Store[[#This Row],[Sale Price]]</f>
        <v>12156</v>
      </c>
      <c r="L632" s="16">
        <f>Store[[#This Row],[Gross Sales]]-Store[[#This Row],[Discount]]</f>
        <v>10575.72</v>
      </c>
      <c r="M632" s="16">
        <f>Store[[#This Row],[Sales]]-Store[[#This Row],[COGS]]</f>
        <v>7536.7199999999993</v>
      </c>
    </row>
    <row r="633" spans="1:13" x14ac:dyDescent="0.25">
      <c r="A633" t="s">
        <v>14</v>
      </c>
      <c r="B633" t="s">
        <v>15</v>
      </c>
      <c r="C633" s="15" t="s">
        <v>27</v>
      </c>
      <c r="D633" s="11">
        <v>44362</v>
      </c>
      <c r="E633">
        <v>1583</v>
      </c>
      <c r="F633" s="9">
        <v>250</v>
      </c>
      <c r="G633" s="9">
        <v>125</v>
      </c>
      <c r="H633" s="9">
        <v>189960</v>
      </c>
      <c r="I633" s="9">
        <v>25723.75</v>
      </c>
      <c r="J633" s="7" t="s">
        <v>33</v>
      </c>
      <c r="K633" s="16">
        <f>Store[[#This Row],[Quantity]]*Store[[#This Row],[Sale Price]]</f>
        <v>197875</v>
      </c>
      <c r="L633" s="16">
        <f>Store[[#This Row],[Gross Sales]]-Store[[#This Row],[Discount]]</f>
        <v>172151.25</v>
      </c>
      <c r="M633" s="16">
        <f>Store[[#This Row],[Sales]]-Store[[#This Row],[COGS]]</f>
        <v>-17808.75</v>
      </c>
    </row>
    <row r="634" spans="1:13" x14ac:dyDescent="0.25">
      <c r="A634" t="s">
        <v>18</v>
      </c>
      <c r="B634" t="s">
        <v>15</v>
      </c>
      <c r="C634" s="15" t="s">
        <v>27</v>
      </c>
      <c r="D634" s="11">
        <v>44475</v>
      </c>
      <c r="E634">
        <v>1565</v>
      </c>
      <c r="F634" s="9">
        <v>250</v>
      </c>
      <c r="G634" s="9">
        <v>15</v>
      </c>
      <c r="H634" s="9">
        <v>15650</v>
      </c>
      <c r="I634" s="9">
        <v>3051.75</v>
      </c>
      <c r="J634" s="7" t="s">
        <v>33</v>
      </c>
      <c r="K634" s="16">
        <f>Store[[#This Row],[Quantity]]*Store[[#This Row],[Sale Price]]</f>
        <v>23475</v>
      </c>
      <c r="L634" s="16">
        <f>Store[[#This Row],[Gross Sales]]-Store[[#This Row],[Discount]]</f>
        <v>20423.25</v>
      </c>
      <c r="M634" s="16">
        <f>Store[[#This Row],[Sales]]-Store[[#This Row],[COGS]]</f>
        <v>4773.25</v>
      </c>
    </row>
    <row r="635" spans="1:13" x14ac:dyDescent="0.25">
      <c r="A635" t="s">
        <v>14</v>
      </c>
      <c r="B635" t="s">
        <v>15</v>
      </c>
      <c r="C635" s="15" t="s">
        <v>31</v>
      </c>
      <c r="D635" s="11">
        <v>44198</v>
      </c>
      <c r="E635">
        <v>1659</v>
      </c>
      <c r="F635" s="9">
        <v>260</v>
      </c>
      <c r="G635" s="9">
        <v>125</v>
      </c>
      <c r="H635" s="9">
        <v>199080</v>
      </c>
      <c r="I635" s="9">
        <v>26958.75</v>
      </c>
      <c r="J635" s="7" t="s">
        <v>33</v>
      </c>
      <c r="K635" s="16">
        <f>Store[[#This Row],[Quantity]]*Store[[#This Row],[Sale Price]]</f>
        <v>207375</v>
      </c>
      <c r="L635" s="16">
        <f>Store[[#This Row],[Gross Sales]]-Store[[#This Row],[Discount]]</f>
        <v>180416.25</v>
      </c>
      <c r="M635" s="16">
        <f>Store[[#This Row],[Sales]]-Store[[#This Row],[COGS]]</f>
        <v>-18663.75</v>
      </c>
    </row>
    <row r="636" spans="1:13" x14ac:dyDescent="0.25">
      <c r="A636" t="s">
        <v>23</v>
      </c>
      <c r="B636" t="s">
        <v>19</v>
      </c>
      <c r="C636" s="15" t="s">
        <v>31</v>
      </c>
      <c r="D636" s="11">
        <v>44367</v>
      </c>
      <c r="E636">
        <v>1190</v>
      </c>
      <c r="F636" s="9">
        <v>260</v>
      </c>
      <c r="G636" s="9">
        <v>7</v>
      </c>
      <c r="H636" s="9">
        <v>5950</v>
      </c>
      <c r="I636" s="9">
        <v>1082.9000000000001</v>
      </c>
      <c r="J636" s="7" t="s">
        <v>33</v>
      </c>
      <c r="K636" s="16">
        <f>Store[[#This Row],[Quantity]]*Store[[#This Row],[Sale Price]]</f>
        <v>8330</v>
      </c>
      <c r="L636" s="16">
        <f>Store[[#This Row],[Gross Sales]]-Store[[#This Row],[Discount]]</f>
        <v>7247.1</v>
      </c>
      <c r="M636" s="16">
        <f>Store[[#This Row],[Sales]]-Store[[#This Row],[COGS]]</f>
        <v>1297.1000000000004</v>
      </c>
    </row>
    <row r="637" spans="1:13" x14ac:dyDescent="0.25">
      <c r="A637" t="s">
        <v>24</v>
      </c>
      <c r="B637" t="s">
        <v>22</v>
      </c>
      <c r="C637" s="15" t="s">
        <v>31</v>
      </c>
      <c r="D637" s="11">
        <v>44482</v>
      </c>
      <c r="E637">
        <v>410</v>
      </c>
      <c r="F637" s="9">
        <v>260</v>
      </c>
      <c r="G637" s="9">
        <v>12</v>
      </c>
      <c r="H637" s="9">
        <v>1230</v>
      </c>
      <c r="I637" s="9">
        <v>639.6</v>
      </c>
      <c r="J637" s="7" t="s">
        <v>33</v>
      </c>
      <c r="K637" s="16">
        <f>Store[[#This Row],[Quantity]]*Store[[#This Row],[Sale Price]]</f>
        <v>4920</v>
      </c>
      <c r="L637" s="16">
        <f>Store[[#This Row],[Gross Sales]]-Store[[#This Row],[Discount]]</f>
        <v>4280.3999999999996</v>
      </c>
      <c r="M637" s="16">
        <f>Store[[#This Row],[Sales]]-Store[[#This Row],[COGS]]</f>
        <v>3050.3999999999996</v>
      </c>
    </row>
    <row r="638" spans="1:13" x14ac:dyDescent="0.25">
      <c r="A638" t="s">
        <v>23</v>
      </c>
      <c r="B638" t="s">
        <v>22</v>
      </c>
      <c r="C638" s="15" t="s">
        <v>28</v>
      </c>
      <c r="D638" s="11">
        <v>44311</v>
      </c>
      <c r="E638">
        <v>2579</v>
      </c>
      <c r="F638" s="9">
        <v>3</v>
      </c>
      <c r="G638" s="9">
        <v>20</v>
      </c>
      <c r="H638" s="9">
        <v>25790</v>
      </c>
      <c r="I638" s="9">
        <v>7221.2</v>
      </c>
      <c r="J638" s="7" t="s">
        <v>33</v>
      </c>
      <c r="K638" s="16">
        <f>Store[[#This Row],[Quantity]]*Store[[#This Row],[Sale Price]]</f>
        <v>51580</v>
      </c>
      <c r="L638" s="16">
        <f>Store[[#This Row],[Gross Sales]]-Store[[#This Row],[Discount]]</f>
        <v>44358.8</v>
      </c>
      <c r="M638" s="16">
        <f>Store[[#This Row],[Sales]]-Store[[#This Row],[COGS]]</f>
        <v>18568.800000000003</v>
      </c>
    </row>
    <row r="639" spans="1:13" x14ac:dyDescent="0.25">
      <c r="A639" t="s">
        <v>23</v>
      </c>
      <c r="B639" t="s">
        <v>25</v>
      </c>
      <c r="C639" s="15" t="s">
        <v>28</v>
      </c>
      <c r="D639" s="11">
        <v>44322</v>
      </c>
      <c r="E639">
        <v>1743</v>
      </c>
      <c r="F639" s="9">
        <v>3</v>
      </c>
      <c r="G639" s="9">
        <v>20</v>
      </c>
      <c r="H639" s="9">
        <v>17430</v>
      </c>
      <c r="I639" s="9">
        <v>4880.3999999999996</v>
      </c>
      <c r="J639" s="7" t="s">
        <v>33</v>
      </c>
      <c r="K639" s="16">
        <f>Store[[#This Row],[Quantity]]*Store[[#This Row],[Sale Price]]</f>
        <v>34860</v>
      </c>
      <c r="L639" s="16">
        <f>Store[[#This Row],[Gross Sales]]-Store[[#This Row],[Discount]]</f>
        <v>29979.599999999999</v>
      </c>
      <c r="M639" s="16">
        <f>Store[[#This Row],[Sales]]-Store[[#This Row],[COGS]]</f>
        <v>12549.599999999999</v>
      </c>
    </row>
    <row r="640" spans="1:13" x14ac:dyDescent="0.25">
      <c r="A640" t="s">
        <v>23</v>
      </c>
      <c r="B640" t="s">
        <v>30</v>
      </c>
      <c r="C640" s="15" t="s">
        <v>28</v>
      </c>
      <c r="D640" s="11">
        <v>44537</v>
      </c>
      <c r="E640">
        <v>280</v>
      </c>
      <c r="F640" s="9">
        <v>3</v>
      </c>
      <c r="G640" s="9">
        <v>7</v>
      </c>
      <c r="H640" s="9">
        <v>1400</v>
      </c>
      <c r="I640" s="9">
        <v>274.39999999999998</v>
      </c>
      <c r="J640" s="7" t="s">
        <v>33</v>
      </c>
      <c r="K640" s="16">
        <f>Store[[#This Row],[Quantity]]*Store[[#This Row],[Sale Price]]</f>
        <v>1960</v>
      </c>
      <c r="L640" s="16">
        <f>Store[[#This Row],[Gross Sales]]-Store[[#This Row],[Discount]]</f>
        <v>1685.6</v>
      </c>
      <c r="M640" s="16">
        <f>Store[[#This Row],[Sales]]-Store[[#This Row],[COGS]]</f>
        <v>285.59999999999991</v>
      </c>
    </row>
    <row r="641" spans="1:13" x14ac:dyDescent="0.25">
      <c r="A641" t="s">
        <v>23</v>
      </c>
      <c r="B641" t="s">
        <v>19</v>
      </c>
      <c r="C641" s="15" t="s">
        <v>16</v>
      </c>
      <c r="D641" s="11">
        <v>44234</v>
      </c>
      <c r="E641">
        <v>293</v>
      </c>
      <c r="F641" s="9">
        <v>5</v>
      </c>
      <c r="G641" s="9">
        <v>7</v>
      </c>
      <c r="H641" s="9">
        <v>1465</v>
      </c>
      <c r="I641" s="9">
        <v>287.14</v>
      </c>
      <c r="J641" s="7" t="s">
        <v>33</v>
      </c>
      <c r="K641" s="16">
        <f>Store[[#This Row],[Quantity]]*Store[[#This Row],[Sale Price]]</f>
        <v>2051</v>
      </c>
      <c r="L641" s="16">
        <f>Store[[#This Row],[Gross Sales]]-Store[[#This Row],[Discount]]</f>
        <v>1763.8600000000001</v>
      </c>
      <c r="M641" s="16">
        <f>Store[[#This Row],[Sales]]-Store[[#This Row],[COGS]]</f>
        <v>298.86000000000013</v>
      </c>
    </row>
    <row r="642" spans="1:13" x14ac:dyDescent="0.25">
      <c r="A642" t="s">
        <v>18</v>
      </c>
      <c r="B642" t="s">
        <v>30</v>
      </c>
      <c r="C642" s="15" t="s">
        <v>20</v>
      </c>
      <c r="D642" s="11">
        <v>44249</v>
      </c>
      <c r="E642">
        <v>278</v>
      </c>
      <c r="F642" s="9">
        <v>10</v>
      </c>
      <c r="G642" s="9">
        <v>15</v>
      </c>
      <c r="H642" s="9">
        <v>2780</v>
      </c>
      <c r="I642" s="9">
        <v>583.79999999999995</v>
      </c>
      <c r="J642" s="7" t="s">
        <v>33</v>
      </c>
      <c r="K642" s="16">
        <f>Store[[#This Row],[Quantity]]*Store[[#This Row],[Sale Price]]</f>
        <v>4170</v>
      </c>
      <c r="L642" s="16">
        <f>Store[[#This Row],[Gross Sales]]-Store[[#This Row],[Discount]]</f>
        <v>3586.2</v>
      </c>
      <c r="M642" s="16">
        <f>Store[[#This Row],[Sales]]-Store[[#This Row],[COGS]]</f>
        <v>806.19999999999982</v>
      </c>
    </row>
    <row r="643" spans="1:13" x14ac:dyDescent="0.25">
      <c r="A643" t="s">
        <v>23</v>
      </c>
      <c r="B643" t="s">
        <v>15</v>
      </c>
      <c r="C643" s="15" t="s">
        <v>20</v>
      </c>
      <c r="D643" s="11">
        <v>44272</v>
      </c>
      <c r="E643">
        <v>2428</v>
      </c>
      <c r="F643" s="9">
        <v>10</v>
      </c>
      <c r="G643" s="9">
        <v>20</v>
      </c>
      <c r="H643" s="9">
        <v>24280</v>
      </c>
      <c r="I643" s="9">
        <v>6798.4</v>
      </c>
      <c r="J643" s="7" t="s">
        <v>33</v>
      </c>
      <c r="K643" s="16">
        <f>Store[[#This Row],[Quantity]]*Store[[#This Row],[Sale Price]]</f>
        <v>48560</v>
      </c>
      <c r="L643" s="16">
        <f>Store[[#This Row],[Gross Sales]]-Store[[#This Row],[Discount]]</f>
        <v>41761.599999999999</v>
      </c>
      <c r="M643" s="16">
        <f>Store[[#This Row],[Sales]]-Store[[#This Row],[COGS]]</f>
        <v>17481.599999999999</v>
      </c>
    </row>
    <row r="644" spans="1:13" x14ac:dyDescent="0.25">
      <c r="A644" t="s">
        <v>18</v>
      </c>
      <c r="B644" t="s">
        <v>25</v>
      </c>
      <c r="C644" s="15" t="s">
        <v>20</v>
      </c>
      <c r="D644" s="11">
        <v>44446</v>
      </c>
      <c r="E644">
        <v>1767</v>
      </c>
      <c r="F644" s="9">
        <v>10</v>
      </c>
      <c r="G644" s="9">
        <v>15</v>
      </c>
      <c r="H644" s="9">
        <v>17670</v>
      </c>
      <c r="I644" s="9">
        <v>3710.7</v>
      </c>
      <c r="J644" s="7" t="s">
        <v>33</v>
      </c>
      <c r="K644" s="16">
        <f>Store[[#This Row],[Quantity]]*Store[[#This Row],[Sale Price]]</f>
        <v>26505</v>
      </c>
      <c r="L644" s="16">
        <f>Store[[#This Row],[Gross Sales]]-Store[[#This Row],[Discount]]</f>
        <v>22794.3</v>
      </c>
      <c r="M644" s="16">
        <f>Store[[#This Row],[Sales]]-Store[[#This Row],[COGS]]</f>
        <v>5124.2999999999993</v>
      </c>
    </row>
    <row r="645" spans="1:13" x14ac:dyDescent="0.25">
      <c r="A645" t="s">
        <v>24</v>
      </c>
      <c r="B645" t="s">
        <v>19</v>
      </c>
      <c r="C645" s="15" t="s">
        <v>20</v>
      </c>
      <c r="D645" s="11">
        <v>44488</v>
      </c>
      <c r="E645">
        <v>1393</v>
      </c>
      <c r="F645" s="9">
        <v>10</v>
      </c>
      <c r="G645" s="9">
        <v>12</v>
      </c>
      <c r="H645" s="9">
        <v>4179</v>
      </c>
      <c r="I645" s="9">
        <v>2340.2399999999998</v>
      </c>
      <c r="J645" s="7" t="s">
        <v>33</v>
      </c>
      <c r="K645" s="16">
        <f>Store[[#This Row],[Quantity]]*Store[[#This Row],[Sale Price]]</f>
        <v>16716</v>
      </c>
      <c r="L645" s="16">
        <f>Store[[#This Row],[Gross Sales]]-Store[[#This Row],[Discount]]</f>
        <v>14375.76</v>
      </c>
      <c r="M645" s="16">
        <f>Store[[#This Row],[Sales]]-Store[[#This Row],[COGS]]</f>
        <v>10196.76</v>
      </c>
    </row>
    <row r="646" spans="1:13" x14ac:dyDescent="0.25">
      <c r="A646" t="s">
        <v>23</v>
      </c>
      <c r="B646" t="s">
        <v>30</v>
      </c>
      <c r="C646" s="15" t="s">
        <v>27</v>
      </c>
      <c r="D646" s="11">
        <v>44546</v>
      </c>
      <c r="E646">
        <v>280</v>
      </c>
      <c r="F646" s="9">
        <v>250</v>
      </c>
      <c r="G646" s="9">
        <v>7</v>
      </c>
      <c r="H646" s="9">
        <v>1400</v>
      </c>
      <c r="I646" s="9">
        <v>274.39999999999998</v>
      </c>
      <c r="J646" s="7" t="s">
        <v>33</v>
      </c>
      <c r="K646" s="16">
        <f>Store[[#This Row],[Quantity]]*Store[[#This Row],[Sale Price]]</f>
        <v>1960</v>
      </c>
      <c r="L646" s="16">
        <f>Store[[#This Row],[Gross Sales]]-Store[[#This Row],[Discount]]</f>
        <v>1685.6</v>
      </c>
      <c r="M646" s="16">
        <f>Store[[#This Row],[Sales]]-Store[[#This Row],[COGS]]</f>
        <v>285.59999999999991</v>
      </c>
    </row>
    <row r="647" spans="1:13" x14ac:dyDescent="0.25">
      <c r="A647" t="s">
        <v>24</v>
      </c>
      <c r="B647" t="s">
        <v>19</v>
      </c>
      <c r="C647" s="15" t="s">
        <v>31</v>
      </c>
      <c r="D647" s="11">
        <v>44477</v>
      </c>
      <c r="E647">
        <v>1393</v>
      </c>
      <c r="F647" s="9">
        <v>260</v>
      </c>
      <c r="G647" s="9">
        <v>12</v>
      </c>
      <c r="H647" s="9">
        <v>4179</v>
      </c>
      <c r="I647" s="9">
        <v>2340.2399999999998</v>
      </c>
      <c r="J647" s="7" t="s">
        <v>33</v>
      </c>
      <c r="K647" s="16">
        <f>Store[[#This Row],[Quantity]]*Store[[#This Row],[Sale Price]]</f>
        <v>16716</v>
      </c>
      <c r="L647" s="16">
        <f>Store[[#This Row],[Gross Sales]]-Store[[#This Row],[Discount]]</f>
        <v>14375.76</v>
      </c>
      <c r="M647" s="16">
        <f>Store[[#This Row],[Sales]]-Store[[#This Row],[COGS]]</f>
        <v>10196.76</v>
      </c>
    </row>
    <row r="648" spans="1:13" x14ac:dyDescent="0.25">
      <c r="A648" t="s">
        <v>21</v>
      </c>
      <c r="B648" t="s">
        <v>22</v>
      </c>
      <c r="C648" s="15" t="s">
        <v>28</v>
      </c>
      <c r="D648" s="11">
        <v>44379</v>
      </c>
      <c r="E648">
        <v>801</v>
      </c>
      <c r="F648" s="9">
        <v>3</v>
      </c>
      <c r="G648" s="9">
        <v>300</v>
      </c>
      <c r="H648" s="9">
        <v>200250</v>
      </c>
      <c r="I648" s="9">
        <v>33642</v>
      </c>
      <c r="J648" s="7" t="s">
        <v>33</v>
      </c>
      <c r="K648" s="16">
        <f>Store[[#This Row],[Quantity]]*Store[[#This Row],[Sale Price]]</f>
        <v>240300</v>
      </c>
      <c r="L648" s="16">
        <f>Store[[#This Row],[Gross Sales]]-Store[[#This Row],[Discount]]</f>
        <v>206658</v>
      </c>
      <c r="M648" s="16">
        <f>Store[[#This Row],[Sales]]-Store[[#This Row],[COGS]]</f>
        <v>6408</v>
      </c>
    </row>
    <row r="649" spans="1:13" x14ac:dyDescent="0.25">
      <c r="A649" t="s">
        <v>21</v>
      </c>
      <c r="B649" t="s">
        <v>15</v>
      </c>
      <c r="C649" s="15" t="s">
        <v>28</v>
      </c>
      <c r="D649" s="11">
        <v>44481</v>
      </c>
      <c r="E649">
        <v>1496</v>
      </c>
      <c r="F649" s="9">
        <v>3</v>
      </c>
      <c r="G649" s="9">
        <v>300</v>
      </c>
      <c r="H649" s="9">
        <v>374000</v>
      </c>
      <c r="I649" s="9">
        <v>62832</v>
      </c>
      <c r="J649" s="7" t="s">
        <v>33</v>
      </c>
      <c r="K649" s="16">
        <f>Store[[#This Row],[Quantity]]*Store[[#This Row],[Sale Price]]</f>
        <v>448800</v>
      </c>
      <c r="L649" s="16">
        <f>Store[[#This Row],[Gross Sales]]-Store[[#This Row],[Discount]]</f>
        <v>385968</v>
      </c>
      <c r="M649" s="16">
        <f>Store[[#This Row],[Sales]]-Store[[#This Row],[COGS]]</f>
        <v>11968</v>
      </c>
    </row>
    <row r="650" spans="1:13" x14ac:dyDescent="0.25">
      <c r="A650" t="s">
        <v>21</v>
      </c>
      <c r="B650" t="s">
        <v>25</v>
      </c>
      <c r="C650" s="15" t="s">
        <v>28</v>
      </c>
      <c r="D650" s="11">
        <v>44486</v>
      </c>
      <c r="E650">
        <v>1010</v>
      </c>
      <c r="F650" s="9">
        <v>3</v>
      </c>
      <c r="G650" s="9">
        <v>300</v>
      </c>
      <c r="H650" s="9">
        <v>252500</v>
      </c>
      <c r="I650" s="9">
        <v>42420</v>
      </c>
      <c r="J650" s="7" t="s">
        <v>33</v>
      </c>
      <c r="K650" s="16">
        <f>Store[[#This Row],[Quantity]]*Store[[#This Row],[Sale Price]]</f>
        <v>303000</v>
      </c>
      <c r="L650" s="16">
        <f>Store[[#This Row],[Gross Sales]]-Store[[#This Row],[Discount]]</f>
        <v>260580</v>
      </c>
      <c r="M650" s="16">
        <f>Store[[#This Row],[Sales]]-Store[[#This Row],[COGS]]</f>
        <v>8080</v>
      </c>
    </row>
    <row r="651" spans="1:13" x14ac:dyDescent="0.25">
      <c r="A651" t="s">
        <v>18</v>
      </c>
      <c r="B651" t="s">
        <v>30</v>
      </c>
      <c r="C651" s="15" t="s">
        <v>28</v>
      </c>
      <c r="D651" s="11">
        <v>44505</v>
      </c>
      <c r="E651">
        <v>1513</v>
      </c>
      <c r="F651" s="9">
        <v>3</v>
      </c>
      <c r="G651" s="9">
        <v>15</v>
      </c>
      <c r="H651" s="9">
        <v>15130</v>
      </c>
      <c r="I651" s="9">
        <v>3177.3</v>
      </c>
      <c r="J651" s="7" t="s">
        <v>33</v>
      </c>
      <c r="K651" s="16">
        <f>Store[[#This Row],[Quantity]]*Store[[#This Row],[Sale Price]]</f>
        <v>22695</v>
      </c>
      <c r="L651" s="16">
        <f>Store[[#This Row],[Gross Sales]]-Store[[#This Row],[Discount]]</f>
        <v>19517.7</v>
      </c>
      <c r="M651" s="16">
        <f>Store[[#This Row],[Sales]]-Store[[#This Row],[COGS]]</f>
        <v>4387.7000000000007</v>
      </c>
    </row>
    <row r="652" spans="1:13" x14ac:dyDescent="0.25">
      <c r="A652" t="s">
        <v>18</v>
      </c>
      <c r="B652" t="s">
        <v>15</v>
      </c>
      <c r="C652" s="15" t="s">
        <v>28</v>
      </c>
      <c r="D652" s="11">
        <v>44546</v>
      </c>
      <c r="E652">
        <v>2300</v>
      </c>
      <c r="F652" s="9">
        <v>3</v>
      </c>
      <c r="G652" s="9">
        <v>15</v>
      </c>
      <c r="H652" s="9">
        <v>23000</v>
      </c>
      <c r="I652" s="9">
        <v>4830</v>
      </c>
      <c r="J652" s="7" t="s">
        <v>33</v>
      </c>
      <c r="K652" s="16">
        <f>Store[[#This Row],[Quantity]]*Store[[#This Row],[Sale Price]]</f>
        <v>34500</v>
      </c>
      <c r="L652" s="16">
        <f>Store[[#This Row],[Gross Sales]]-Store[[#This Row],[Discount]]</f>
        <v>29670</v>
      </c>
      <c r="M652" s="16">
        <f>Store[[#This Row],[Sales]]-Store[[#This Row],[COGS]]</f>
        <v>6670</v>
      </c>
    </row>
    <row r="653" spans="1:13" x14ac:dyDescent="0.25">
      <c r="A653" t="s">
        <v>23</v>
      </c>
      <c r="B653" t="s">
        <v>15</v>
      </c>
      <c r="C653" s="15" t="s">
        <v>16</v>
      </c>
      <c r="D653" s="11">
        <v>44213</v>
      </c>
      <c r="E653">
        <v>2227.5</v>
      </c>
      <c r="F653" s="9">
        <v>5</v>
      </c>
      <c r="G653" s="9">
        <v>350</v>
      </c>
      <c r="H653" s="9">
        <v>579150</v>
      </c>
      <c r="I653" s="9">
        <v>109147.5</v>
      </c>
      <c r="J653" s="7" t="s">
        <v>33</v>
      </c>
      <c r="K653" s="16">
        <f>Store[[#This Row],[Quantity]]*Store[[#This Row],[Sale Price]]</f>
        <v>779625</v>
      </c>
      <c r="L653" s="16">
        <f>Store[[#This Row],[Gross Sales]]-Store[[#This Row],[Discount]]</f>
        <v>670477.5</v>
      </c>
      <c r="M653" s="16">
        <f>Store[[#This Row],[Sales]]-Store[[#This Row],[COGS]]</f>
        <v>91327.5</v>
      </c>
    </row>
    <row r="654" spans="1:13" x14ac:dyDescent="0.25">
      <c r="A654" t="s">
        <v>23</v>
      </c>
      <c r="B654" t="s">
        <v>30</v>
      </c>
      <c r="C654" s="15" t="s">
        <v>16</v>
      </c>
      <c r="D654" s="11">
        <v>44290</v>
      </c>
      <c r="E654">
        <v>1199</v>
      </c>
      <c r="F654" s="9">
        <v>5</v>
      </c>
      <c r="G654" s="9">
        <v>350</v>
      </c>
      <c r="H654" s="9">
        <v>311740</v>
      </c>
      <c r="I654" s="9">
        <v>58751</v>
      </c>
      <c r="J654" s="7" t="s">
        <v>33</v>
      </c>
      <c r="K654" s="16">
        <f>Store[[#This Row],[Quantity]]*Store[[#This Row],[Sale Price]]</f>
        <v>419650</v>
      </c>
      <c r="L654" s="16">
        <f>Store[[#This Row],[Gross Sales]]-Store[[#This Row],[Discount]]</f>
        <v>360899</v>
      </c>
      <c r="M654" s="16">
        <f>Store[[#This Row],[Sales]]-Store[[#This Row],[COGS]]</f>
        <v>49159</v>
      </c>
    </row>
    <row r="655" spans="1:13" x14ac:dyDescent="0.25">
      <c r="A655" t="s">
        <v>23</v>
      </c>
      <c r="B655" t="s">
        <v>15</v>
      </c>
      <c r="C655" s="15" t="s">
        <v>16</v>
      </c>
      <c r="D655" s="11">
        <v>44331</v>
      </c>
      <c r="E655">
        <v>200</v>
      </c>
      <c r="F655" s="9">
        <v>5</v>
      </c>
      <c r="G655" s="9">
        <v>350</v>
      </c>
      <c r="H655" s="9">
        <v>52000</v>
      </c>
      <c r="I655" s="9">
        <v>9800</v>
      </c>
      <c r="J655" s="7" t="s">
        <v>33</v>
      </c>
      <c r="K655" s="16">
        <f>Store[[#This Row],[Quantity]]*Store[[#This Row],[Sale Price]]</f>
        <v>70000</v>
      </c>
      <c r="L655" s="16">
        <f>Store[[#This Row],[Gross Sales]]-Store[[#This Row],[Discount]]</f>
        <v>60200</v>
      </c>
      <c r="M655" s="16">
        <f>Store[[#This Row],[Sales]]-Store[[#This Row],[COGS]]</f>
        <v>8200</v>
      </c>
    </row>
    <row r="656" spans="1:13" x14ac:dyDescent="0.25">
      <c r="A656" t="s">
        <v>23</v>
      </c>
      <c r="B656" t="s">
        <v>15</v>
      </c>
      <c r="C656" s="15" t="s">
        <v>16</v>
      </c>
      <c r="D656" s="11">
        <v>44443</v>
      </c>
      <c r="E656">
        <v>388</v>
      </c>
      <c r="F656" s="9">
        <v>5</v>
      </c>
      <c r="G656" s="9">
        <v>7</v>
      </c>
      <c r="H656" s="9">
        <v>1940</v>
      </c>
      <c r="I656" s="9">
        <v>380.24</v>
      </c>
      <c r="J656" s="7" t="s">
        <v>33</v>
      </c>
      <c r="K656" s="16">
        <f>Store[[#This Row],[Quantity]]*Store[[#This Row],[Sale Price]]</f>
        <v>2716</v>
      </c>
      <c r="L656" s="16">
        <f>Store[[#This Row],[Gross Sales]]-Store[[#This Row],[Discount]]</f>
        <v>2335.7600000000002</v>
      </c>
      <c r="M656" s="16">
        <f>Store[[#This Row],[Sales]]-Store[[#This Row],[COGS]]</f>
        <v>395.76000000000022</v>
      </c>
    </row>
    <row r="657" spans="1:13" x14ac:dyDescent="0.25">
      <c r="A657" t="s">
        <v>18</v>
      </c>
      <c r="B657" t="s">
        <v>15</v>
      </c>
      <c r="C657" s="15" t="s">
        <v>16</v>
      </c>
      <c r="D657" s="11">
        <v>44546</v>
      </c>
      <c r="E657">
        <v>2300</v>
      </c>
      <c r="F657" s="9">
        <v>5</v>
      </c>
      <c r="G657" s="9">
        <v>15</v>
      </c>
      <c r="H657" s="9">
        <v>23000</v>
      </c>
      <c r="I657" s="9">
        <v>4830</v>
      </c>
      <c r="J657" s="7" t="s">
        <v>33</v>
      </c>
      <c r="K657" s="16">
        <f>Store[[#This Row],[Quantity]]*Store[[#This Row],[Sale Price]]</f>
        <v>34500</v>
      </c>
      <c r="L657" s="16">
        <f>Store[[#This Row],[Gross Sales]]-Store[[#This Row],[Discount]]</f>
        <v>29670</v>
      </c>
      <c r="M657" s="16">
        <f>Store[[#This Row],[Sales]]-Store[[#This Row],[COGS]]</f>
        <v>6670</v>
      </c>
    </row>
    <row r="658" spans="1:13" x14ac:dyDescent="0.25">
      <c r="A658" t="s">
        <v>23</v>
      </c>
      <c r="B658" t="s">
        <v>22</v>
      </c>
      <c r="C658" s="15" t="s">
        <v>20</v>
      </c>
      <c r="D658" s="11">
        <v>44243</v>
      </c>
      <c r="E658">
        <v>260</v>
      </c>
      <c r="F658" s="9">
        <v>10</v>
      </c>
      <c r="G658" s="9">
        <v>20</v>
      </c>
      <c r="H658" s="9">
        <v>2600</v>
      </c>
      <c r="I658" s="9">
        <v>728</v>
      </c>
      <c r="J658" s="7" t="s">
        <v>33</v>
      </c>
      <c r="K658" s="16">
        <f>Store[[#This Row],[Quantity]]*Store[[#This Row],[Sale Price]]</f>
        <v>5200</v>
      </c>
      <c r="L658" s="16">
        <f>Store[[#This Row],[Gross Sales]]-Store[[#This Row],[Discount]]</f>
        <v>4472</v>
      </c>
      <c r="M658" s="16">
        <f>Store[[#This Row],[Sales]]-Store[[#This Row],[COGS]]</f>
        <v>1872</v>
      </c>
    </row>
    <row r="659" spans="1:13" x14ac:dyDescent="0.25">
      <c r="A659" t="s">
        <v>24</v>
      </c>
      <c r="B659" t="s">
        <v>25</v>
      </c>
      <c r="C659" s="15" t="s">
        <v>20</v>
      </c>
      <c r="D659" s="11">
        <v>44498</v>
      </c>
      <c r="E659">
        <v>2914</v>
      </c>
      <c r="F659" s="9">
        <v>10</v>
      </c>
      <c r="G659" s="9">
        <v>12</v>
      </c>
      <c r="H659" s="9">
        <v>8742</v>
      </c>
      <c r="I659" s="9">
        <v>4895.5200000000004</v>
      </c>
      <c r="J659" s="7" t="s">
        <v>33</v>
      </c>
      <c r="K659" s="16">
        <f>Store[[#This Row],[Quantity]]*Store[[#This Row],[Sale Price]]</f>
        <v>34968</v>
      </c>
      <c r="L659" s="16">
        <f>Store[[#This Row],[Gross Sales]]-Store[[#This Row],[Discount]]</f>
        <v>30072.48</v>
      </c>
      <c r="M659" s="16">
        <f>Store[[#This Row],[Sales]]-Store[[#This Row],[COGS]]</f>
        <v>21330.48</v>
      </c>
    </row>
    <row r="660" spans="1:13" x14ac:dyDescent="0.25">
      <c r="A660" t="s">
        <v>23</v>
      </c>
      <c r="B660" t="s">
        <v>19</v>
      </c>
      <c r="C660" s="15" t="s">
        <v>20</v>
      </c>
      <c r="D660" s="11">
        <v>44481</v>
      </c>
      <c r="E660">
        <v>1731</v>
      </c>
      <c r="F660" s="9">
        <v>10</v>
      </c>
      <c r="G660" s="9">
        <v>7</v>
      </c>
      <c r="H660" s="9">
        <v>8655</v>
      </c>
      <c r="I660" s="9">
        <v>1696.38</v>
      </c>
      <c r="J660" s="7" t="s">
        <v>33</v>
      </c>
      <c r="K660" s="16">
        <f>Store[[#This Row],[Quantity]]*Store[[#This Row],[Sale Price]]</f>
        <v>12117</v>
      </c>
      <c r="L660" s="16">
        <f>Store[[#This Row],[Gross Sales]]-Store[[#This Row],[Discount]]</f>
        <v>10420.619999999999</v>
      </c>
      <c r="M660" s="16">
        <f>Store[[#This Row],[Sales]]-Store[[#This Row],[COGS]]</f>
        <v>1765.619999999999</v>
      </c>
    </row>
    <row r="661" spans="1:13" x14ac:dyDescent="0.25">
      <c r="A661" t="s">
        <v>23</v>
      </c>
      <c r="B661" t="s">
        <v>15</v>
      </c>
      <c r="C661" s="15" t="s">
        <v>20</v>
      </c>
      <c r="D661" s="11">
        <v>44521</v>
      </c>
      <c r="E661">
        <v>700</v>
      </c>
      <c r="F661" s="9">
        <v>10</v>
      </c>
      <c r="G661" s="9">
        <v>350</v>
      </c>
      <c r="H661" s="9">
        <v>182000</v>
      </c>
      <c r="I661" s="9">
        <v>34300</v>
      </c>
      <c r="J661" s="7" t="s">
        <v>33</v>
      </c>
      <c r="K661" s="16">
        <f>Store[[#This Row],[Quantity]]*Store[[#This Row],[Sale Price]]</f>
        <v>245000</v>
      </c>
      <c r="L661" s="16">
        <f>Store[[#This Row],[Gross Sales]]-Store[[#This Row],[Discount]]</f>
        <v>210700</v>
      </c>
      <c r="M661" s="16">
        <f>Store[[#This Row],[Sales]]-Store[[#This Row],[COGS]]</f>
        <v>28700</v>
      </c>
    </row>
    <row r="662" spans="1:13" x14ac:dyDescent="0.25">
      <c r="A662" t="s">
        <v>23</v>
      </c>
      <c r="B662" t="s">
        <v>25</v>
      </c>
      <c r="C662" s="15" t="s">
        <v>20</v>
      </c>
      <c r="D662" s="11">
        <v>44508</v>
      </c>
      <c r="E662">
        <v>1177</v>
      </c>
      <c r="F662" s="9">
        <v>10</v>
      </c>
      <c r="G662" s="9">
        <v>350</v>
      </c>
      <c r="H662" s="9">
        <v>306020</v>
      </c>
      <c r="I662" s="9">
        <v>57673</v>
      </c>
      <c r="J662" s="7" t="s">
        <v>33</v>
      </c>
      <c r="K662" s="16">
        <f>Store[[#This Row],[Quantity]]*Store[[#This Row],[Sale Price]]</f>
        <v>411950</v>
      </c>
      <c r="L662" s="16">
        <f>Store[[#This Row],[Gross Sales]]-Store[[#This Row],[Discount]]</f>
        <v>354277</v>
      </c>
      <c r="M662" s="16">
        <f>Store[[#This Row],[Sales]]-Store[[#This Row],[COGS]]</f>
        <v>48257</v>
      </c>
    </row>
    <row r="663" spans="1:13" x14ac:dyDescent="0.25">
      <c r="A663" t="s">
        <v>14</v>
      </c>
      <c r="B663" t="s">
        <v>22</v>
      </c>
      <c r="C663" s="15" t="s">
        <v>26</v>
      </c>
      <c r="D663" s="11">
        <v>44244</v>
      </c>
      <c r="E663">
        <v>1575</v>
      </c>
      <c r="F663" s="9">
        <v>120</v>
      </c>
      <c r="G663" s="9">
        <v>125</v>
      </c>
      <c r="H663" s="9">
        <v>189000</v>
      </c>
      <c r="I663" s="9">
        <v>27562.5</v>
      </c>
      <c r="J663" s="7" t="s">
        <v>33</v>
      </c>
      <c r="K663" s="16">
        <f>Store[[#This Row],[Quantity]]*Store[[#This Row],[Sale Price]]</f>
        <v>196875</v>
      </c>
      <c r="L663" s="16">
        <f>Store[[#This Row],[Gross Sales]]-Store[[#This Row],[Discount]]</f>
        <v>169312.5</v>
      </c>
      <c r="M663" s="16">
        <f>Store[[#This Row],[Sales]]-Store[[#This Row],[COGS]]</f>
        <v>-19687.5</v>
      </c>
    </row>
    <row r="664" spans="1:13" x14ac:dyDescent="0.25">
      <c r="A664" t="s">
        <v>23</v>
      </c>
      <c r="B664" t="s">
        <v>25</v>
      </c>
      <c r="C664" s="15" t="s">
        <v>26</v>
      </c>
      <c r="D664" s="11">
        <v>44314</v>
      </c>
      <c r="E664">
        <v>606</v>
      </c>
      <c r="F664" s="9">
        <v>120</v>
      </c>
      <c r="G664" s="9">
        <v>20</v>
      </c>
      <c r="H664" s="9">
        <v>6060</v>
      </c>
      <c r="I664" s="9">
        <v>1696.8000000000002</v>
      </c>
      <c r="J664" s="7" t="s">
        <v>33</v>
      </c>
      <c r="K664" s="16">
        <f>Store[[#This Row],[Quantity]]*Store[[#This Row],[Sale Price]]</f>
        <v>12120</v>
      </c>
      <c r="L664" s="16">
        <f>Store[[#This Row],[Gross Sales]]-Store[[#This Row],[Discount]]</f>
        <v>10423.200000000001</v>
      </c>
      <c r="M664" s="16">
        <f>Store[[#This Row],[Sales]]-Store[[#This Row],[COGS]]</f>
        <v>4363.2000000000007</v>
      </c>
    </row>
    <row r="665" spans="1:13" x14ac:dyDescent="0.25">
      <c r="A665" t="s">
        <v>21</v>
      </c>
      <c r="B665" t="s">
        <v>25</v>
      </c>
      <c r="C665" s="15" t="s">
        <v>26</v>
      </c>
      <c r="D665" s="11">
        <v>44402</v>
      </c>
      <c r="E665">
        <v>2460</v>
      </c>
      <c r="F665" s="9">
        <v>120</v>
      </c>
      <c r="G665" s="9">
        <v>300</v>
      </c>
      <c r="H665" s="9">
        <v>615000</v>
      </c>
      <c r="I665" s="9">
        <v>103320</v>
      </c>
      <c r="J665" s="7" t="s">
        <v>33</v>
      </c>
      <c r="K665" s="16">
        <f>Store[[#This Row],[Quantity]]*Store[[#This Row],[Sale Price]]</f>
        <v>738000</v>
      </c>
      <c r="L665" s="16">
        <f>Store[[#This Row],[Gross Sales]]-Store[[#This Row],[Discount]]</f>
        <v>634680</v>
      </c>
      <c r="M665" s="16">
        <f>Store[[#This Row],[Sales]]-Store[[#This Row],[COGS]]</f>
        <v>19680</v>
      </c>
    </row>
    <row r="666" spans="1:13" x14ac:dyDescent="0.25">
      <c r="A666" t="s">
        <v>23</v>
      </c>
      <c r="B666" t="s">
        <v>22</v>
      </c>
      <c r="C666" s="15" t="s">
        <v>27</v>
      </c>
      <c r="D666" s="11">
        <v>44284</v>
      </c>
      <c r="E666">
        <v>2903</v>
      </c>
      <c r="F666" s="9">
        <v>250</v>
      </c>
      <c r="G666" s="9">
        <v>7</v>
      </c>
      <c r="H666" s="9">
        <v>14515</v>
      </c>
      <c r="I666" s="9">
        <v>2844.94</v>
      </c>
      <c r="J666" s="7" t="s">
        <v>33</v>
      </c>
      <c r="K666" s="16">
        <f>Store[[#This Row],[Quantity]]*Store[[#This Row],[Sale Price]]</f>
        <v>20321</v>
      </c>
      <c r="L666" s="16">
        <f>Store[[#This Row],[Gross Sales]]-Store[[#This Row],[Discount]]</f>
        <v>17476.060000000001</v>
      </c>
      <c r="M666" s="16">
        <f>Store[[#This Row],[Sales]]-Store[[#This Row],[COGS]]</f>
        <v>2961.0600000000013</v>
      </c>
    </row>
    <row r="667" spans="1:13" x14ac:dyDescent="0.25">
      <c r="A667" t="s">
        <v>21</v>
      </c>
      <c r="B667" t="s">
        <v>25</v>
      </c>
      <c r="C667" s="15" t="s">
        <v>27</v>
      </c>
      <c r="D667" s="11">
        <v>44438</v>
      </c>
      <c r="E667">
        <v>2541</v>
      </c>
      <c r="F667" s="9">
        <v>250</v>
      </c>
      <c r="G667" s="9">
        <v>300</v>
      </c>
      <c r="H667" s="9">
        <v>635250</v>
      </c>
      <c r="I667" s="9">
        <v>106722</v>
      </c>
      <c r="J667" s="7" t="s">
        <v>33</v>
      </c>
      <c r="K667" s="16">
        <f>Store[[#This Row],[Quantity]]*Store[[#This Row],[Sale Price]]</f>
        <v>762300</v>
      </c>
      <c r="L667" s="16">
        <f>Store[[#This Row],[Gross Sales]]-Store[[#This Row],[Discount]]</f>
        <v>655578</v>
      </c>
      <c r="M667" s="16">
        <f>Store[[#This Row],[Sales]]-Store[[#This Row],[COGS]]</f>
        <v>20328</v>
      </c>
    </row>
    <row r="668" spans="1:13" x14ac:dyDescent="0.25">
      <c r="A668" t="s">
        <v>21</v>
      </c>
      <c r="B668" t="s">
        <v>15</v>
      </c>
      <c r="C668" s="15" t="s">
        <v>27</v>
      </c>
      <c r="D668" s="11">
        <v>44497</v>
      </c>
      <c r="E668">
        <v>1496</v>
      </c>
      <c r="F668" s="9">
        <v>250</v>
      </c>
      <c r="G668" s="9">
        <v>300</v>
      </c>
      <c r="H668" s="9">
        <v>374000</v>
      </c>
      <c r="I668" s="9">
        <v>62832</v>
      </c>
      <c r="J668" s="7" t="s">
        <v>33</v>
      </c>
      <c r="K668" s="16">
        <f>Store[[#This Row],[Quantity]]*Store[[#This Row],[Sale Price]]</f>
        <v>448800</v>
      </c>
      <c r="L668" s="16">
        <f>Store[[#This Row],[Gross Sales]]-Store[[#This Row],[Discount]]</f>
        <v>385968</v>
      </c>
      <c r="M668" s="16">
        <f>Store[[#This Row],[Sales]]-Store[[#This Row],[COGS]]</f>
        <v>11968</v>
      </c>
    </row>
    <row r="669" spans="1:13" x14ac:dyDescent="0.25">
      <c r="A669" t="s">
        <v>21</v>
      </c>
      <c r="B669" t="s">
        <v>25</v>
      </c>
      <c r="C669" s="15" t="s">
        <v>27</v>
      </c>
      <c r="D669" s="11">
        <v>44488</v>
      </c>
      <c r="E669">
        <v>1010</v>
      </c>
      <c r="F669" s="9">
        <v>250</v>
      </c>
      <c r="G669" s="9">
        <v>300</v>
      </c>
      <c r="H669" s="9">
        <v>252500</v>
      </c>
      <c r="I669" s="9">
        <v>42420</v>
      </c>
      <c r="J669" s="7" t="s">
        <v>33</v>
      </c>
      <c r="K669" s="16">
        <f>Store[[#This Row],[Quantity]]*Store[[#This Row],[Sale Price]]</f>
        <v>303000</v>
      </c>
      <c r="L669" s="16">
        <f>Store[[#This Row],[Gross Sales]]-Store[[#This Row],[Discount]]</f>
        <v>260580</v>
      </c>
      <c r="M669" s="16">
        <f>Store[[#This Row],[Sales]]-Store[[#This Row],[COGS]]</f>
        <v>8080</v>
      </c>
    </row>
    <row r="670" spans="1:13" x14ac:dyDescent="0.25">
      <c r="A670" t="s">
        <v>21</v>
      </c>
      <c r="B670" t="s">
        <v>15</v>
      </c>
      <c r="C670" s="15" t="s">
        <v>31</v>
      </c>
      <c r="D670" s="11">
        <v>44278</v>
      </c>
      <c r="E670">
        <v>888</v>
      </c>
      <c r="F670" s="9">
        <v>260</v>
      </c>
      <c r="G670" s="9">
        <v>300</v>
      </c>
      <c r="H670" s="9">
        <v>222000</v>
      </c>
      <c r="I670" s="9">
        <v>37296</v>
      </c>
      <c r="J670" s="7" t="s">
        <v>33</v>
      </c>
      <c r="K670" s="16">
        <f>Store[[#This Row],[Quantity]]*Store[[#This Row],[Sale Price]]</f>
        <v>266400</v>
      </c>
      <c r="L670" s="16">
        <f>Store[[#This Row],[Gross Sales]]-Store[[#This Row],[Discount]]</f>
        <v>229104</v>
      </c>
      <c r="M670" s="16">
        <f>Store[[#This Row],[Sales]]-Store[[#This Row],[COGS]]</f>
        <v>7104</v>
      </c>
    </row>
    <row r="671" spans="1:13" x14ac:dyDescent="0.25">
      <c r="A671" t="s">
        <v>14</v>
      </c>
      <c r="B671" t="s">
        <v>25</v>
      </c>
      <c r="C671" s="15" t="s">
        <v>31</v>
      </c>
      <c r="D671" s="11">
        <v>44321</v>
      </c>
      <c r="E671">
        <v>2844</v>
      </c>
      <c r="F671" s="9">
        <v>260</v>
      </c>
      <c r="G671" s="9">
        <v>125</v>
      </c>
      <c r="H671" s="9">
        <v>341280</v>
      </c>
      <c r="I671" s="9">
        <v>49770</v>
      </c>
      <c r="J671" s="7" t="s">
        <v>33</v>
      </c>
      <c r="K671" s="16">
        <f>Store[[#This Row],[Quantity]]*Store[[#This Row],[Sale Price]]</f>
        <v>355500</v>
      </c>
      <c r="L671" s="16">
        <f>Store[[#This Row],[Gross Sales]]-Store[[#This Row],[Discount]]</f>
        <v>305730</v>
      </c>
      <c r="M671" s="16">
        <f>Store[[#This Row],[Sales]]-Store[[#This Row],[COGS]]</f>
        <v>-35550</v>
      </c>
    </row>
    <row r="672" spans="1:13" x14ac:dyDescent="0.25">
      <c r="A672" t="s">
        <v>24</v>
      </c>
      <c r="B672" t="s">
        <v>19</v>
      </c>
      <c r="C672" s="15" t="s">
        <v>31</v>
      </c>
      <c r="D672" s="11">
        <v>44431</v>
      </c>
      <c r="E672">
        <v>2475</v>
      </c>
      <c r="F672" s="9">
        <v>260</v>
      </c>
      <c r="G672" s="9">
        <v>12</v>
      </c>
      <c r="H672" s="9">
        <v>7425</v>
      </c>
      <c r="I672" s="9">
        <v>4158</v>
      </c>
      <c r="J672" s="7" t="s">
        <v>33</v>
      </c>
      <c r="K672" s="16">
        <f>Store[[#This Row],[Quantity]]*Store[[#This Row],[Sale Price]]</f>
        <v>29700</v>
      </c>
      <c r="L672" s="16">
        <f>Store[[#This Row],[Gross Sales]]-Store[[#This Row],[Discount]]</f>
        <v>25542</v>
      </c>
      <c r="M672" s="16">
        <f>Store[[#This Row],[Sales]]-Store[[#This Row],[COGS]]</f>
        <v>18117</v>
      </c>
    </row>
    <row r="673" spans="1:13" x14ac:dyDescent="0.25">
      <c r="A673" t="s">
        <v>24</v>
      </c>
      <c r="B673" t="s">
        <v>25</v>
      </c>
      <c r="C673" s="15" t="s">
        <v>31</v>
      </c>
      <c r="D673" s="11">
        <v>44480</v>
      </c>
      <c r="E673">
        <v>2914</v>
      </c>
      <c r="F673" s="9">
        <v>260</v>
      </c>
      <c r="G673" s="9">
        <v>12</v>
      </c>
      <c r="H673" s="9">
        <v>8742</v>
      </c>
      <c r="I673" s="9">
        <v>4895.5200000000004</v>
      </c>
      <c r="J673" s="7" t="s">
        <v>33</v>
      </c>
      <c r="K673" s="16">
        <f>Store[[#This Row],[Quantity]]*Store[[#This Row],[Sale Price]]</f>
        <v>34968</v>
      </c>
      <c r="L673" s="16">
        <f>Store[[#This Row],[Gross Sales]]-Store[[#This Row],[Discount]]</f>
        <v>30072.48</v>
      </c>
      <c r="M673" s="16">
        <f>Store[[#This Row],[Sales]]-Store[[#This Row],[COGS]]</f>
        <v>21330.48</v>
      </c>
    </row>
    <row r="674" spans="1:13" x14ac:dyDescent="0.25">
      <c r="A674" t="s">
        <v>23</v>
      </c>
      <c r="B674" t="s">
        <v>19</v>
      </c>
      <c r="C674" s="15" t="s">
        <v>31</v>
      </c>
      <c r="D674" s="11">
        <v>44483</v>
      </c>
      <c r="E674">
        <v>1731</v>
      </c>
      <c r="F674" s="9">
        <v>260</v>
      </c>
      <c r="G674" s="9">
        <v>7</v>
      </c>
      <c r="H674" s="9">
        <v>8655</v>
      </c>
      <c r="I674" s="9">
        <v>1696.38</v>
      </c>
      <c r="J674" s="7" t="s">
        <v>33</v>
      </c>
      <c r="K674" s="16">
        <f>Store[[#This Row],[Quantity]]*Store[[#This Row],[Sale Price]]</f>
        <v>12117</v>
      </c>
      <c r="L674" s="16">
        <f>Store[[#This Row],[Gross Sales]]-Store[[#This Row],[Discount]]</f>
        <v>10420.619999999999</v>
      </c>
      <c r="M674" s="16">
        <f>Store[[#This Row],[Sales]]-Store[[#This Row],[COGS]]</f>
        <v>1765.619999999999</v>
      </c>
    </row>
    <row r="675" spans="1:13" x14ac:dyDescent="0.25">
      <c r="A675" t="s">
        <v>14</v>
      </c>
      <c r="B675" t="s">
        <v>19</v>
      </c>
      <c r="C675" s="15" t="s">
        <v>28</v>
      </c>
      <c r="D675" s="11">
        <v>44420</v>
      </c>
      <c r="E675">
        <v>1174</v>
      </c>
      <c r="F675" s="9">
        <v>3</v>
      </c>
      <c r="G675" s="9">
        <v>125</v>
      </c>
      <c r="H675" s="9">
        <v>140880</v>
      </c>
      <c r="I675" s="9">
        <v>22012.5</v>
      </c>
      <c r="J675" s="7" t="s">
        <v>33</v>
      </c>
      <c r="K675" s="16">
        <f>Store[[#This Row],[Quantity]]*Store[[#This Row],[Sale Price]]</f>
        <v>146750</v>
      </c>
      <c r="L675" s="16">
        <f>Store[[#This Row],[Gross Sales]]-Store[[#This Row],[Discount]]</f>
        <v>124737.5</v>
      </c>
      <c r="M675" s="16">
        <f>Store[[#This Row],[Sales]]-Store[[#This Row],[COGS]]</f>
        <v>-16142.5</v>
      </c>
    </row>
    <row r="676" spans="1:13" x14ac:dyDescent="0.25">
      <c r="A676" t="s">
        <v>14</v>
      </c>
      <c r="B676" t="s">
        <v>30</v>
      </c>
      <c r="C676" s="15" t="s">
        <v>28</v>
      </c>
      <c r="D676" s="11">
        <v>44411</v>
      </c>
      <c r="E676">
        <v>2767</v>
      </c>
      <c r="F676" s="9">
        <v>3</v>
      </c>
      <c r="G676" s="9">
        <v>125</v>
      </c>
      <c r="H676" s="9">
        <v>332040</v>
      </c>
      <c r="I676" s="9">
        <v>51881.25</v>
      </c>
      <c r="J676" s="7" t="s">
        <v>33</v>
      </c>
      <c r="K676" s="16">
        <f>Store[[#This Row],[Quantity]]*Store[[#This Row],[Sale Price]]</f>
        <v>345875</v>
      </c>
      <c r="L676" s="16">
        <f>Store[[#This Row],[Gross Sales]]-Store[[#This Row],[Discount]]</f>
        <v>293993.75</v>
      </c>
      <c r="M676" s="16">
        <f>Store[[#This Row],[Sales]]-Store[[#This Row],[COGS]]</f>
        <v>-38046.25</v>
      </c>
    </row>
    <row r="677" spans="1:13" x14ac:dyDescent="0.25">
      <c r="A677" t="s">
        <v>14</v>
      </c>
      <c r="B677" t="s">
        <v>30</v>
      </c>
      <c r="C677" s="15" t="s">
        <v>28</v>
      </c>
      <c r="D677" s="11">
        <v>44475</v>
      </c>
      <c r="E677">
        <v>1085</v>
      </c>
      <c r="F677" s="9">
        <v>3</v>
      </c>
      <c r="G677" s="9">
        <v>125</v>
      </c>
      <c r="H677" s="9">
        <v>130200</v>
      </c>
      <c r="I677" s="9">
        <v>20343.75</v>
      </c>
      <c r="J677" s="7" t="s">
        <v>33</v>
      </c>
      <c r="K677" s="16">
        <f>Store[[#This Row],[Quantity]]*Store[[#This Row],[Sale Price]]</f>
        <v>135625</v>
      </c>
      <c r="L677" s="16">
        <f>Store[[#This Row],[Gross Sales]]-Store[[#This Row],[Discount]]</f>
        <v>115281.25</v>
      </c>
      <c r="M677" s="16">
        <f>Store[[#This Row],[Sales]]-Store[[#This Row],[COGS]]</f>
        <v>-14918.75</v>
      </c>
    </row>
    <row r="678" spans="1:13" x14ac:dyDescent="0.25">
      <c r="A678" t="s">
        <v>21</v>
      </c>
      <c r="B678" t="s">
        <v>22</v>
      </c>
      <c r="C678" s="15" t="s">
        <v>16</v>
      </c>
      <c r="D678" s="11">
        <v>44491</v>
      </c>
      <c r="E678">
        <v>546</v>
      </c>
      <c r="F678" s="9">
        <v>5</v>
      </c>
      <c r="G678" s="9">
        <v>300</v>
      </c>
      <c r="H678" s="9">
        <v>136500</v>
      </c>
      <c r="I678" s="9">
        <v>24570</v>
      </c>
      <c r="J678" s="7" t="s">
        <v>33</v>
      </c>
      <c r="K678" s="16">
        <f>Store[[#This Row],[Quantity]]*Store[[#This Row],[Sale Price]]</f>
        <v>163800</v>
      </c>
      <c r="L678" s="16">
        <f>Store[[#This Row],[Gross Sales]]-Store[[#This Row],[Discount]]</f>
        <v>139230</v>
      </c>
      <c r="M678" s="16">
        <f>Store[[#This Row],[Sales]]-Store[[#This Row],[COGS]]</f>
        <v>2730</v>
      </c>
    </row>
    <row r="679" spans="1:13" x14ac:dyDescent="0.25">
      <c r="A679" t="s">
        <v>23</v>
      </c>
      <c r="B679" t="s">
        <v>30</v>
      </c>
      <c r="C679" s="15" t="s">
        <v>20</v>
      </c>
      <c r="D679" s="11">
        <v>44271</v>
      </c>
      <c r="E679">
        <v>1158</v>
      </c>
      <c r="F679" s="9">
        <v>10</v>
      </c>
      <c r="G679" s="9">
        <v>20</v>
      </c>
      <c r="H679" s="9">
        <v>11580</v>
      </c>
      <c r="I679" s="9">
        <v>3474</v>
      </c>
      <c r="J679" s="7" t="s">
        <v>33</v>
      </c>
      <c r="K679" s="16">
        <f>Store[[#This Row],[Quantity]]*Store[[#This Row],[Sale Price]]</f>
        <v>23160</v>
      </c>
      <c r="L679" s="16">
        <f>Store[[#This Row],[Gross Sales]]-Store[[#This Row],[Discount]]</f>
        <v>19686</v>
      </c>
      <c r="M679" s="16">
        <f>Store[[#This Row],[Sales]]-Store[[#This Row],[COGS]]</f>
        <v>8106</v>
      </c>
    </row>
    <row r="680" spans="1:13" x14ac:dyDescent="0.25">
      <c r="A680" t="s">
        <v>18</v>
      </c>
      <c r="B680" t="s">
        <v>15</v>
      </c>
      <c r="C680" s="15" t="s">
        <v>20</v>
      </c>
      <c r="D680" s="11">
        <v>44288</v>
      </c>
      <c r="E680">
        <v>1614</v>
      </c>
      <c r="F680" s="9">
        <v>10</v>
      </c>
      <c r="G680" s="9">
        <v>15</v>
      </c>
      <c r="H680" s="9">
        <v>16140</v>
      </c>
      <c r="I680" s="9">
        <v>3631.5</v>
      </c>
      <c r="J680" s="7" t="s">
        <v>33</v>
      </c>
      <c r="K680" s="16">
        <f>Store[[#This Row],[Quantity]]*Store[[#This Row],[Sale Price]]</f>
        <v>24210</v>
      </c>
      <c r="L680" s="16">
        <f>Store[[#This Row],[Gross Sales]]-Store[[#This Row],[Discount]]</f>
        <v>20578.5</v>
      </c>
      <c r="M680" s="16">
        <f>Store[[#This Row],[Sales]]-Store[[#This Row],[COGS]]</f>
        <v>4438.5</v>
      </c>
    </row>
    <row r="681" spans="1:13" x14ac:dyDescent="0.25">
      <c r="A681" t="s">
        <v>23</v>
      </c>
      <c r="B681" t="s">
        <v>22</v>
      </c>
      <c r="C681" s="15" t="s">
        <v>20</v>
      </c>
      <c r="D681" s="11">
        <v>44288</v>
      </c>
      <c r="E681">
        <v>2535</v>
      </c>
      <c r="F681" s="9">
        <v>10</v>
      </c>
      <c r="G681" s="9">
        <v>7</v>
      </c>
      <c r="H681" s="9">
        <v>12675</v>
      </c>
      <c r="I681" s="9">
        <v>2661.75</v>
      </c>
      <c r="J681" s="7" t="s">
        <v>33</v>
      </c>
      <c r="K681" s="16">
        <f>Store[[#This Row],[Quantity]]*Store[[#This Row],[Sale Price]]</f>
        <v>17745</v>
      </c>
      <c r="L681" s="16">
        <f>Store[[#This Row],[Gross Sales]]-Store[[#This Row],[Discount]]</f>
        <v>15083.25</v>
      </c>
      <c r="M681" s="16">
        <f>Store[[#This Row],[Sales]]-Store[[#This Row],[COGS]]</f>
        <v>2408.25</v>
      </c>
    </row>
    <row r="682" spans="1:13" x14ac:dyDescent="0.25">
      <c r="A682" t="s">
        <v>23</v>
      </c>
      <c r="B682" t="s">
        <v>22</v>
      </c>
      <c r="C682" s="15" t="s">
        <v>20</v>
      </c>
      <c r="D682" s="11">
        <v>44343</v>
      </c>
      <c r="E682">
        <v>2851</v>
      </c>
      <c r="F682" s="9">
        <v>10</v>
      </c>
      <c r="G682" s="9">
        <v>350</v>
      </c>
      <c r="H682" s="9">
        <v>741260</v>
      </c>
      <c r="I682" s="9">
        <v>149677.5</v>
      </c>
      <c r="J682" s="7" t="s">
        <v>33</v>
      </c>
      <c r="K682" s="16">
        <f>Store[[#This Row],[Quantity]]*Store[[#This Row],[Sale Price]]</f>
        <v>997850</v>
      </c>
      <c r="L682" s="16">
        <f>Store[[#This Row],[Gross Sales]]-Store[[#This Row],[Discount]]</f>
        <v>848172.5</v>
      </c>
      <c r="M682" s="16">
        <f>Store[[#This Row],[Sales]]-Store[[#This Row],[COGS]]</f>
        <v>106912.5</v>
      </c>
    </row>
    <row r="683" spans="1:13" x14ac:dyDescent="0.25">
      <c r="A683" t="s">
        <v>18</v>
      </c>
      <c r="B683" t="s">
        <v>15</v>
      </c>
      <c r="C683" s="15" t="s">
        <v>20</v>
      </c>
      <c r="D683" s="11">
        <v>44433</v>
      </c>
      <c r="E683">
        <v>2559</v>
      </c>
      <c r="F683" s="9">
        <v>10</v>
      </c>
      <c r="G683" s="9">
        <v>15</v>
      </c>
      <c r="H683" s="9">
        <v>25590</v>
      </c>
      <c r="I683" s="9">
        <v>5757.75</v>
      </c>
      <c r="J683" s="7" t="s">
        <v>33</v>
      </c>
      <c r="K683" s="16">
        <f>Store[[#This Row],[Quantity]]*Store[[#This Row],[Sale Price]]</f>
        <v>38385</v>
      </c>
      <c r="L683" s="16">
        <f>Store[[#This Row],[Gross Sales]]-Store[[#This Row],[Discount]]</f>
        <v>32627.25</v>
      </c>
      <c r="M683" s="16">
        <f>Store[[#This Row],[Sales]]-Store[[#This Row],[COGS]]</f>
        <v>7037.25</v>
      </c>
    </row>
    <row r="684" spans="1:13" x14ac:dyDescent="0.25">
      <c r="A684" t="s">
        <v>14</v>
      </c>
      <c r="B684" t="s">
        <v>30</v>
      </c>
      <c r="C684" s="15" t="s">
        <v>20</v>
      </c>
      <c r="D684" s="11">
        <v>44492</v>
      </c>
      <c r="E684">
        <v>1085</v>
      </c>
      <c r="F684" s="9">
        <v>10</v>
      </c>
      <c r="G684" s="9">
        <v>125</v>
      </c>
      <c r="H684" s="9">
        <v>130200</v>
      </c>
      <c r="I684" s="9">
        <v>20343.75</v>
      </c>
      <c r="J684" s="7" t="s">
        <v>33</v>
      </c>
      <c r="K684" s="16">
        <f>Store[[#This Row],[Quantity]]*Store[[#This Row],[Sale Price]]</f>
        <v>135625</v>
      </c>
      <c r="L684" s="16">
        <f>Store[[#This Row],[Gross Sales]]-Store[[#This Row],[Discount]]</f>
        <v>115281.25</v>
      </c>
      <c r="M684" s="16">
        <f>Store[[#This Row],[Sales]]-Store[[#This Row],[COGS]]</f>
        <v>-14918.75</v>
      </c>
    </row>
    <row r="685" spans="1:13" x14ac:dyDescent="0.25">
      <c r="A685" t="s">
        <v>18</v>
      </c>
      <c r="B685" t="s">
        <v>30</v>
      </c>
      <c r="C685" s="15" t="s">
        <v>20</v>
      </c>
      <c r="D685" s="11">
        <v>44500</v>
      </c>
      <c r="E685">
        <v>1175</v>
      </c>
      <c r="F685" s="9">
        <v>10</v>
      </c>
      <c r="G685" s="9">
        <v>15</v>
      </c>
      <c r="H685" s="9">
        <v>11750</v>
      </c>
      <c r="I685" s="9">
        <v>2643.75</v>
      </c>
      <c r="J685" s="7" t="s">
        <v>33</v>
      </c>
      <c r="K685" s="16">
        <f>Store[[#This Row],[Quantity]]*Store[[#This Row],[Sale Price]]</f>
        <v>17625</v>
      </c>
      <c r="L685" s="16">
        <f>Store[[#This Row],[Gross Sales]]-Store[[#This Row],[Discount]]</f>
        <v>14981.25</v>
      </c>
      <c r="M685" s="16">
        <f>Store[[#This Row],[Sales]]-Store[[#This Row],[COGS]]</f>
        <v>3231.25</v>
      </c>
    </row>
    <row r="686" spans="1:13" x14ac:dyDescent="0.25">
      <c r="A686" t="s">
        <v>24</v>
      </c>
      <c r="B686" t="s">
        <v>25</v>
      </c>
      <c r="C686" s="15" t="s">
        <v>20</v>
      </c>
      <c r="D686" s="11">
        <v>44546</v>
      </c>
      <c r="E686">
        <v>914</v>
      </c>
      <c r="F686" s="9">
        <v>10</v>
      </c>
      <c r="G686" s="9">
        <v>12</v>
      </c>
      <c r="H686" s="9">
        <v>2742</v>
      </c>
      <c r="I686" s="9">
        <v>1645.2</v>
      </c>
      <c r="J686" s="7" t="s">
        <v>33</v>
      </c>
      <c r="K686" s="16">
        <f>Store[[#This Row],[Quantity]]*Store[[#This Row],[Sale Price]]</f>
        <v>10968</v>
      </c>
      <c r="L686" s="16">
        <f>Store[[#This Row],[Gross Sales]]-Store[[#This Row],[Discount]]</f>
        <v>9322.7999999999993</v>
      </c>
      <c r="M686" s="16">
        <f>Store[[#This Row],[Sales]]-Store[[#This Row],[COGS]]</f>
        <v>6580.7999999999993</v>
      </c>
    </row>
    <row r="687" spans="1:13" x14ac:dyDescent="0.25">
      <c r="A687" t="s">
        <v>23</v>
      </c>
      <c r="B687" t="s">
        <v>19</v>
      </c>
      <c r="C687" s="15" t="s">
        <v>20</v>
      </c>
      <c r="D687" s="11">
        <v>44531</v>
      </c>
      <c r="E687">
        <v>293</v>
      </c>
      <c r="F687" s="9">
        <v>10</v>
      </c>
      <c r="G687" s="9">
        <v>20</v>
      </c>
      <c r="H687" s="9">
        <v>2930</v>
      </c>
      <c r="I687" s="9">
        <v>879</v>
      </c>
      <c r="J687" s="7" t="s">
        <v>33</v>
      </c>
      <c r="K687" s="16">
        <f>Store[[#This Row],[Quantity]]*Store[[#This Row],[Sale Price]]</f>
        <v>5860</v>
      </c>
      <c r="L687" s="16">
        <f>Store[[#This Row],[Gross Sales]]-Store[[#This Row],[Discount]]</f>
        <v>4981</v>
      </c>
      <c r="M687" s="16">
        <f>Store[[#This Row],[Sales]]-Store[[#This Row],[COGS]]</f>
        <v>2051</v>
      </c>
    </row>
    <row r="688" spans="1:13" x14ac:dyDescent="0.25">
      <c r="A688" t="s">
        <v>24</v>
      </c>
      <c r="B688" t="s">
        <v>22</v>
      </c>
      <c r="C688" s="15" t="s">
        <v>26</v>
      </c>
      <c r="D688" s="11">
        <v>44267</v>
      </c>
      <c r="E688">
        <v>500</v>
      </c>
      <c r="F688" s="9">
        <v>120</v>
      </c>
      <c r="G688" s="9">
        <v>12</v>
      </c>
      <c r="H688" s="9">
        <v>1500</v>
      </c>
      <c r="I688" s="9">
        <v>900</v>
      </c>
      <c r="J688" s="7" t="s">
        <v>33</v>
      </c>
      <c r="K688" s="16">
        <f>Store[[#This Row],[Quantity]]*Store[[#This Row],[Sale Price]]</f>
        <v>6000</v>
      </c>
      <c r="L688" s="16">
        <f>Store[[#This Row],[Gross Sales]]-Store[[#This Row],[Discount]]</f>
        <v>5100</v>
      </c>
      <c r="M688" s="16">
        <f>Store[[#This Row],[Sales]]-Store[[#This Row],[COGS]]</f>
        <v>3600</v>
      </c>
    </row>
    <row r="689" spans="1:13" x14ac:dyDescent="0.25">
      <c r="A689" t="s">
        <v>18</v>
      </c>
      <c r="B689" t="s">
        <v>19</v>
      </c>
      <c r="C689" s="15" t="s">
        <v>26</v>
      </c>
      <c r="D689" s="11">
        <v>44344</v>
      </c>
      <c r="E689">
        <v>2826</v>
      </c>
      <c r="F689" s="9">
        <v>120</v>
      </c>
      <c r="G689" s="9">
        <v>15</v>
      </c>
      <c r="H689" s="9">
        <v>28260</v>
      </c>
      <c r="I689" s="9">
        <v>6358.5</v>
      </c>
      <c r="J689" s="7" t="s">
        <v>33</v>
      </c>
      <c r="K689" s="16">
        <f>Store[[#This Row],[Quantity]]*Store[[#This Row],[Sale Price]]</f>
        <v>42390</v>
      </c>
      <c r="L689" s="16">
        <f>Store[[#This Row],[Gross Sales]]-Store[[#This Row],[Discount]]</f>
        <v>36031.5</v>
      </c>
      <c r="M689" s="16">
        <f>Store[[#This Row],[Sales]]-Store[[#This Row],[COGS]]</f>
        <v>7771.5</v>
      </c>
    </row>
    <row r="690" spans="1:13" x14ac:dyDescent="0.25">
      <c r="A690" t="s">
        <v>14</v>
      </c>
      <c r="B690" t="s">
        <v>19</v>
      </c>
      <c r="C690" s="15" t="s">
        <v>26</v>
      </c>
      <c r="D690" s="11">
        <v>44441</v>
      </c>
      <c r="E690">
        <v>663</v>
      </c>
      <c r="F690" s="9">
        <v>120</v>
      </c>
      <c r="G690" s="9">
        <v>125</v>
      </c>
      <c r="H690" s="9">
        <v>79560</v>
      </c>
      <c r="I690" s="9">
        <v>12431.25</v>
      </c>
      <c r="J690" s="7" t="s">
        <v>33</v>
      </c>
      <c r="K690" s="16">
        <f>Store[[#This Row],[Quantity]]*Store[[#This Row],[Sale Price]]</f>
        <v>82875</v>
      </c>
      <c r="L690" s="16">
        <f>Store[[#This Row],[Gross Sales]]-Store[[#This Row],[Discount]]</f>
        <v>70443.75</v>
      </c>
      <c r="M690" s="16">
        <f>Store[[#This Row],[Sales]]-Store[[#This Row],[COGS]]</f>
        <v>-9116.25</v>
      </c>
    </row>
    <row r="691" spans="1:13" x14ac:dyDescent="0.25">
      <c r="A691" t="s">
        <v>24</v>
      </c>
      <c r="B691" t="s">
        <v>25</v>
      </c>
      <c r="C691" s="15" t="s">
        <v>26</v>
      </c>
      <c r="D691" s="11">
        <v>44545</v>
      </c>
      <c r="E691">
        <v>914</v>
      </c>
      <c r="F691" s="9">
        <v>120</v>
      </c>
      <c r="G691" s="9">
        <v>12</v>
      </c>
      <c r="H691" s="9">
        <v>2742</v>
      </c>
      <c r="I691" s="9">
        <v>1645.2</v>
      </c>
      <c r="J691" s="7" t="s">
        <v>33</v>
      </c>
      <c r="K691" s="16">
        <f>Store[[#This Row],[Quantity]]*Store[[#This Row],[Sale Price]]</f>
        <v>10968</v>
      </c>
      <c r="L691" s="16">
        <f>Store[[#This Row],[Gross Sales]]-Store[[#This Row],[Discount]]</f>
        <v>9322.7999999999993</v>
      </c>
      <c r="M691" s="16">
        <f>Store[[#This Row],[Sales]]-Store[[#This Row],[COGS]]</f>
        <v>6580.7999999999993</v>
      </c>
    </row>
    <row r="692" spans="1:13" x14ac:dyDescent="0.25">
      <c r="A692" t="s">
        <v>23</v>
      </c>
      <c r="B692" t="s">
        <v>15</v>
      </c>
      <c r="C692" s="15" t="s">
        <v>27</v>
      </c>
      <c r="D692" s="11">
        <v>44381</v>
      </c>
      <c r="E692">
        <v>865.5</v>
      </c>
      <c r="F692" s="9">
        <v>250</v>
      </c>
      <c r="G692" s="9">
        <v>20</v>
      </c>
      <c r="H692" s="9">
        <v>8655</v>
      </c>
      <c r="I692" s="9">
        <v>2596.5</v>
      </c>
      <c r="J692" s="7" t="s">
        <v>33</v>
      </c>
      <c r="K692" s="16">
        <f>Store[[#This Row],[Quantity]]*Store[[#This Row],[Sale Price]]</f>
        <v>17310</v>
      </c>
      <c r="L692" s="16">
        <f>Store[[#This Row],[Gross Sales]]-Store[[#This Row],[Discount]]</f>
        <v>14713.5</v>
      </c>
      <c r="M692" s="16">
        <f>Store[[#This Row],[Sales]]-Store[[#This Row],[COGS]]</f>
        <v>6058.5</v>
      </c>
    </row>
    <row r="693" spans="1:13" x14ac:dyDescent="0.25">
      <c r="A693" t="s">
        <v>18</v>
      </c>
      <c r="B693" t="s">
        <v>30</v>
      </c>
      <c r="C693" s="15" t="s">
        <v>27</v>
      </c>
      <c r="D693" s="11">
        <v>44392</v>
      </c>
      <c r="E693">
        <v>492</v>
      </c>
      <c r="F693" s="9">
        <v>250</v>
      </c>
      <c r="G693" s="9">
        <v>15</v>
      </c>
      <c r="H693" s="9">
        <v>4920</v>
      </c>
      <c r="I693" s="9">
        <v>1107</v>
      </c>
      <c r="J693" s="7" t="s">
        <v>33</v>
      </c>
      <c r="K693" s="16">
        <f>Store[[#This Row],[Quantity]]*Store[[#This Row],[Sale Price]]</f>
        <v>7380</v>
      </c>
      <c r="L693" s="16">
        <f>Store[[#This Row],[Gross Sales]]-Store[[#This Row],[Discount]]</f>
        <v>6273</v>
      </c>
      <c r="M693" s="16">
        <f>Store[[#This Row],[Sales]]-Store[[#This Row],[COGS]]</f>
        <v>1353</v>
      </c>
    </row>
    <row r="694" spans="1:13" x14ac:dyDescent="0.25">
      <c r="A694" t="s">
        <v>18</v>
      </c>
      <c r="B694" t="s">
        <v>30</v>
      </c>
      <c r="C694" s="15" t="s">
        <v>27</v>
      </c>
      <c r="D694" s="11">
        <v>44488</v>
      </c>
      <c r="E694">
        <v>1175</v>
      </c>
      <c r="F694" s="9">
        <v>250</v>
      </c>
      <c r="G694" s="9">
        <v>15</v>
      </c>
      <c r="H694" s="9">
        <v>11750</v>
      </c>
      <c r="I694" s="9">
        <v>2643.75</v>
      </c>
      <c r="J694" s="7" t="s">
        <v>33</v>
      </c>
      <c r="K694" s="16">
        <f>Store[[#This Row],[Quantity]]*Store[[#This Row],[Sale Price]]</f>
        <v>17625</v>
      </c>
      <c r="L694" s="16">
        <f>Store[[#This Row],[Gross Sales]]-Store[[#This Row],[Discount]]</f>
        <v>14981.25</v>
      </c>
      <c r="M694" s="16">
        <f>Store[[#This Row],[Sales]]-Store[[#This Row],[COGS]]</f>
        <v>3231.25</v>
      </c>
    </row>
    <row r="695" spans="1:13" x14ac:dyDescent="0.25">
      <c r="A695" t="s">
        <v>14</v>
      </c>
      <c r="B695" t="s">
        <v>30</v>
      </c>
      <c r="C695" s="15" t="s">
        <v>27</v>
      </c>
      <c r="D695" s="11">
        <v>44512</v>
      </c>
      <c r="E695">
        <v>552</v>
      </c>
      <c r="F695" s="9">
        <v>250</v>
      </c>
      <c r="G695" s="9">
        <v>125</v>
      </c>
      <c r="H695" s="9">
        <v>66240</v>
      </c>
      <c r="I695" s="9">
        <v>10350</v>
      </c>
      <c r="J695" s="7" t="s">
        <v>33</v>
      </c>
      <c r="K695" s="16">
        <f>Store[[#This Row],[Quantity]]*Store[[#This Row],[Sale Price]]</f>
        <v>69000</v>
      </c>
      <c r="L695" s="16">
        <f>Store[[#This Row],[Gross Sales]]-Store[[#This Row],[Discount]]</f>
        <v>58650</v>
      </c>
      <c r="M695" s="16">
        <f>Store[[#This Row],[Sales]]-Store[[#This Row],[COGS]]</f>
        <v>-7590</v>
      </c>
    </row>
    <row r="696" spans="1:13" x14ac:dyDescent="0.25">
      <c r="A696" t="s">
        <v>23</v>
      </c>
      <c r="B696" t="s">
        <v>19</v>
      </c>
      <c r="C696" s="15" t="s">
        <v>27</v>
      </c>
      <c r="D696" s="11">
        <v>44559</v>
      </c>
      <c r="E696">
        <v>293</v>
      </c>
      <c r="F696" s="9">
        <v>250</v>
      </c>
      <c r="G696" s="9">
        <v>20</v>
      </c>
      <c r="H696" s="9">
        <v>2930</v>
      </c>
      <c r="I696" s="9">
        <v>879</v>
      </c>
      <c r="J696" s="7" t="s">
        <v>33</v>
      </c>
      <c r="K696" s="16">
        <f>Store[[#This Row],[Quantity]]*Store[[#This Row],[Sale Price]]</f>
        <v>5860</v>
      </c>
      <c r="L696" s="16">
        <f>Store[[#This Row],[Gross Sales]]-Store[[#This Row],[Discount]]</f>
        <v>4981</v>
      </c>
      <c r="M696" s="16">
        <f>Store[[#This Row],[Sales]]-Store[[#This Row],[COGS]]</f>
        <v>2051</v>
      </c>
    </row>
    <row r="697" spans="1:13" x14ac:dyDescent="0.25">
      <c r="A697" t="s">
        <v>21</v>
      </c>
      <c r="B697" t="s">
        <v>19</v>
      </c>
      <c r="C697" s="15" t="s">
        <v>31</v>
      </c>
      <c r="D697" s="11">
        <v>44264</v>
      </c>
      <c r="E697">
        <v>2475</v>
      </c>
      <c r="F697" s="9">
        <v>260</v>
      </c>
      <c r="G697" s="9">
        <v>300</v>
      </c>
      <c r="H697" s="9">
        <v>618750</v>
      </c>
      <c r="I697" s="9">
        <v>111375</v>
      </c>
      <c r="J697" s="7" t="s">
        <v>33</v>
      </c>
      <c r="K697" s="16">
        <f>Store[[#This Row],[Quantity]]*Store[[#This Row],[Sale Price]]</f>
        <v>742500</v>
      </c>
      <c r="L697" s="16">
        <f>Store[[#This Row],[Gross Sales]]-Store[[#This Row],[Discount]]</f>
        <v>631125</v>
      </c>
      <c r="M697" s="16">
        <f>Store[[#This Row],[Sales]]-Store[[#This Row],[COGS]]</f>
        <v>12375</v>
      </c>
    </row>
    <row r="698" spans="1:13" x14ac:dyDescent="0.25">
      <c r="A698" t="s">
        <v>21</v>
      </c>
      <c r="B698" t="s">
        <v>22</v>
      </c>
      <c r="C698" s="15" t="s">
        <v>31</v>
      </c>
      <c r="D698" s="11">
        <v>44487</v>
      </c>
      <c r="E698">
        <v>546</v>
      </c>
      <c r="F698" s="9">
        <v>260</v>
      </c>
      <c r="G698" s="9">
        <v>300</v>
      </c>
      <c r="H698" s="9">
        <v>136500</v>
      </c>
      <c r="I698" s="9">
        <v>24570</v>
      </c>
      <c r="J698" s="7" t="s">
        <v>33</v>
      </c>
      <c r="K698" s="16">
        <f>Store[[#This Row],[Quantity]]*Store[[#This Row],[Sale Price]]</f>
        <v>163800</v>
      </c>
      <c r="L698" s="16">
        <f>Store[[#This Row],[Gross Sales]]-Store[[#This Row],[Discount]]</f>
        <v>139230</v>
      </c>
      <c r="M698" s="16">
        <f>Store[[#This Row],[Sales]]-Store[[#This Row],[COGS]]</f>
        <v>2730</v>
      </c>
    </row>
    <row r="699" spans="1:13" x14ac:dyDescent="0.25">
      <c r="A699" t="s">
        <v>23</v>
      </c>
      <c r="B699" t="s">
        <v>22</v>
      </c>
      <c r="C699" s="15" t="s">
        <v>16</v>
      </c>
      <c r="D699" s="11">
        <v>44243</v>
      </c>
      <c r="E699">
        <v>1368</v>
      </c>
      <c r="F699" s="9">
        <v>5</v>
      </c>
      <c r="G699" s="9">
        <v>7</v>
      </c>
      <c r="H699" s="9">
        <v>6840</v>
      </c>
      <c r="I699" s="9">
        <v>1436.4</v>
      </c>
      <c r="J699" s="7" t="s">
        <v>33</v>
      </c>
      <c r="K699" s="16">
        <f>Store[[#This Row],[Quantity]]*Store[[#This Row],[Sale Price]]</f>
        <v>9576</v>
      </c>
      <c r="L699" s="16">
        <f>Store[[#This Row],[Gross Sales]]-Store[[#This Row],[Discount]]</f>
        <v>8139.6</v>
      </c>
      <c r="M699" s="16">
        <f>Store[[#This Row],[Sales]]-Store[[#This Row],[COGS]]</f>
        <v>1299.6000000000004</v>
      </c>
    </row>
    <row r="700" spans="1:13" x14ac:dyDescent="0.25">
      <c r="A700" t="s">
        <v>23</v>
      </c>
      <c r="B700" t="s">
        <v>15</v>
      </c>
      <c r="C700" s="15" t="s">
        <v>20</v>
      </c>
      <c r="D700" s="11">
        <v>44288</v>
      </c>
      <c r="E700">
        <v>723</v>
      </c>
      <c r="F700" s="9">
        <v>10</v>
      </c>
      <c r="G700" s="9">
        <v>7</v>
      </c>
      <c r="H700" s="9">
        <v>3615</v>
      </c>
      <c r="I700" s="9">
        <v>759.15000000000009</v>
      </c>
      <c r="J700" s="7" t="s">
        <v>33</v>
      </c>
      <c r="K700" s="16">
        <f>Store[[#This Row],[Quantity]]*Store[[#This Row],[Sale Price]]</f>
        <v>5061</v>
      </c>
      <c r="L700" s="16">
        <f>Store[[#This Row],[Gross Sales]]-Store[[#This Row],[Discount]]</f>
        <v>4301.8500000000004</v>
      </c>
      <c r="M700" s="16">
        <f>Store[[#This Row],[Sales]]-Store[[#This Row],[COGS]]</f>
        <v>686.85000000000036</v>
      </c>
    </row>
    <row r="701" spans="1:13" x14ac:dyDescent="0.25">
      <c r="A701" t="s">
        <v>24</v>
      </c>
      <c r="B701" t="s">
        <v>25</v>
      </c>
      <c r="C701" s="15" t="s">
        <v>27</v>
      </c>
      <c r="D701" s="11">
        <v>44330</v>
      </c>
      <c r="E701">
        <v>1806</v>
      </c>
      <c r="F701" s="9">
        <v>250</v>
      </c>
      <c r="G701" s="9">
        <v>12</v>
      </c>
      <c r="H701" s="9">
        <v>5418</v>
      </c>
      <c r="I701" s="9">
        <v>3250.8</v>
      </c>
      <c r="J701" s="7" t="s">
        <v>33</v>
      </c>
      <c r="K701" s="16">
        <f>Store[[#This Row],[Quantity]]*Store[[#This Row],[Sale Price]]</f>
        <v>21672</v>
      </c>
      <c r="L701" s="16">
        <f>Store[[#This Row],[Gross Sales]]-Store[[#This Row],[Discount]]</f>
        <v>18421.2</v>
      </c>
      <c r="M701" s="16">
        <f>Store[[#This Row],[Sales]]-Store[[#This Row],[COGS]]</f>
        <v>13003.2</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60B84E-505E-4BD8-B62A-9F6D37E7CB9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Introduction</vt:lpstr>
      <vt:lpstr>Tables Start</vt:lpstr>
      <vt:lpstr>Tables Test</vt:lpstr>
      <vt:lpstr>Tables Final</vt:lpstr>
      <vt:lpstr>Stack Data Start</vt:lpstr>
      <vt:lpstr>Stack Data Test</vt:lpstr>
      <vt:lpstr>Stack Data Final</vt:lpstr>
      <vt:lpstr>Summarise Start</vt:lpstr>
      <vt:lpstr>Summarise Test</vt:lpstr>
      <vt:lpstr>Summarise Final</vt:lpstr>
      <vt:lpstr>Linked Countries Start</vt:lpstr>
      <vt:lpstr>Linked Countries Test</vt:lpstr>
      <vt:lpstr>Linked Countries Final</vt:lpstr>
      <vt:lpstr>Power Query Journeys Final</vt:lpstr>
      <vt:lpstr>Linked Star Wars Final</vt:lpstr>
      <vt:lpstr>Store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2021-04-04T13:06:00Z</dcterms:created>
  <dcterms:modified xsi:type="dcterms:W3CDTF">2023-01-14T12:55:05Z</dcterms:modified>
  <cp:category/>
  <cp:contentStatus/>
</cp:coreProperties>
</file>