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marvin/Downloads/"/>
    </mc:Choice>
  </mc:AlternateContent>
  <xr:revisionPtr revIDLastSave="0" documentId="13_ncr:1_{CB123C49-2920-6140-917C-6D0A64703372}" xr6:coauthVersionLast="47" xr6:coauthVersionMax="47" xr10:uidLastSave="{00000000-0000-0000-0000-000000000000}"/>
  <bookViews>
    <workbookView xWindow="1480" yWindow="500" windowWidth="15200" windowHeight="15740" xr2:uid="{5AC1F913-17D2-574A-BF19-88387E300D82}"/>
  </bookViews>
  <sheets>
    <sheet name="grade 3 public vs private" sheetId="1" r:id="rId1"/>
    <sheet name="grade 4 public vs private" sheetId="2" r:id="rId2"/>
    <sheet name="grade 5 public vs private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7" i="3" l="1"/>
  <c r="J45" i="3"/>
  <c r="J44" i="3"/>
  <c r="J43" i="3"/>
  <c r="J37" i="3"/>
  <c r="J36" i="3"/>
  <c r="J33" i="3"/>
  <c r="J32" i="3"/>
  <c r="B46" i="3"/>
  <c r="B44" i="3"/>
  <c r="B43" i="3"/>
  <c r="B42" i="3"/>
  <c r="B39" i="3"/>
  <c r="B36" i="3"/>
  <c r="B37" i="3" s="1"/>
  <c r="B38" i="2"/>
  <c r="B32" i="3"/>
  <c r="B31" i="3"/>
  <c r="J21" i="3"/>
  <c r="B21" i="3"/>
  <c r="B20" i="3"/>
  <c r="J20" i="3"/>
  <c r="J19" i="3"/>
  <c r="B19" i="3"/>
  <c r="B18" i="3"/>
  <c r="L47" i="2"/>
  <c r="L45" i="2"/>
  <c r="L44" i="2"/>
  <c r="L40" i="2"/>
  <c r="B45" i="2"/>
  <c r="B43" i="2"/>
  <c r="B42" i="2"/>
  <c r="B41" i="2"/>
  <c r="B36" i="2"/>
  <c r="B35" i="2"/>
  <c r="B34" i="2"/>
  <c r="B31" i="2"/>
  <c r="B30" i="2"/>
  <c r="L36" i="2"/>
  <c r="L37" i="2"/>
  <c r="L32" i="2"/>
  <c r="L33" i="2"/>
  <c r="L17" i="2"/>
  <c r="B16" i="2"/>
  <c r="B17" i="2"/>
  <c r="J22" i="3"/>
  <c r="K5" i="3"/>
  <c r="J5" i="3"/>
  <c r="J9" i="3"/>
  <c r="C5" i="3"/>
  <c r="B5" i="3"/>
  <c r="L43" i="2"/>
  <c r="L16" i="2"/>
  <c r="N5" i="2"/>
  <c r="L5" i="2"/>
  <c r="J38" i="3" l="1"/>
  <c r="J40" i="3" s="1"/>
  <c r="B35" i="3"/>
  <c r="L18" i="2"/>
  <c r="L19" i="2" s="1"/>
  <c r="L38" i="2" l="1"/>
  <c r="D5" i="2"/>
  <c r="B5" i="2"/>
  <c r="L46" i="1"/>
  <c r="L43" i="1"/>
  <c r="L42" i="1"/>
  <c r="L44" i="1" s="1"/>
  <c r="L38" i="1"/>
  <c r="L39" i="1" s="1"/>
  <c r="L24" i="1"/>
  <c r="L23" i="1"/>
  <c r="L5" i="1"/>
  <c r="L40" i="1" s="1"/>
  <c r="M5" i="1"/>
  <c r="M4" i="1"/>
  <c r="L4" i="1"/>
  <c r="M9" i="1"/>
  <c r="L9" i="1"/>
  <c r="B44" i="1"/>
  <c r="B18" i="2" l="1"/>
  <c r="B19" i="2"/>
  <c r="L26" i="1"/>
  <c r="L28" i="1" s="1"/>
  <c r="B9" i="3" l="1"/>
  <c r="B41" i="1" l="1"/>
  <c r="C5" i="1"/>
  <c r="B4" i="1"/>
  <c r="B5" i="1" s="1"/>
  <c r="C9" i="1"/>
  <c r="B9" i="1"/>
  <c r="B24" i="1" l="1"/>
  <c r="B23" i="1"/>
  <c r="B42" i="1"/>
  <c r="B45" i="1" s="1"/>
  <c r="B46" i="1" s="1"/>
  <c r="B48" i="1" s="1"/>
  <c r="B26" i="1"/>
  <c r="B28" i="1" s="1"/>
</calcChain>
</file>

<file path=xl/sharedStrings.xml><?xml version="1.0" encoding="utf-8"?>
<sst xmlns="http://schemas.openxmlformats.org/spreadsheetml/2006/main" count="254" uniqueCount="99">
  <si>
    <t xml:space="preserve">Grade 3 math </t>
  </si>
  <si>
    <t xml:space="preserve">Grade 3 english </t>
  </si>
  <si>
    <t>Private(1)</t>
  </si>
  <si>
    <t>Public (2)</t>
  </si>
  <si>
    <t>sample mean</t>
  </si>
  <si>
    <t>sample stdev</t>
  </si>
  <si>
    <t>variance</t>
  </si>
  <si>
    <t>sample size</t>
  </si>
  <si>
    <t>n1</t>
  </si>
  <si>
    <t xml:space="preserve">alpha </t>
  </si>
  <si>
    <t>a/2</t>
  </si>
  <si>
    <t>How are you going to help them ?</t>
  </si>
  <si>
    <t xml:space="preserve">Every grade needs to complete the two sample variance f test to find the answer of equal or unequal variance </t>
  </si>
  <si>
    <t>Two Sample Variance F Test</t>
  </si>
  <si>
    <t>claim: Sigma 1^2 &lt;&gt; Sigma2^2</t>
  </si>
  <si>
    <t>H(0):Sigma1^2=Sigma2^2</t>
  </si>
  <si>
    <t>H(1): Sigma1^2&lt;&gt; SIgma2^2</t>
  </si>
  <si>
    <t>d.fs</t>
  </si>
  <si>
    <t>d.f 1</t>
  </si>
  <si>
    <t>d.f 2</t>
  </si>
  <si>
    <t>F(L):</t>
  </si>
  <si>
    <t>F(U):</t>
  </si>
  <si>
    <t>Fstat</t>
  </si>
  <si>
    <t xml:space="preserve">pvalue </t>
  </si>
  <si>
    <t>&lt;-not normal function, must find value by multiplying by two</t>
  </si>
  <si>
    <t xml:space="preserve">p value </t>
  </si>
  <si>
    <t xml:space="preserve">Conclusion: </t>
  </si>
  <si>
    <t>Fail to reject the null hypothesis becauses P value, 1.64 Is more than alpha, 0.05</t>
  </si>
  <si>
    <t xml:space="preserve">We would fail to reject the null hypothesis because the P value of .85 is greater than the alpha of 0.05. </t>
  </si>
  <si>
    <t>The variances are equal therefore I must conduct the Two Sample Mean test with Equal Variance</t>
  </si>
  <si>
    <t xml:space="preserve">This suggests the variances are equal so we would use the two sample mean test with equal variances. </t>
  </si>
  <si>
    <t>Two Sample Mean Test with Equal Variances</t>
  </si>
  <si>
    <t>Claim: Mu(1) &gt; Mu(2)</t>
  </si>
  <si>
    <t>H(0): Mu(1)&lt;=Mu(2)</t>
  </si>
  <si>
    <t>H(1): Mu(1)&gt;Mu(2)</t>
  </si>
  <si>
    <t>df</t>
  </si>
  <si>
    <t>Upper Critical Value</t>
  </si>
  <si>
    <t xml:space="preserve">df </t>
  </si>
  <si>
    <t>Sp^2</t>
  </si>
  <si>
    <t>tstat num</t>
  </si>
  <si>
    <t>tstat denom</t>
  </si>
  <si>
    <t xml:space="preserve">Tstat Num </t>
  </si>
  <si>
    <t>tstat</t>
  </si>
  <si>
    <t xml:space="preserve">Tstat Den </t>
  </si>
  <si>
    <t>Tstat</t>
  </si>
  <si>
    <t>p value</t>
  </si>
  <si>
    <t>P Value</t>
  </si>
  <si>
    <t>the P value of 0.11 is less than the alpha of 0.05, we would reject the null hypothesis</t>
  </si>
  <si>
    <t>Concslusion :</t>
  </si>
  <si>
    <t xml:space="preserve">The P Value of .08 higher than the alpha of 0.05, we would fail to reject the null hypothesis. </t>
  </si>
  <si>
    <t>This suggests that the private school third grade math scores are less than or equal to those of public school.</t>
  </si>
  <si>
    <t>Grade 4 Math</t>
  </si>
  <si>
    <t>Grade 4 English</t>
  </si>
  <si>
    <t>Private</t>
  </si>
  <si>
    <t>Public</t>
  </si>
  <si>
    <t>Average</t>
  </si>
  <si>
    <t>Std.dev</t>
  </si>
  <si>
    <t>n2</t>
  </si>
  <si>
    <t>F(L)</t>
  </si>
  <si>
    <t>F(U)</t>
  </si>
  <si>
    <t>Reject the null hypothesis because P, 0, is less than alpha, 0.05</t>
  </si>
  <si>
    <t>conclusion</t>
  </si>
  <si>
    <t>The variances are not equal therefore we msut use two sample mean test with unequal variances</t>
  </si>
  <si>
    <t>there is evidence of a type 1 error at this level of significance.</t>
  </si>
  <si>
    <t>We would reject the null hypothesis because the P value of .00 is less than the alpha of 0.05</t>
  </si>
  <si>
    <t xml:space="preserve">This suggestes the variances are equal so we would use the two sample mean test with unequal variances. </t>
  </si>
  <si>
    <t>Two Sample Mean Test with Unequal Variances</t>
  </si>
  <si>
    <t>Claim: Mu(1) &lt;= Mu(2)</t>
  </si>
  <si>
    <t xml:space="preserve">side a </t>
  </si>
  <si>
    <t>side b</t>
  </si>
  <si>
    <t>side a</t>
  </si>
  <si>
    <t>num</t>
  </si>
  <si>
    <t>denom</t>
  </si>
  <si>
    <t>total</t>
  </si>
  <si>
    <t>den</t>
  </si>
  <si>
    <t>ucv</t>
  </si>
  <si>
    <t>final df</t>
  </si>
  <si>
    <t>Find Tstat</t>
  </si>
  <si>
    <t>Critical Value</t>
  </si>
  <si>
    <t>Num</t>
  </si>
  <si>
    <t>Den</t>
  </si>
  <si>
    <t>The P value, 0.20 is greater than the aplha of 0.05</t>
  </si>
  <si>
    <t>Therefore I fail to reject the null hypothesis</t>
  </si>
  <si>
    <t xml:space="preserve">Grade 4 math averages are higher in private school than public school </t>
  </si>
  <si>
    <t>The P value, 0.27 is greater than the aplha of 0.05</t>
  </si>
  <si>
    <t>The standard deviation is smaller for private school meaning there are more scores that are higher and the grouping is smaller</t>
  </si>
  <si>
    <t xml:space="preserve">Grade 4 english averages are higher in private school than public school </t>
  </si>
  <si>
    <t>Grade 5 Math</t>
  </si>
  <si>
    <t>Grade 5 English</t>
  </si>
  <si>
    <t>total df</t>
  </si>
  <si>
    <t>Given the P value of 0 I reject the null hypothesis</t>
  </si>
  <si>
    <t>The variances are not equal</t>
  </si>
  <si>
    <t>Reject the Null hypothesis because P is less than alpha</t>
  </si>
  <si>
    <t>The variances are not equal therefore We must use two sample mean test with unequal variance.</t>
  </si>
  <si>
    <t>The P value, 0.13 is greater than the aplha of 0.05</t>
  </si>
  <si>
    <t>The P value, 0 is less than the aplha of 0.05</t>
  </si>
  <si>
    <t xml:space="preserve">Grade 5 math averages are higher in private school than public school </t>
  </si>
  <si>
    <t>Therefore I reject the null hypothesis</t>
  </si>
  <si>
    <t xml:space="preserve">Grade 5 english averages are higher in private school than public school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</si>
</sst>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E+00"/>
    <numFmt numFmtId="165" formatCode="0.000"/>
    <numFmt numFmtId="166" formatCode="0.0000"/>
    <numFmt numFmtId="167" formatCode="0.0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Protection="1">
      <protection locked="0"/>
    </xf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2" fontId="0" fillId="0" borderId="0" xfId="0" applyNumberFormat="1"/>
    <xf numFmtId="165" fontId="0" fillId="0" borderId="0" xfId="0" applyNumberFormat="1"/>
    <xf numFmtId="0" fontId="0" fillId="3" borderId="0" xfId="0" applyFill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BB9FE-23B4-8843-AC75-A39562E1C5B1}">
  <dimension ref="A1:M51"/>
  <sheetViews>
    <sheetView tabSelected="1" topLeftCell="A12" zoomScale="115" workbookViewId="0">
      <selection activeCell="H14" sqref="H14"/>
    </sheetView>
  </sheetViews>
  <sheetFormatPr baseColWidth="10" defaultColWidth="11" defaultRowHeight="16" x14ac:dyDescent="0.2"/>
  <cols>
    <col min="10" max="10" width="10.83203125" style="2"/>
  </cols>
  <sheetData>
    <row r="1" spans="1:13" x14ac:dyDescent="0.2">
      <c r="A1" t="s">
        <v>0</v>
      </c>
      <c r="K1" t="s">
        <v>1</v>
      </c>
    </row>
    <row r="2" spans="1:13" x14ac:dyDescent="0.2">
      <c r="B2" t="s">
        <v>2</v>
      </c>
      <c r="C2" t="s">
        <v>3</v>
      </c>
      <c r="L2" t="s">
        <v>2</v>
      </c>
      <c r="M2" t="s">
        <v>3</v>
      </c>
    </row>
    <row r="3" spans="1:13" x14ac:dyDescent="0.2">
      <c r="A3" t="s">
        <v>4</v>
      </c>
      <c r="B3">
        <v>76</v>
      </c>
      <c r="C3">
        <v>75</v>
      </c>
      <c r="K3" t="s">
        <v>4</v>
      </c>
      <c r="L3">
        <v>78</v>
      </c>
      <c r="M3">
        <v>77</v>
      </c>
    </row>
    <row r="4" spans="1:13" x14ac:dyDescent="0.2">
      <c r="A4" t="s">
        <v>5</v>
      </c>
      <c r="B4">
        <f>5.3</f>
        <v>5.3</v>
      </c>
      <c r="C4">
        <v>5.2</v>
      </c>
      <c r="K4" t="s">
        <v>5</v>
      </c>
      <c r="L4">
        <f>6.2</f>
        <v>6.2</v>
      </c>
      <c r="M4">
        <f>6.8</f>
        <v>6.8</v>
      </c>
    </row>
    <row r="5" spans="1:13" x14ac:dyDescent="0.2">
      <c r="A5" t="s">
        <v>6</v>
      </c>
      <c r="B5">
        <f>B4^2</f>
        <v>28.09</v>
      </c>
      <c r="C5">
        <f>C4^2</f>
        <v>27.040000000000003</v>
      </c>
      <c r="K5" t="s">
        <v>6</v>
      </c>
      <c r="L5">
        <f>L4^2</f>
        <v>38.440000000000005</v>
      </c>
      <c r="M5">
        <f>M4^2</f>
        <v>46.239999999999995</v>
      </c>
    </row>
    <row r="6" spans="1:13" x14ac:dyDescent="0.2">
      <c r="A6" t="s">
        <v>7</v>
      </c>
      <c r="B6">
        <v>100</v>
      </c>
      <c r="C6">
        <v>100</v>
      </c>
      <c r="K6" t="s">
        <v>7</v>
      </c>
      <c r="L6">
        <v>100</v>
      </c>
      <c r="M6">
        <v>100</v>
      </c>
    </row>
    <row r="7" spans="1:13" x14ac:dyDescent="0.2">
      <c r="A7" t="s">
        <v>8</v>
      </c>
      <c r="B7">
        <v>99</v>
      </c>
      <c r="C7">
        <v>99</v>
      </c>
      <c r="K7" t="s">
        <v>8</v>
      </c>
      <c r="L7">
        <v>99</v>
      </c>
      <c r="M7">
        <v>99</v>
      </c>
    </row>
    <row r="8" spans="1:13" x14ac:dyDescent="0.2">
      <c r="A8" t="s">
        <v>9</v>
      </c>
      <c r="B8">
        <v>0.05</v>
      </c>
      <c r="C8">
        <v>0.05</v>
      </c>
      <c r="K8" t="s">
        <v>9</v>
      </c>
      <c r="L8">
        <v>0.05</v>
      </c>
      <c r="M8">
        <v>0.05</v>
      </c>
    </row>
    <row r="9" spans="1:13" x14ac:dyDescent="0.2">
      <c r="A9" t="s">
        <v>10</v>
      </c>
      <c r="B9">
        <f>B8/2</f>
        <v>2.5000000000000001E-2</v>
      </c>
      <c r="C9">
        <f>C8/2</f>
        <v>2.5000000000000001E-2</v>
      </c>
      <c r="K9" t="s">
        <v>10</v>
      </c>
      <c r="L9">
        <f>L8/2</f>
        <v>2.5000000000000001E-2</v>
      </c>
      <c r="M9">
        <f>M8/2</f>
        <v>2.5000000000000001E-2</v>
      </c>
    </row>
    <row r="11" spans="1:13" x14ac:dyDescent="0.2">
      <c r="A11" t="s">
        <v>11</v>
      </c>
      <c r="K11" t="s">
        <v>11</v>
      </c>
    </row>
    <row r="12" spans="1:13" x14ac:dyDescent="0.2">
      <c r="A12" t="s">
        <v>12</v>
      </c>
      <c r="K12" t="s">
        <v>12</v>
      </c>
    </row>
    <row r="14" spans="1:13" x14ac:dyDescent="0.2">
      <c r="A14" s="1" t="s">
        <v>13</v>
      </c>
      <c r="K14" s="1" t="s">
        <v>13</v>
      </c>
    </row>
    <row r="15" spans="1:13" x14ac:dyDescent="0.2">
      <c r="A15" t="s">
        <v>14</v>
      </c>
      <c r="K15" t="s">
        <v>14</v>
      </c>
    </row>
    <row r="16" spans="1:13" x14ac:dyDescent="0.2">
      <c r="A16" t="s">
        <v>15</v>
      </c>
      <c r="K16" t="s">
        <v>15</v>
      </c>
    </row>
    <row r="17" spans="1:12" x14ac:dyDescent="0.2">
      <c r="A17" t="s">
        <v>16</v>
      </c>
      <c r="K17" t="s">
        <v>16</v>
      </c>
    </row>
    <row r="19" spans="1:12" x14ac:dyDescent="0.2">
      <c r="A19" t="s">
        <v>17</v>
      </c>
      <c r="K19" t="s">
        <v>17</v>
      </c>
    </row>
    <row r="20" spans="1:12" x14ac:dyDescent="0.2">
      <c r="A20" t="s">
        <v>18</v>
      </c>
      <c r="B20">
        <v>99</v>
      </c>
      <c r="K20" t="s">
        <v>18</v>
      </c>
      <c r="L20">
        <v>99</v>
      </c>
    </row>
    <row r="21" spans="1:12" x14ac:dyDescent="0.2">
      <c r="A21" t="s">
        <v>19</v>
      </c>
      <c r="B21">
        <v>99</v>
      </c>
      <c r="K21" t="s">
        <v>19</v>
      </c>
      <c r="L21">
        <v>99</v>
      </c>
    </row>
    <row r="23" spans="1:12" x14ac:dyDescent="0.2">
      <c r="A23" t="s">
        <v>20</v>
      </c>
      <c r="B23">
        <f>_xlfn.F.INV(B9,B20,B21)</f>
        <v>0.6728416631266817</v>
      </c>
      <c r="K23" t="s">
        <v>20</v>
      </c>
      <c r="L23">
        <f>_xlfn.F.INV(L9,L20,L21)</f>
        <v>0.6728416631266817</v>
      </c>
    </row>
    <row r="24" spans="1:12" x14ac:dyDescent="0.2">
      <c r="A24" t="s">
        <v>21</v>
      </c>
      <c r="B24">
        <f>_xlfn.F.DIST.RT(B9,B20,B21)</f>
        <v>1</v>
      </c>
      <c r="K24" t="s">
        <v>21</v>
      </c>
      <c r="L24">
        <f>_xlfn.F.DIST.RT(L9,L20,L21)</f>
        <v>1</v>
      </c>
    </row>
    <row r="26" spans="1:12" x14ac:dyDescent="0.2">
      <c r="A26" t="s">
        <v>22</v>
      </c>
      <c r="B26">
        <f>B5/C5</f>
        <v>1.0388313609467454</v>
      </c>
      <c r="K26" t="s">
        <v>22</v>
      </c>
      <c r="L26">
        <f>L5/M5</f>
        <v>0.83131487889273381</v>
      </c>
    </row>
    <row r="28" spans="1:12" x14ac:dyDescent="0.2">
      <c r="A28" t="s">
        <v>23</v>
      </c>
      <c r="B28">
        <f>_xlfn.F.DIST.RT(B26,B20,B21)*2</f>
        <v>0.85005875955289378</v>
      </c>
      <c r="C28" t="s">
        <v>24</v>
      </c>
      <c r="K28" t="s">
        <v>25</v>
      </c>
      <c r="L28">
        <f>_xlfn.F.DIST.RT(L26,L20,L21)*2</f>
        <v>1.6404043968367841</v>
      </c>
    </row>
    <row r="29" spans="1:12" x14ac:dyDescent="0.2">
      <c r="B29">
        <v>0.85005875955289378</v>
      </c>
    </row>
    <row r="30" spans="1:12" x14ac:dyDescent="0.2">
      <c r="A30" t="s">
        <v>26</v>
      </c>
      <c r="K30" t="s">
        <v>27</v>
      </c>
    </row>
    <row r="31" spans="1:12" x14ac:dyDescent="0.2">
      <c r="A31" t="s">
        <v>28</v>
      </c>
      <c r="K31" t="s">
        <v>29</v>
      </c>
    </row>
    <row r="32" spans="1:12" x14ac:dyDescent="0.2">
      <c r="A32" t="s">
        <v>30</v>
      </c>
    </row>
    <row r="33" spans="1:12" x14ac:dyDescent="0.2">
      <c r="K33" s="1" t="s">
        <v>31</v>
      </c>
    </row>
    <row r="34" spans="1:12" x14ac:dyDescent="0.2">
      <c r="A34" s="1" t="s">
        <v>31</v>
      </c>
      <c r="K34" t="s">
        <v>32</v>
      </c>
    </row>
    <row r="35" spans="1:12" x14ac:dyDescent="0.2">
      <c r="A35" t="s">
        <v>32</v>
      </c>
      <c r="K35" t="s">
        <v>33</v>
      </c>
    </row>
    <row r="36" spans="1:12" x14ac:dyDescent="0.2">
      <c r="A36" t="s">
        <v>33</v>
      </c>
      <c r="K36" t="s">
        <v>34</v>
      </c>
    </row>
    <row r="37" spans="1:12" x14ac:dyDescent="0.2">
      <c r="A37" t="s">
        <v>34</v>
      </c>
    </row>
    <row r="38" spans="1:12" x14ac:dyDescent="0.2">
      <c r="K38" t="s">
        <v>35</v>
      </c>
      <c r="L38">
        <f>198</f>
        <v>198</v>
      </c>
    </row>
    <row r="39" spans="1:12" x14ac:dyDescent="0.2">
      <c r="A39" s="3"/>
      <c r="K39" t="s">
        <v>36</v>
      </c>
      <c r="L39">
        <f>-_xlfn.T.INV(L8,L38)</f>
        <v>1.6525857836178461</v>
      </c>
    </row>
    <row r="40" spans="1:12" x14ac:dyDescent="0.2">
      <c r="A40" t="s">
        <v>37</v>
      </c>
      <c r="B40">
        <v>198</v>
      </c>
      <c r="K40" t="s">
        <v>38</v>
      </c>
      <c r="L40">
        <f>((L5)*L3+(M5)*M3)/L38</f>
        <v>33.12525252525252</v>
      </c>
    </row>
    <row r="41" spans="1:12" x14ac:dyDescent="0.2">
      <c r="A41" t="s">
        <v>36</v>
      </c>
      <c r="B41">
        <f>-_xlfn.T.INV(B8,B40)</f>
        <v>1.6525857836178461</v>
      </c>
    </row>
    <row r="42" spans="1:12" x14ac:dyDescent="0.2">
      <c r="A42" t="s">
        <v>38</v>
      </c>
      <c r="B42">
        <f>((B7)*B5+(C7)*C5)/B40</f>
        <v>27.565000000000005</v>
      </c>
      <c r="K42" t="s">
        <v>39</v>
      </c>
      <c r="L42" s="7">
        <f>L3-M3</f>
        <v>1</v>
      </c>
    </row>
    <row r="43" spans="1:12" x14ac:dyDescent="0.2">
      <c r="K43" t="s">
        <v>40</v>
      </c>
      <c r="L43">
        <f>SQRT(L40*(1/L7+1/M7))</f>
        <v>0.81804463246950787</v>
      </c>
    </row>
    <row r="44" spans="1:12" x14ac:dyDescent="0.2">
      <c r="A44" t="s">
        <v>41</v>
      </c>
      <c r="B44">
        <f>B3-C3</f>
        <v>1</v>
      </c>
      <c r="K44" t="s">
        <v>42</v>
      </c>
      <c r="L44">
        <f>L42/L43</f>
        <v>1.222427188332263</v>
      </c>
    </row>
    <row r="45" spans="1:12" x14ac:dyDescent="0.2">
      <c r="A45" t="s">
        <v>43</v>
      </c>
      <c r="B45">
        <f>SQRT(B42*(1/B6+1/C6))</f>
        <v>0.74249579123386289</v>
      </c>
    </row>
    <row r="46" spans="1:12" x14ac:dyDescent="0.2">
      <c r="A46" t="s">
        <v>44</v>
      </c>
      <c r="B46">
        <f>B44/B45</f>
        <v>1.3468089810155319</v>
      </c>
      <c r="K46" t="s">
        <v>45</v>
      </c>
      <c r="L46">
        <f>_xlfn.T.DIST.RT(L44,L38)</f>
        <v>0.11149963887202892</v>
      </c>
    </row>
    <row r="48" spans="1:12" x14ac:dyDescent="0.2">
      <c r="A48" t="s">
        <v>46</v>
      </c>
      <c r="B48">
        <f>_xlfn.T.DIST.RT(B46,B40)</f>
        <v>8.9790643608083837E-2</v>
      </c>
      <c r="K48" t="s">
        <v>47</v>
      </c>
    </row>
    <row r="49" spans="1:1" x14ac:dyDescent="0.2">
      <c r="A49" t="s">
        <v>48</v>
      </c>
    </row>
    <row r="50" spans="1:1" x14ac:dyDescent="0.2">
      <c r="A50" t="s">
        <v>49</v>
      </c>
    </row>
    <row r="51" spans="1:1" x14ac:dyDescent="0.2">
      <c r="A51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92CA-648B-4E4C-A418-66075E4C4451}">
  <dimension ref="A1:N52"/>
  <sheetViews>
    <sheetView zoomScale="125" workbookViewId="0">
      <selection activeCell="A21" sqref="A21:A23"/>
    </sheetView>
  </sheetViews>
  <sheetFormatPr baseColWidth="10" defaultColWidth="11" defaultRowHeight="16" x14ac:dyDescent="0.2"/>
  <cols>
    <col min="1" max="1" width="14.1640625" bestFit="1" customWidth="1"/>
    <col min="3" max="3" width="13.1640625" bestFit="1" customWidth="1"/>
    <col min="10" max="10" width="10.83203125" style="2"/>
    <col min="12" max="12" width="22.6640625" bestFit="1" customWidth="1"/>
  </cols>
  <sheetData>
    <row r="1" spans="1:14" x14ac:dyDescent="0.2">
      <c r="A1" s="9" t="s">
        <v>51</v>
      </c>
      <c r="K1" t="s">
        <v>52</v>
      </c>
    </row>
    <row r="2" spans="1:14" x14ac:dyDescent="0.2">
      <c r="B2" t="s">
        <v>53</v>
      </c>
      <c r="D2" t="s">
        <v>54</v>
      </c>
      <c r="L2" t="s">
        <v>53</v>
      </c>
      <c r="N2" t="s">
        <v>54</v>
      </c>
    </row>
    <row r="3" spans="1:14" x14ac:dyDescent="0.2">
      <c r="A3" t="s">
        <v>4</v>
      </c>
      <c r="B3">
        <v>79</v>
      </c>
      <c r="C3" t="s">
        <v>55</v>
      </c>
      <c r="D3">
        <v>76</v>
      </c>
      <c r="K3" t="s">
        <v>4</v>
      </c>
      <c r="L3">
        <v>81</v>
      </c>
      <c r="M3" t="s">
        <v>55</v>
      </c>
      <c r="N3">
        <v>71</v>
      </c>
    </row>
    <row r="4" spans="1:14" x14ac:dyDescent="0.2">
      <c r="A4" t="s">
        <v>5</v>
      </c>
      <c r="B4">
        <v>4</v>
      </c>
      <c r="C4" t="s">
        <v>56</v>
      </c>
      <c r="D4">
        <v>5.6</v>
      </c>
      <c r="K4" t="s">
        <v>5</v>
      </c>
      <c r="L4">
        <v>3</v>
      </c>
      <c r="M4" t="s">
        <v>56</v>
      </c>
      <c r="N4">
        <v>7.1</v>
      </c>
    </row>
    <row r="5" spans="1:14" x14ac:dyDescent="0.2">
      <c r="A5" t="s">
        <v>6</v>
      </c>
      <c r="B5">
        <f>B4^2</f>
        <v>16</v>
      </c>
      <c r="C5" t="s">
        <v>6</v>
      </c>
      <c r="D5">
        <f>D4^2</f>
        <v>31.359999999999996</v>
      </c>
      <c r="K5" t="s">
        <v>6</v>
      </c>
      <c r="L5">
        <f>L4^2</f>
        <v>9</v>
      </c>
      <c r="M5" t="s">
        <v>6</v>
      </c>
      <c r="N5">
        <f>N4^2</f>
        <v>50.41</v>
      </c>
    </row>
    <row r="6" spans="1:14" x14ac:dyDescent="0.2">
      <c r="A6" t="s">
        <v>7</v>
      </c>
      <c r="B6">
        <v>100</v>
      </c>
      <c r="C6" t="s">
        <v>7</v>
      </c>
      <c r="D6">
        <v>100</v>
      </c>
      <c r="K6" t="s">
        <v>7</v>
      </c>
      <c r="L6">
        <v>100</v>
      </c>
      <c r="M6" t="s">
        <v>7</v>
      </c>
      <c r="N6">
        <v>100</v>
      </c>
    </row>
    <row r="7" spans="1:14" x14ac:dyDescent="0.2">
      <c r="A7" t="s">
        <v>8</v>
      </c>
      <c r="B7">
        <v>99</v>
      </c>
      <c r="C7" t="s">
        <v>57</v>
      </c>
      <c r="D7">
        <v>99</v>
      </c>
      <c r="K7" t="s">
        <v>8</v>
      </c>
      <c r="L7">
        <v>99</v>
      </c>
      <c r="M7" t="s">
        <v>57</v>
      </c>
      <c r="N7">
        <v>99</v>
      </c>
    </row>
    <row r="8" spans="1:14" x14ac:dyDescent="0.2">
      <c r="A8" t="s">
        <v>9</v>
      </c>
      <c r="B8">
        <v>0.05</v>
      </c>
      <c r="D8" s="5"/>
      <c r="K8" t="s">
        <v>9</v>
      </c>
      <c r="L8">
        <v>0.05</v>
      </c>
      <c r="N8" s="5"/>
    </row>
    <row r="9" spans="1:14" x14ac:dyDescent="0.2">
      <c r="A9" t="s">
        <v>10</v>
      </c>
      <c r="B9">
        <v>2.5000000000000001E-2</v>
      </c>
      <c r="D9" s="5"/>
      <c r="K9" t="s">
        <v>10</v>
      </c>
      <c r="L9">
        <v>2.5000000000000001E-2</v>
      </c>
      <c r="N9" s="5"/>
    </row>
    <row r="10" spans="1:14" x14ac:dyDescent="0.2">
      <c r="D10" s="5"/>
      <c r="N10" s="5"/>
    </row>
    <row r="11" spans="1:14" x14ac:dyDescent="0.2">
      <c r="A11" s="1" t="s">
        <v>13</v>
      </c>
      <c r="K11" s="1" t="s">
        <v>13</v>
      </c>
    </row>
    <row r="12" spans="1:14" x14ac:dyDescent="0.2">
      <c r="A12" t="s">
        <v>14</v>
      </c>
      <c r="K12" t="s">
        <v>14</v>
      </c>
    </row>
    <row r="13" spans="1:14" x14ac:dyDescent="0.2">
      <c r="A13" t="s">
        <v>15</v>
      </c>
      <c r="K13" t="s">
        <v>15</v>
      </c>
    </row>
    <row r="14" spans="1:14" x14ac:dyDescent="0.2">
      <c r="A14" t="s">
        <v>16</v>
      </c>
      <c r="K14" t="s">
        <v>16</v>
      </c>
    </row>
    <row r="16" spans="1:14" x14ac:dyDescent="0.2">
      <c r="A16" t="s">
        <v>58</v>
      </c>
      <c r="B16">
        <f>_xlfn.F.INV(B9,B7,D7)</f>
        <v>0.6728416631266817</v>
      </c>
      <c r="K16" t="s">
        <v>58</v>
      </c>
      <c r="L16">
        <f>_xlfn.F.INV(L9,L7,N7)</f>
        <v>0.6728416631266817</v>
      </c>
    </row>
    <row r="17" spans="1:12" x14ac:dyDescent="0.2">
      <c r="A17" t="s">
        <v>59</v>
      </c>
      <c r="B17">
        <f>_xlfn.F.INV.RT(B9,B7,D7)</f>
        <v>1.4862337676192938</v>
      </c>
      <c r="K17" t="s">
        <v>59</v>
      </c>
      <c r="L17">
        <f>_xlfn.F.INV.RT(L9,L7,N7)</f>
        <v>1.4862337676192938</v>
      </c>
    </row>
    <row r="18" spans="1:12" x14ac:dyDescent="0.2">
      <c r="A18" t="s">
        <v>22</v>
      </c>
      <c r="B18">
        <f>D5/B5</f>
        <v>1.9599999999999997</v>
      </c>
      <c r="K18" t="s">
        <v>22</v>
      </c>
      <c r="L18">
        <f>N5/L5</f>
        <v>5.6011111111111109</v>
      </c>
    </row>
    <row r="19" spans="1:12" x14ac:dyDescent="0.2">
      <c r="A19" t="s">
        <v>23</v>
      </c>
      <c r="B19" s="8">
        <f>_xlfn.F.DIST.RT(B18,B7,D7)</f>
        <v>4.6854469716826061E-4</v>
      </c>
      <c r="K19" t="s">
        <v>23</v>
      </c>
      <c r="L19" s="8">
        <f>_xlfn.F.DIST.RT(L18,L7,N7)</f>
        <v>2.842923260551381E-16</v>
      </c>
    </row>
    <row r="20" spans="1:12" x14ac:dyDescent="0.2">
      <c r="L20" s="4"/>
    </row>
    <row r="21" spans="1:12" x14ac:dyDescent="0.2">
      <c r="A21" t="s">
        <v>60</v>
      </c>
      <c r="K21" s="1" t="s">
        <v>61</v>
      </c>
    </row>
    <row r="22" spans="1:12" x14ac:dyDescent="0.2">
      <c r="A22" t="s">
        <v>62</v>
      </c>
      <c r="K22" s="1"/>
    </row>
    <row r="23" spans="1:12" x14ac:dyDescent="0.2">
      <c r="A23" t="s">
        <v>63</v>
      </c>
      <c r="K23" t="s">
        <v>64</v>
      </c>
    </row>
    <row r="24" spans="1:12" x14ac:dyDescent="0.2">
      <c r="K24" t="s">
        <v>65</v>
      </c>
    </row>
    <row r="25" spans="1:12" x14ac:dyDescent="0.2">
      <c r="A25" s="1" t="s">
        <v>66</v>
      </c>
      <c r="K25" t="s">
        <v>63</v>
      </c>
    </row>
    <row r="26" spans="1:12" x14ac:dyDescent="0.2">
      <c r="A26" t="s">
        <v>67</v>
      </c>
    </row>
    <row r="27" spans="1:12" x14ac:dyDescent="0.2">
      <c r="A27" t="s">
        <v>33</v>
      </c>
      <c r="K27" s="1" t="s">
        <v>13</v>
      </c>
    </row>
    <row r="28" spans="1:12" x14ac:dyDescent="0.2">
      <c r="A28" t="s">
        <v>34</v>
      </c>
      <c r="K28" t="s">
        <v>14</v>
      </c>
    </row>
    <row r="29" spans="1:12" x14ac:dyDescent="0.2">
      <c r="K29" t="s">
        <v>15</v>
      </c>
    </row>
    <row r="30" spans="1:12" x14ac:dyDescent="0.2">
      <c r="A30" t="s">
        <v>68</v>
      </c>
      <c r="B30">
        <f>(B5^2/B6)</f>
        <v>2.56</v>
      </c>
      <c r="K30" t="s">
        <v>16</v>
      </c>
    </row>
    <row r="31" spans="1:12" x14ac:dyDescent="0.2">
      <c r="A31" t="s">
        <v>69</v>
      </c>
      <c r="B31">
        <f>(D5^2/D6)</f>
        <v>9.8344959999999961</v>
      </c>
    </row>
    <row r="32" spans="1:12" x14ac:dyDescent="0.2">
      <c r="K32" t="s">
        <v>70</v>
      </c>
      <c r="L32">
        <f>L5^2/(L6-1)</f>
        <v>0.81818181818181823</v>
      </c>
    </row>
    <row r="33" spans="1:12" x14ac:dyDescent="0.2">
      <c r="A33" t="s">
        <v>35</v>
      </c>
      <c r="K33" t="s">
        <v>69</v>
      </c>
      <c r="L33">
        <f>N5^2/(N6-1)</f>
        <v>25.668364646464646</v>
      </c>
    </row>
    <row r="34" spans="1:12" x14ac:dyDescent="0.2">
      <c r="A34" t="s">
        <v>71</v>
      </c>
      <c r="B34">
        <f>(B30+B31)^2</f>
        <v>153.6235310940159</v>
      </c>
    </row>
    <row r="35" spans="1:12" x14ac:dyDescent="0.2">
      <c r="A35" t="s">
        <v>72</v>
      </c>
      <c r="B35">
        <f>((B30)^2/(B7-1))+((B31)^2/(D7-1))</f>
        <v>1.0537848119797544</v>
      </c>
    </row>
    <row r="36" spans="1:12" x14ac:dyDescent="0.2">
      <c r="A36" t="s">
        <v>73</v>
      </c>
      <c r="B36">
        <f>B34/B35</f>
        <v>145.78263925193806</v>
      </c>
      <c r="K36" t="s">
        <v>71</v>
      </c>
      <c r="L36">
        <f>(L32+L33)^2</f>
        <v>701.53714362387598</v>
      </c>
    </row>
    <row r="37" spans="1:12" x14ac:dyDescent="0.2">
      <c r="K37" t="s">
        <v>74</v>
      </c>
      <c r="L37">
        <f>L32^2/(L6-1)+L33^2/(N6-1)</f>
        <v>6.6619632839543375</v>
      </c>
    </row>
    <row r="38" spans="1:12" x14ac:dyDescent="0.2">
      <c r="A38" t="s">
        <v>75</v>
      </c>
      <c r="B38">
        <f>-_xlfn.T.INV(B8,B36)</f>
        <v>1.6554302514176737</v>
      </c>
      <c r="K38" t="s">
        <v>76</v>
      </c>
      <c r="L38">
        <f>L36/L37</f>
        <v>105.30486490574968</v>
      </c>
    </row>
    <row r="40" spans="1:12" x14ac:dyDescent="0.2">
      <c r="A40" t="s">
        <v>77</v>
      </c>
      <c r="K40" t="s">
        <v>78</v>
      </c>
      <c r="L40">
        <f>-_xlfn.T.INV($L$8,L38)</f>
        <v>1.6594953834068058</v>
      </c>
    </row>
    <row r="41" spans="1:12" x14ac:dyDescent="0.2">
      <c r="A41" t="s">
        <v>79</v>
      </c>
      <c r="B41">
        <f>(B3-D3)</f>
        <v>3</v>
      </c>
    </row>
    <row r="42" spans="1:12" x14ac:dyDescent="0.2">
      <c r="A42" t="s">
        <v>80</v>
      </c>
      <c r="B42">
        <f>SQRT(B30+B31)</f>
        <v>3.5205817701056166</v>
      </c>
      <c r="K42" t="s">
        <v>77</v>
      </c>
    </row>
    <row r="43" spans="1:12" x14ac:dyDescent="0.2">
      <c r="A43" t="s">
        <v>44</v>
      </c>
      <c r="B43">
        <f>B41/B42</f>
        <v>0.8521318906647638</v>
      </c>
      <c r="K43" t="s">
        <v>71</v>
      </c>
      <c r="L43">
        <f>L3-N3</f>
        <v>10</v>
      </c>
    </row>
    <row r="44" spans="1:12" x14ac:dyDescent="0.2">
      <c r="K44" t="s">
        <v>72</v>
      </c>
      <c r="L44">
        <f>SQRT(L32+L33)</f>
        <v>5.1465081817331706</v>
      </c>
    </row>
    <row r="45" spans="1:12" x14ac:dyDescent="0.2">
      <c r="A45" t="s">
        <v>45</v>
      </c>
      <c r="B45" s="10">
        <f>_xlfn.T.DIST.RT(B43,B36)</f>
        <v>0.19777306614717743</v>
      </c>
      <c r="K45" t="s">
        <v>42</v>
      </c>
      <c r="L45">
        <f>L43/L44</f>
        <v>1.9430650155174409</v>
      </c>
    </row>
    <row r="47" spans="1:12" x14ac:dyDescent="0.2">
      <c r="A47" t="s">
        <v>81</v>
      </c>
      <c r="K47" t="s">
        <v>25</v>
      </c>
      <c r="L47">
        <f>_xlfn.T.DIST.RT(L45,L38)</f>
        <v>2.7342921615546918E-2</v>
      </c>
    </row>
    <row r="48" spans="1:12" x14ac:dyDescent="0.2">
      <c r="A48" t="s">
        <v>82</v>
      </c>
    </row>
    <row r="49" spans="1:11" x14ac:dyDescent="0.2">
      <c r="A49" t="s">
        <v>83</v>
      </c>
      <c r="K49" t="s">
        <v>84</v>
      </c>
    </row>
    <row r="50" spans="1:11" x14ac:dyDescent="0.2">
      <c r="A50" t="s">
        <v>85</v>
      </c>
      <c r="K50" t="s">
        <v>82</v>
      </c>
    </row>
    <row r="51" spans="1:11" x14ac:dyDescent="0.2">
      <c r="K51" t="s">
        <v>86</v>
      </c>
    </row>
    <row r="52" spans="1:11" x14ac:dyDescent="0.2">
      <c r="K52" t="s">
        <v>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DD100-D719-A24B-A196-D4185E6F2F93}">
  <dimension ref="A1:K52"/>
  <sheetViews>
    <sheetView workbookViewId="0">
      <selection activeCell="A23" sqref="A23:A24"/>
    </sheetView>
  </sheetViews>
  <sheetFormatPr baseColWidth="10" defaultColWidth="11" defaultRowHeight="16" x14ac:dyDescent="0.2"/>
  <cols>
    <col min="8" max="8" width="0.5" style="2" customWidth="1"/>
    <col min="10" max="10" width="12.1640625" bestFit="1" customWidth="1"/>
  </cols>
  <sheetData>
    <row r="1" spans="1:11" x14ac:dyDescent="0.2">
      <c r="A1" t="s">
        <v>87</v>
      </c>
      <c r="I1" s="5" t="s">
        <v>88</v>
      </c>
    </row>
    <row r="2" spans="1:11" x14ac:dyDescent="0.2">
      <c r="B2" t="s">
        <v>53</v>
      </c>
      <c r="C2" t="s">
        <v>54</v>
      </c>
      <c r="I2" s="5"/>
      <c r="J2" t="s">
        <v>53</v>
      </c>
      <c r="K2" t="s">
        <v>54</v>
      </c>
    </row>
    <row r="3" spans="1:11" x14ac:dyDescent="0.2">
      <c r="A3" t="s">
        <v>4</v>
      </c>
      <c r="B3">
        <v>85</v>
      </c>
      <c r="C3">
        <v>75</v>
      </c>
      <c r="I3" t="s">
        <v>4</v>
      </c>
      <c r="J3">
        <v>85</v>
      </c>
      <c r="K3">
        <v>75</v>
      </c>
    </row>
    <row r="4" spans="1:11" x14ac:dyDescent="0.2">
      <c r="A4" t="s">
        <v>5</v>
      </c>
      <c r="B4">
        <v>3.3</v>
      </c>
      <c r="C4">
        <v>5.2</v>
      </c>
      <c r="I4" t="s">
        <v>5</v>
      </c>
      <c r="J4">
        <v>4.0999999999999996</v>
      </c>
      <c r="K4">
        <v>6</v>
      </c>
    </row>
    <row r="5" spans="1:11" x14ac:dyDescent="0.2">
      <c r="A5" t="s">
        <v>6</v>
      </c>
      <c r="B5">
        <f>B4^2</f>
        <v>10.889999999999999</v>
      </c>
      <c r="C5">
        <f>C4^2</f>
        <v>27.040000000000003</v>
      </c>
      <c r="I5" t="s">
        <v>6</v>
      </c>
      <c r="J5">
        <f>J4^2</f>
        <v>16.809999999999999</v>
      </c>
      <c r="K5">
        <f>K4^2</f>
        <v>36</v>
      </c>
    </row>
    <row r="6" spans="1:11" x14ac:dyDescent="0.2">
      <c r="A6" t="s">
        <v>7</v>
      </c>
      <c r="B6">
        <v>100</v>
      </c>
      <c r="C6">
        <v>100</v>
      </c>
      <c r="I6" t="s">
        <v>7</v>
      </c>
      <c r="J6">
        <v>100</v>
      </c>
      <c r="K6">
        <v>100</v>
      </c>
    </row>
    <row r="7" spans="1:11" x14ac:dyDescent="0.2">
      <c r="A7" t="s">
        <v>8</v>
      </c>
      <c r="B7">
        <v>99</v>
      </c>
      <c r="C7">
        <v>99</v>
      </c>
      <c r="I7" t="s">
        <v>8</v>
      </c>
      <c r="J7">
        <v>99</v>
      </c>
      <c r="K7">
        <v>99</v>
      </c>
    </row>
    <row r="8" spans="1:11" x14ac:dyDescent="0.2">
      <c r="A8" t="s">
        <v>9</v>
      </c>
      <c r="B8">
        <v>0.05</v>
      </c>
      <c r="C8" s="5">
        <v>0.05</v>
      </c>
      <c r="I8" t="s">
        <v>9</v>
      </c>
      <c r="J8">
        <v>0.05</v>
      </c>
      <c r="K8" s="5">
        <v>0.05</v>
      </c>
    </row>
    <row r="9" spans="1:11" x14ac:dyDescent="0.2">
      <c r="A9" t="s">
        <v>10</v>
      </c>
      <c r="B9">
        <f>B8/2</f>
        <v>2.5000000000000001E-2</v>
      </c>
      <c r="C9" s="5">
        <v>2.5000000000000001E-2</v>
      </c>
      <c r="I9" t="s">
        <v>10</v>
      </c>
      <c r="J9">
        <f>J8/2</f>
        <v>2.5000000000000001E-2</v>
      </c>
      <c r="K9" s="5">
        <v>2.5000000000000001E-2</v>
      </c>
    </row>
    <row r="10" spans="1:11" x14ac:dyDescent="0.2">
      <c r="A10" t="s">
        <v>35</v>
      </c>
      <c r="B10">
        <v>99</v>
      </c>
      <c r="C10" s="5">
        <v>99</v>
      </c>
      <c r="I10" t="s">
        <v>35</v>
      </c>
      <c r="J10">
        <v>99</v>
      </c>
      <c r="K10" s="5">
        <v>99</v>
      </c>
    </row>
    <row r="11" spans="1:11" x14ac:dyDescent="0.2">
      <c r="A11" t="s">
        <v>89</v>
      </c>
      <c r="B11">
        <v>198</v>
      </c>
      <c r="I11" t="s">
        <v>89</v>
      </c>
      <c r="J11">
        <v>198</v>
      </c>
    </row>
    <row r="13" spans="1:11" x14ac:dyDescent="0.2">
      <c r="A13" s="1" t="s">
        <v>13</v>
      </c>
      <c r="I13" s="1" t="s">
        <v>13</v>
      </c>
    </row>
    <row r="14" spans="1:11" x14ac:dyDescent="0.2">
      <c r="A14" t="s">
        <v>14</v>
      </c>
      <c r="B14" s="5"/>
      <c r="I14" t="s">
        <v>14</v>
      </c>
    </row>
    <row r="15" spans="1:11" x14ac:dyDescent="0.2">
      <c r="A15" t="s">
        <v>15</v>
      </c>
      <c r="B15" s="5"/>
      <c r="I15" t="s">
        <v>15</v>
      </c>
      <c r="J15" s="5">
        <v>0.71732859299999996</v>
      </c>
    </row>
    <row r="16" spans="1:11" x14ac:dyDescent="0.2">
      <c r="A16" t="s">
        <v>16</v>
      </c>
      <c r="B16" s="5"/>
      <c r="I16" t="s">
        <v>16</v>
      </c>
      <c r="J16" s="5"/>
    </row>
    <row r="17" spans="1:10" x14ac:dyDescent="0.2">
      <c r="B17" s="6"/>
      <c r="J17" s="5"/>
    </row>
    <row r="18" spans="1:10" x14ac:dyDescent="0.2">
      <c r="A18" s="5" t="s">
        <v>58</v>
      </c>
      <c r="B18">
        <f>_xlfn.F.INV(B8,B6,C6)</f>
        <v>0.71853556904526172</v>
      </c>
      <c r="J18" s="6"/>
    </row>
    <row r="19" spans="1:10" x14ac:dyDescent="0.2">
      <c r="A19" s="5" t="s">
        <v>59</v>
      </c>
      <c r="B19">
        <f>_xlfn.F.INV.RT(B9,B6,C6)</f>
        <v>1.4832509898927291</v>
      </c>
      <c r="I19" s="5" t="s">
        <v>58</v>
      </c>
      <c r="J19">
        <f>_xlfn.F.INV(J9,J6,K6)</f>
        <v>0.674194729559777</v>
      </c>
    </row>
    <row r="20" spans="1:10" x14ac:dyDescent="0.2">
      <c r="A20" s="5" t="s">
        <v>22</v>
      </c>
      <c r="B20">
        <f>C5/B5</f>
        <v>2.4830119375573925</v>
      </c>
      <c r="I20" s="5" t="s">
        <v>59</v>
      </c>
      <c r="J20">
        <f>_xlfn.F.INV.RT(J8,J6,K6)</f>
        <v>1.3917195516552199</v>
      </c>
    </row>
    <row r="21" spans="1:10" x14ac:dyDescent="0.2">
      <c r="A21" s="5" t="s">
        <v>23</v>
      </c>
      <c r="B21" s="7">
        <f>_xlfn.F.DIST.RT(B20,B10,C10)*2</f>
        <v>9.0379088368966824E-6</v>
      </c>
      <c r="I21" s="5" t="s">
        <v>22</v>
      </c>
      <c r="J21">
        <f>K5/J5</f>
        <v>2.1415823914336705</v>
      </c>
    </row>
    <row r="22" spans="1:10" x14ac:dyDescent="0.2">
      <c r="I22" s="5" t="s">
        <v>23</v>
      </c>
      <c r="J22" s="7">
        <f>_xlfn.F.DIST.RT(J21,J10,K10)*2</f>
        <v>1.8773936612530691E-4</v>
      </c>
    </row>
    <row r="23" spans="1:10" x14ac:dyDescent="0.2">
      <c r="A23" s="5" t="s">
        <v>90</v>
      </c>
    </row>
    <row r="24" spans="1:10" x14ac:dyDescent="0.2">
      <c r="A24" s="5" t="s">
        <v>91</v>
      </c>
      <c r="I24" s="5" t="s">
        <v>92</v>
      </c>
    </row>
    <row r="25" spans="1:10" x14ac:dyDescent="0.2">
      <c r="I25" s="5" t="s">
        <v>93</v>
      </c>
    </row>
    <row r="26" spans="1:10" x14ac:dyDescent="0.2">
      <c r="A26" s="1" t="s">
        <v>66</v>
      </c>
    </row>
    <row r="27" spans="1:10" x14ac:dyDescent="0.2">
      <c r="A27" t="s">
        <v>67</v>
      </c>
      <c r="I27" s="1" t="s">
        <v>66</v>
      </c>
    </row>
    <row r="28" spans="1:10" x14ac:dyDescent="0.2">
      <c r="A28" t="s">
        <v>33</v>
      </c>
      <c r="I28" t="s">
        <v>67</v>
      </c>
    </row>
    <row r="29" spans="1:10" x14ac:dyDescent="0.2">
      <c r="A29" t="s">
        <v>34</v>
      </c>
      <c r="I29" t="s">
        <v>33</v>
      </c>
    </row>
    <row r="30" spans="1:10" x14ac:dyDescent="0.2">
      <c r="I30" t="s">
        <v>34</v>
      </c>
    </row>
    <row r="31" spans="1:10" x14ac:dyDescent="0.2">
      <c r="A31" t="s">
        <v>68</v>
      </c>
      <c r="B31">
        <f>(B5^2/B6)</f>
        <v>1.1859209999999998</v>
      </c>
    </row>
    <row r="32" spans="1:10" x14ac:dyDescent="0.2">
      <c r="A32" t="s">
        <v>69</v>
      </c>
      <c r="B32">
        <f>(C5^2/C6)</f>
        <v>7.3116160000000017</v>
      </c>
      <c r="I32" t="s">
        <v>68</v>
      </c>
      <c r="J32">
        <f>(J5^2/J6)</f>
        <v>2.8257609999999995</v>
      </c>
    </row>
    <row r="33" spans="1:10" x14ac:dyDescent="0.2">
      <c r="I33" t="s">
        <v>69</v>
      </c>
      <c r="J33">
        <f>(K5^2/K6)</f>
        <v>12.96</v>
      </c>
    </row>
    <row r="34" spans="1:10" x14ac:dyDescent="0.2">
      <c r="A34" t="s">
        <v>35</v>
      </c>
    </row>
    <row r="35" spans="1:10" x14ac:dyDescent="0.2">
      <c r="A35" t="s">
        <v>71</v>
      </c>
      <c r="B35">
        <f>(B31+B32)^2</f>
        <v>72.208135066369024</v>
      </c>
      <c r="I35" t="s">
        <v>35</v>
      </c>
    </row>
    <row r="36" spans="1:10" x14ac:dyDescent="0.2">
      <c r="A36" t="s">
        <v>72</v>
      </c>
      <c r="B36">
        <f>((B31)^2/(B6-1))+((B32)^2/(C6-1))</f>
        <v>0.55420340555249514</v>
      </c>
      <c r="I36" t="s">
        <v>71</v>
      </c>
      <c r="J36">
        <f>(J32+J33)^2</f>
        <v>249.19025034912102</v>
      </c>
    </row>
    <row r="37" spans="1:10" x14ac:dyDescent="0.2">
      <c r="A37" t="s">
        <v>73</v>
      </c>
      <c r="B37">
        <f>B35/B36</f>
        <v>130.29175631712957</v>
      </c>
      <c r="I37" t="s">
        <v>72</v>
      </c>
      <c r="J37">
        <f>((J32)^2/(J6-1))+((J33)^2/(K6-1))</f>
        <v>1.77723762857698</v>
      </c>
    </row>
    <row r="38" spans="1:10" x14ac:dyDescent="0.2">
      <c r="I38" t="s">
        <v>73</v>
      </c>
      <c r="J38">
        <f>J36/J37</f>
        <v>140.21211701929002</v>
      </c>
    </row>
    <row r="39" spans="1:10" x14ac:dyDescent="0.2">
      <c r="A39" t="s">
        <v>75</v>
      </c>
      <c r="B39">
        <f>-_xlfn.T.INV(B8,B37)</f>
        <v>1.6566594127194858</v>
      </c>
    </row>
    <row r="40" spans="1:10" x14ac:dyDescent="0.2">
      <c r="I40" t="s">
        <v>75</v>
      </c>
      <c r="J40">
        <f>-_xlfn.T.INV(J9,J38)</f>
        <v>1.9770537196571039</v>
      </c>
    </row>
    <row r="41" spans="1:10" x14ac:dyDescent="0.2">
      <c r="A41" t="s">
        <v>77</v>
      </c>
    </row>
    <row r="42" spans="1:10" x14ac:dyDescent="0.2">
      <c r="A42" t="s">
        <v>79</v>
      </c>
      <c r="B42">
        <f>(B4-D4)</f>
        <v>3.3</v>
      </c>
      <c r="I42" t="s">
        <v>77</v>
      </c>
    </row>
    <row r="43" spans="1:10" x14ac:dyDescent="0.2">
      <c r="A43" t="s">
        <v>80</v>
      </c>
      <c r="B43">
        <f>SQRT(B31+B32)</f>
        <v>2.915053515803784</v>
      </c>
      <c r="I43" t="s">
        <v>79</v>
      </c>
      <c r="J43">
        <f>(J5-L5)</f>
        <v>16.809999999999999</v>
      </c>
    </row>
    <row r="44" spans="1:10" x14ac:dyDescent="0.2">
      <c r="A44" t="s">
        <v>44</v>
      </c>
      <c r="B44">
        <f>B42/B43</f>
        <v>1.1320546885706393</v>
      </c>
      <c r="I44" t="s">
        <v>80</v>
      </c>
      <c r="J44">
        <f>SQRT(J32+J33)</f>
        <v>3.9731298745447523</v>
      </c>
    </row>
    <row r="45" spans="1:10" x14ac:dyDescent="0.2">
      <c r="I45" t="s">
        <v>44</v>
      </c>
      <c r="J45">
        <f>J43/J44</f>
        <v>4.2309213468452542</v>
      </c>
    </row>
    <row r="46" spans="1:10" x14ac:dyDescent="0.2">
      <c r="A46" t="s">
        <v>45</v>
      </c>
      <c r="B46" s="11">
        <f>_xlfn.T.DIST.RT(B44,B37)</f>
        <v>0.12984762480166881</v>
      </c>
    </row>
    <row r="47" spans="1:10" x14ac:dyDescent="0.2">
      <c r="I47" t="s">
        <v>45</v>
      </c>
      <c r="J47" s="8">
        <f>_xlfn.T.DIST.RT(J45,J38)</f>
        <v>2.0921581596939986E-5</v>
      </c>
    </row>
    <row r="48" spans="1:10" x14ac:dyDescent="0.2">
      <c r="A48" t="s">
        <v>94</v>
      </c>
    </row>
    <row r="49" spans="1:9" x14ac:dyDescent="0.2">
      <c r="A49" t="s">
        <v>82</v>
      </c>
      <c r="I49" t="s">
        <v>95</v>
      </c>
    </row>
    <row r="50" spans="1:9" x14ac:dyDescent="0.2">
      <c r="A50" t="s">
        <v>96</v>
      </c>
      <c r="I50" t="s">
        <v>97</v>
      </c>
    </row>
    <row r="51" spans="1:9" x14ac:dyDescent="0.2">
      <c r="A51" t="s">
        <v>85</v>
      </c>
      <c r="I51" t="s">
        <v>98</v>
      </c>
    </row>
    <row r="52" spans="1:9" x14ac:dyDescent="0.2">
      <c r="I52" t="s">
        <v>85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4e32bd2a-1ccd-49c1-a814-de8553946415}" enabled="1" method="Standard" siteId="{22136781-9753-4c75-af28-68a078871ebf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grade 3 public vs private</vt:lpstr>
      <vt:lpstr>grade 4 public vs private</vt:lpstr>
      <vt:lpstr>grade 5 public vs private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Scott Marvin</dc:creator>
  <cp:keywords/>
  <dc:description/>
  <cp:lastModifiedBy>Marvin, Scott</cp:lastModifiedBy>
  <cp:revision/>
  <dcterms:created xsi:type="dcterms:W3CDTF">2023-09-20T18:28:54Z</dcterms:created>
  <dcterms:modified xsi:type="dcterms:W3CDTF">2025-01-08T01:58:19Z</dcterms:modified>
  <cp:category/>
  <cp:contentStatus/>
</cp:coreProperties>
</file>