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e8e4a6a8f53f29/Área de Trabalho/EXCEL SANTANDER/"/>
    </mc:Choice>
  </mc:AlternateContent>
  <xr:revisionPtr revIDLastSave="350" documentId="8_{0239D842-EDCE-4AD2-94BE-3F1CF3619DB2}" xr6:coauthVersionLast="47" xr6:coauthVersionMax="47" xr10:uidLastSave="{7DC8176E-9C85-41CF-867E-110E862C888E}"/>
  <bookViews>
    <workbookView xWindow="-120" yWindow="-120" windowWidth="20730" windowHeight="11040" tabRatio="385" xr2:uid="{367C536A-7320-4CEE-B667-AB8004E65368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 s="1"/>
  <c r="C34" i="1"/>
  <c r="D34" i="1" s="1"/>
  <c r="C35" i="1"/>
  <c r="D35" i="1" s="1"/>
  <c r="C36" i="1"/>
  <c r="C37" i="1"/>
  <c r="D37" i="1" s="1"/>
  <c r="C32" i="1"/>
  <c r="H3" i="2"/>
  <c r="G3" i="2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29" i="1"/>
  <c r="D18" i="1"/>
  <c r="D19" i="1" s="1"/>
  <c r="D12" i="1"/>
  <c r="C26" i="1"/>
  <c r="D26" i="1" s="1"/>
  <c r="C25" i="1"/>
  <c r="D25" i="1" s="1"/>
  <c r="C23" i="1"/>
  <c r="D23" i="1" s="1"/>
  <c r="C24" i="1"/>
  <c r="D24" i="1" s="1"/>
  <c r="C22" i="1"/>
  <c r="D22" i="1" s="1"/>
  <c r="D32" i="1" l="1"/>
  <c r="D36" i="1"/>
  <c r="D38" i="1" l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<sst xmlns="http://schemas.openxmlformats.org/spreadsheetml/2006/main" count="70" uniqueCount="34">
  <si>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</si>
  <si>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mês?</t>
  </si>
  <si>
    <t>Por Quantos Anos?</t>
  </si>
  <si>
    <t>Taxa de Rendimentos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</si>
  <si>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</si>
  <si>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</si>
  <si>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</si>
  <si>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</si>
  <si>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</si>
  <si>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</si>
  <si>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</si>
  <si>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</si>
  <si>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Dividendo</t>
  </si>
  <si>
    <t>Salário</t>
  </si>
  <si>
    <t>Redimento Carteira</t>
  </si>
  <si>
    <t>Sugestão de Investimento</t>
  </si>
  <si>
    <t>CONFIGURAÇÕES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</si>
  <si>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</si>
  <si>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</si>
  <si>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</si>
  <si>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</si>
  <si>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</si>
  <si>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</si>
  <si>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</si>
  <si>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</si>
  <si>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</si>
  <si>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</si>
  <si>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</si>
  <si>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</si>
  <si>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</si>
  <si>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%</t>
  </si>
  <si>
    <t>CHAVE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</si>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</sst>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&quot;R$&quot;\ #,##0.00"/>
  </numFmts>
  <fonts count="8" x14ac:knownFonts="1"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14996795556505021"/>
      </top>
      <bottom style="thin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5" borderId="3" xfId="3" applyFont="1" applyFill="1" applyBorder="1" applyAlignment="1">
      <alignment horizontal="left" vertical="center"/>
    </xf>
    <xf numFmtId="0" fontId="2" fillId="5" borderId="4" xfId="3" applyFont="1" applyFill="1" applyBorder="1" applyAlignment="1">
      <alignment horizontal="left" vertical="center"/>
    </xf>
    <xf numFmtId="0" fontId="3" fillId="3" borderId="6" xfId="0" applyFont="1" applyFill="1" applyBorder="1"/>
    <xf numFmtId="0" fontId="3" fillId="3" borderId="9" xfId="0" applyFont="1" applyFill="1" applyBorder="1"/>
    <xf numFmtId="0" fontId="3" fillId="3" borderId="12" xfId="0" applyFont="1" applyFill="1" applyBorder="1"/>
    <xf numFmtId="166" fontId="5" fillId="3" borderId="7" xfId="1" applyNumberFormat="1" applyFont="1" applyFill="1" applyBorder="1" applyAlignment="1">
      <alignment horizontal="center" vertical="center"/>
    </xf>
    <xf numFmtId="166" fontId="5" fillId="3" borderId="8" xfId="1" applyNumberFormat="1" applyFont="1" applyFill="1" applyBorder="1" applyAlignment="1">
      <alignment horizontal="center" vertical="center"/>
    </xf>
    <xf numFmtId="166" fontId="5" fillId="3" borderId="10" xfId="1" applyNumberFormat="1" applyFont="1" applyFill="1" applyBorder="1" applyAlignment="1">
      <alignment horizontal="center" vertical="center"/>
    </xf>
    <xf numFmtId="166" fontId="5" fillId="3" borderId="11" xfId="1" applyNumberFormat="1" applyFont="1" applyFill="1" applyBorder="1" applyAlignment="1">
      <alignment horizontal="center" vertical="center"/>
    </xf>
    <xf numFmtId="166" fontId="5" fillId="3" borderId="13" xfId="1" applyNumberFormat="1" applyFont="1" applyFill="1" applyBorder="1" applyAlignment="1">
      <alignment horizontal="center" vertical="center"/>
    </xf>
    <xf numFmtId="166" fontId="5" fillId="3" borderId="14" xfId="1" applyNumberFormat="1" applyFont="1" applyFill="1" applyBorder="1" applyAlignment="1">
      <alignment horizontal="center" vertic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7" fillId="0" borderId="0" xfId="0" applyFont="1"/>
    <xf numFmtId="166" fontId="6" fillId="0" borderId="16" xfId="1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166" fontId="6" fillId="3" borderId="11" xfId="1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166" fontId="6" fillId="3" borderId="14" xfId="1" applyNumberFormat="1" applyFont="1" applyFill="1" applyBorder="1" applyAlignment="1">
      <alignment horizontal="center"/>
    </xf>
    <xf numFmtId="0" fontId="2" fillId="5" borderId="1" xfId="3" applyFont="1" applyFill="1" applyBorder="1" applyAlignment="1">
      <alignment horizontal="left" vertical="center"/>
    </xf>
    <xf numFmtId="0" fontId="2" fillId="5" borderId="15" xfId="3" applyFont="1" applyFill="1" applyBorder="1" applyAlignment="1">
      <alignment horizontal="left" vertical="center"/>
    </xf>
    <xf numFmtId="0" fontId="2" fillId="5" borderId="2" xfId="3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166" fontId="2" fillId="5" borderId="2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166" fontId="5" fillId="0" borderId="8" xfId="1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0" fontId="3" fillId="3" borderId="12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5" fillId="3" borderId="14" xfId="1" applyNumberFormat="1" applyFont="1" applyFill="1" applyBorder="1" applyAlignment="1">
      <alignment horizontal="center"/>
    </xf>
    <xf numFmtId="0" fontId="5" fillId="6" borderId="0" xfId="0" applyFont="1" applyFill="1"/>
    <xf numFmtId="166" fontId="5" fillId="6" borderId="0" xfId="0" applyNumberFormat="1" applyFont="1" applyFill="1" applyAlignment="1"/>
    <xf numFmtId="166" fontId="5" fillId="4" borderId="0" xfId="0" applyNumberFormat="1" applyFont="1" applyFill="1" applyAlignment="1">
      <alignment horizontal="center"/>
    </xf>
    <xf numFmtId="166" fontId="5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166" fontId="6" fillId="4" borderId="0" xfId="0" applyNumberFormat="1" applyFont="1" applyFill="1" applyAlignment="1">
      <alignment horizontal="center"/>
    </xf>
    <xf numFmtId="0" fontId="6" fillId="4" borderId="0" xfId="0" applyFont="1" applyFill="1"/>
    <xf numFmtId="0" fontId="0" fillId="0" borderId="5" xfId="0" applyBorder="1"/>
    <xf numFmtId="0" fontId="5" fillId="0" borderId="5" xfId="0" applyFont="1" applyBorder="1" applyAlignment="1">
      <alignment horizontal="center"/>
    </xf>
    <xf numFmtId="9" fontId="5" fillId="0" borderId="5" xfId="2" applyFont="1" applyBorder="1" applyAlignment="1">
      <alignment horizontal="center"/>
    </xf>
    <xf numFmtId="9" fontId="5" fillId="0" borderId="0" xfId="2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9" fontId="0" fillId="0" borderId="0" xfId="2" applyFont="1"/>
    <xf numFmtId="9" fontId="0" fillId="0" borderId="0" xfId="2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</cellXfs>
  <cellStyles count="4">
    <cellStyle name="60% - Ênfase6" xfId="3" builtinId="52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83E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Planilha1!$C$32:$C$37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735-94CE-D01794DA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4</xdr:col>
      <xdr:colOff>47625</xdr:colOff>
      <xdr:row>7</xdr:row>
      <xdr:rowOff>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0F529D3-2BA7-CB9E-8721-85E4B4130B83}"/>
            </a:ext>
          </a:extLst>
        </xdr:cNvPr>
        <xdr:cNvGrpSpPr/>
      </xdr:nvGrpSpPr>
      <xdr:grpSpPr>
        <a:xfrm>
          <a:off x="161925" y="85725"/>
          <a:ext cx="6162675" cy="1247775"/>
          <a:chOff x="571500" y="85725"/>
          <a:chExt cx="7134225" cy="1628775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5B8B1A86-D383-8F02-4BA0-0A4D3D84F8A6}"/>
              </a:ext>
            </a:extLst>
          </xdr:cNvPr>
          <xdr:cNvSpPr/>
        </xdr:nvSpPr>
        <xdr:spPr>
          <a:xfrm>
            <a:off x="571500" y="85725"/>
            <a:ext cx="7134225" cy="1628775"/>
          </a:xfrm>
          <a:prstGeom prst="roundRect">
            <a:avLst/>
          </a:prstGeom>
          <a:solidFill>
            <a:srgbClr val="083E44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Gráfico 7" descr="Cofrinho com preenchimento sólido">
            <a:extLst>
              <a:ext uri="{FF2B5EF4-FFF2-40B4-BE49-F238E27FC236}">
                <a16:creationId xmlns:a16="http://schemas.microsoft.com/office/drawing/2014/main" id="{00BDF5FA-2EB6-FA26-989B-005FF75E2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57441" y="332240"/>
            <a:ext cx="825443" cy="1100592"/>
          </a:xfrm>
          <a:prstGeom prst="rect">
            <a:avLst/>
          </a:prstGeom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A7C8B547-8F73-C34C-FB17-0C3E9D1E7433}"/>
              </a:ext>
            </a:extLst>
          </xdr:cNvPr>
          <xdr:cNvSpPr/>
        </xdr:nvSpPr>
        <xdr:spPr>
          <a:xfrm>
            <a:off x="2353352" y="262570"/>
            <a:ext cx="4923070" cy="109838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40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uhaus 93" panose="04030905020B02020C02" pitchFamily="82" charset="0"/>
                <a:cs typeface="Angsana New" panose="02020603050405020304" pitchFamily="18" charset="-34"/>
              </a:rPr>
              <a:t>DIEDRICH  INVEST</a:t>
            </a:r>
          </a:p>
        </xdr:txBody>
      </xdr:sp>
    </xdr:grpSp>
    <xdr:clientData/>
  </xdr:twoCellAnchor>
  <xdr:twoCellAnchor>
    <xdr:from>
      <xdr:col>1</xdr:col>
      <xdr:colOff>538162</xdr:colOff>
      <xdr:row>38</xdr:row>
      <xdr:rowOff>76200</xdr:rowOff>
    </xdr:from>
    <xdr:to>
      <xdr:col>3</xdr:col>
      <xdr:colOff>404812</xdr:colOff>
      <xdr:row>52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964AB74-83C8-936A-4836-3EFC8404E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75B2-D5DA-4359-B9EB-13C3A5887321}">
  <dimension ref="A8:F38"/>
  <sheetViews>
    <sheetView showGridLines="0" tabSelected="1" topLeftCell="A23" zoomScaleNormal="100" workbookViewId="0">
      <selection activeCell="D44" sqref="D44"/>
    </sheetView>
  </sheetViews>
  <sheetFormatPr defaultColWidth="0" defaultRowHeight="15" x14ac:dyDescent="0.25"/>
  <cols>
    <col min="1" max="1" width="2.125" style="12" customWidth="1"/>
    <col min="2" max="2" width="30.75" style="12" customWidth="1"/>
    <col min="3" max="3" width="31" style="13" bestFit="1" customWidth="1"/>
    <col min="4" max="4" width="18.5" style="13" customWidth="1"/>
    <col min="5" max="5" width="3" style="12" customWidth="1"/>
    <col min="6" max="6" width="11.75" style="12" hidden="1" customWidth="1"/>
    <col min="7" max="11" width="9" style="12" hidden="1" customWidth="1"/>
    <col min="12" max="16384" width="9" style="12" hidden="1"/>
  </cols>
  <sheetData>
    <row r="8" spans="2:4" ht="9.75" customHeight="1" thickBot="1" x14ac:dyDescent="0.3"/>
    <row r="9" spans="2:4" ht="20.25" x14ac:dyDescent="0.35">
      <c r="B9" s="26" t="s">
        <v>16</v>
      </c>
      <c r="C9" s="27"/>
      <c r="D9" s="28"/>
    </row>
    <row r="10" spans="2:4" ht="16.5" x14ac:dyDescent="0.3">
      <c r="B10" s="30" t="s">
        <v>13</v>
      </c>
      <c r="C10" s="34"/>
      <c r="D10" s="35">
        <v>5000</v>
      </c>
    </row>
    <row r="11" spans="2:4" ht="16.5" x14ac:dyDescent="0.3">
      <c r="B11" s="32" t="s">
        <v>14</v>
      </c>
      <c r="C11" s="36"/>
      <c r="D11" s="37">
        <v>0.6</v>
      </c>
    </row>
    <row r="12" spans="2:4" ht="17.25" thickBot="1" x14ac:dyDescent="0.35">
      <c r="B12" s="38" t="s">
        <v>15</v>
      </c>
      <c r="C12" s="39"/>
      <c r="D12" s="40">
        <f>D10*30%</f>
        <v>1500</v>
      </c>
    </row>
    <row r="13" spans="2:4" ht="15.75" thickBot="1" x14ac:dyDescent="0.3"/>
    <row r="14" spans="2:4" ht="20.25" x14ac:dyDescent="0.25">
      <c r="B14" s="23" t="s">
        <v>0</v>
      </c>
      <c r="C14" s="24"/>
      <c r="D14" s="25"/>
    </row>
    <row r="15" spans="2:4" ht="15.75" x14ac:dyDescent="0.25">
      <c r="B15" s="30" t="s">
        <v>1</v>
      </c>
      <c r="C15" s="31"/>
      <c r="D15" s="15">
        <v>500</v>
      </c>
    </row>
    <row r="16" spans="2:4" ht="15.75" x14ac:dyDescent="0.25">
      <c r="B16" s="32" t="s">
        <v>2</v>
      </c>
      <c r="C16" s="33"/>
      <c r="D16" s="16">
        <v>5</v>
      </c>
    </row>
    <row r="17" spans="1:4" ht="15.75" x14ac:dyDescent="0.25">
      <c r="B17" s="32" t="s">
        <v>3</v>
      </c>
      <c r="C17" s="33"/>
      <c r="D17" s="16">
        <v>1.0789999999999999E-2</v>
      </c>
    </row>
    <row r="18" spans="1:4" ht="15.75" x14ac:dyDescent="0.25">
      <c r="B18" s="17" t="s">
        <v>4</v>
      </c>
      <c r="C18" s="18"/>
      <c r="D18" s="19">
        <f>FV(taxa_mensal,qtd_anos*12,aporte*-1)</f>
        <v>41888.456999243819</v>
      </c>
    </row>
    <row r="19" spans="1:4" ht="16.5" thickBot="1" x14ac:dyDescent="0.3">
      <c r="B19" s="20" t="s">
        <v>5</v>
      </c>
      <c r="C19" s="21"/>
      <c r="D19" s="22">
        <f>patrimonio*rendimento_carteira</f>
        <v>25133.074199546292</v>
      </c>
    </row>
    <row r="20" spans="1:4" ht="15.75" thickBot="1" x14ac:dyDescent="0.3"/>
    <row r="21" spans="1:4" ht="20.25" x14ac:dyDescent="0.35">
      <c r="B21" s="1" t="s">
        <v>10</v>
      </c>
      <c r="C21" s="2"/>
      <c r="D21" s="29" t="s">
        <v>12</v>
      </c>
    </row>
    <row r="22" spans="1:4" ht="15.75" x14ac:dyDescent="0.25">
      <c r="A22" s="14">
        <v>2</v>
      </c>
      <c r="B22" s="3" t="s">
        <v>6</v>
      </c>
      <c r="C22" s="6">
        <f>FV($D$17,A22*12,$D$15*-1)</f>
        <v>13613.813648822608</v>
      </c>
      <c r="D22" s="7">
        <f>C22*rendimento_carteira</f>
        <v>8168.2881892935648</v>
      </c>
    </row>
    <row r="23" spans="1:4" ht="15.75" x14ac:dyDescent="0.25">
      <c r="A23" s="14">
        <v>5</v>
      </c>
      <c r="B23" s="4" t="s">
        <v>7</v>
      </c>
      <c r="C23" s="8">
        <f>FV($D$17,A23*12,$D$15*-1)</f>
        <v>41888.456999243819</v>
      </c>
      <c r="D23" s="9">
        <f>C23*rendimento_carteira</f>
        <v>25133.074199546292</v>
      </c>
    </row>
    <row r="24" spans="1:4" ht="15.75" x14ac:dyDescent="0.25">
      <c r="A24" s="14">
        <v>10</v>
      </c>
      <c r="B24" s="4" t="s">
        <v>8</v>
      </c>
      <c r="C24" s="8">
        <f>FV($D$17,A24*12,$D$15*-1)</f>
        <v>121642.1062650861</v>
      </c>
      <c r="D24" s="9">
        <f>C24*rendimento_carteira</f>
        <v>72985.263759051653</v>
      </c>
    </row>
    <row r="25" spans="1:4" ht="15.75" x14ac:dyDescent="0.25">
      <c r="A25" s="14">
        <v>20</v>
      </c>
      <c r="B25" s="4" t="s">
        <v>9</v>
      </c>
      <c r="C25" s="8">
        <f>FV($D$17,A25*12,$D$15*-1)</f>
        <v>562599.20004854025</v>
      </c>
      <c r="D25" s="9">
        <f>C25*rendimento_carteira</f>
        <v>337559.52002912416</v>
      </c>
    </row>
    <row r="26" spans="1:4" ht="16.5" thickBot="1" x14ac:dyDescent="0.3">
      <c r="A26" s="14">
        <v>30</v>
      </c>
      <c r="B26" s="5" t="s">
        <v>11</v>
      </c>
      <c r="C26" s="10">
        <f>FV($D$17,A26*12,$D$15*-1)</f>
        <v>2161084.8275023573</v>
      </c>
      <c r="D26" s="11">
        <f>C26*rendimento_carteira</f>
        <v>1296650.8965014142</v>
      </c>
    </row>
    <row r="28" spans="1:4" x14ac:dyDescent="0.25">
      <c r="B28" s="41" t="s">
        <v>19</v>
      </c>
      <c r="C28" s="42" t="s">
        <v>32</v>
      </c>
      <c r="D28" s="42"/>
    </row>
    <row r="29" spans="1:4" x14ac:dyDescent="0.25">
      <c r="B29" s="12" t="s">
        <v>18</v>
      </c>
      <c r="C29" s="44">
        <f>aporte</f>
        <v>500</v>
      </c>
      <c r="D29" s="43"/>
    </row>
    <row r="31" spans="1:4" x14ac:dyDescent="0.25">
      <c r="B31" s="48" t="s">
        <v>20</v>
      </c>
      <c r="C31" s="49" t="s">
        <v>21</v>
      </c>
      <c r="D31" s="49" t="s">
        <v>22</v>
      </c>
    </row>
    <row r="32" spans="1:4" x14ac:dyDescent="0.25">
      <c r="B32" s="46" t="s">
        <v>23</v>
      </c>
      <c r="C32" s="47">
        <f>VLOOKUP($C$28&amp;"-"&amp;B32,Planilha2!$A$2:$D$20,4,FALSE)</f>
        <v>0.3</v>
      </c>
      <c r="D32" s="43">
        <f>C32*$C$29</f>
        <v>150</v>
      </c>
    </row>
    <row r="33" spans="2:4" x14ac:dyDescent="0.25">
      <c r="B33" s="46" t="s">
        <v>24</v>
      </c>
      <c r="C33" s="47">
        <f>VLOOKUP($C$28&amp;"-"&amp;B33,Planilha2!$A$2:$D$20,4,FALSE)</f>
        <v>0.5</v>
      </c>
      <c r="D33" s="43">
        <f t="shared" ref="D33:D37" si="0">C33*$C$29</f>
        <v>250</v>
      </c>
    </row>
    <row r="34" spans="2:4" x14ac:dyDescent="0.25">
      <c r="B34" s="46" t="s">
        <v>25</v>
      </c>
      <c r="C34" s="47">
        <f>VLOOKUP($C$28&amp;"-"&amp;B34,Planilha2!$A$2:$D$20,4,FALSE)</f>
        <v>0.1</v>
      </c>
      <c r="D34" s="43">
        <f t="shared" si="0"/>
        <v>50</v>
      </c>
    </row>
    <row r="35" spans="2:4" x14ac:dyDescent="0.25">
      <c r="B35" s="46" t="s">
        <v>26</v>
      </c>
      <c r="C35" s="47">
        <f>VLOOKUP($C$28&amp;"-"&amp;B35,Planilha2!$A$2:$D$20,4,FALSE)</f>
        <v>0.1</v>
      </c>
      <c r="D35" s="43">
        <f t="shared" si="0"/>
        <v>50</v>
      </c>
    </row>
    <row r="36" spans="2:4" x14ac:dyDescent="0.25">
      <c r="B36" s="45" t="s">
        <v>27</v>
      </c>
      <c r="C36" s="47">
        <f>VLOOKUP($C$28&amp;"-"&amp;B36,Planilha2!$A$2:$D$20,4,FALSE)</f>
        <v>0</v>
      </c>
      <c r="D36" s="43">
        <f t="shared" si="0"/>
        <v>0</v>
      </c>
    </row>
    <row r="37" spans="2:4" x14ac:dyDescent="0.25">
      <c r="B37" s="45" t="s">
        <v>28</v>
      </c>
      <c r="C37" s="47">
        <f>VLOOKUP($C$28&amp;"-"&amp;B37,Planilha2!$A$2:$D$20,4,FALSE)</f>
        <v>0</v>
      </c>
      <c r="D37" s="43">
        <f t="shared" si="0"/>
        <v>0</v>
      </c>
    </row>
    <row r="38" spans="2:4" x14ac:dyDescent="0.25">
      <c r="B38" s="50"/>
      <c r="C38" s="49"/>
      <c r="D38" s="49">
        <f>SUM(D32:D37)</f>
        <v>500</v>
      </c>
    </row>
  </sheetData>
  <mergeCells count="11">
    <mergeCell ref="B9:D9"/>
    <mergeCell ref="B10:C10"/>
    <mergeCell ref="B11:C11"/>
    <mergeCell ref="B12:C12"/>
    <mergeCell ref="B21:C21"/>
    <mergeCell ref="B15:C15"/>
    <mergeCell ref="B16:C16"/>
    <mergeCell ref="B17:C17"/>
    <mergeCell ref="B18:C18"/>
    <mergeCell ref="B19:C19"/>
    <mergeCell ref="B14:D14"/>
  </mergeCells>
  <dataValidations count="1">
    <dataValidation type="list" allowBlank="1" showInputMessage="1" showErrorMessage="1" sqref="C28" xr:uid="{2121A2BF-D0AE-4B2F-9BB2-66A6AE07377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56D3-990C-40C5-8401-630A12090EAE}">
  <dimension ref="A2:H20"/>
  <sheetViews>
    <sheetView workbookViewId="0">
      <selection activeCell="H3" sqref="H3"/>
    </sheetView>
  </sheetViews>
  <sheetFormatPr defaultRowHeight="16.5" x14ac:dyDescent="0.3"/>
  <cols>
    <col min="1" max="1" width="29.75" bestFit="1" customWidth="1"/>
    <col min="2" max="2" width="11.25" bestFit="1" customWidth="1"/>
    <col min="3" max="3" width="16.125" bestFit="1" customWidth="1"/>
    <col min="7" max="7" width="25.25" customWidth="1"/>
    <col min="8" max="8" width="4.375" bestFit="1" customWidth="1"/>
  </cols>
  <sheetData>
    <row r="2" spans="1:8" x14ac:dyDescent="0.3">
      <c r="A2" s="58" t="s">
        <v>31</v>
      </c>
      <c r="B2" s="58" t="s">
        <v>19</v>
      </c>
      <c r="C2" s="59" t="s">
        <v>20</v>
      </c>
      <c r="D2" s="58" t="s">
        <v>30</v>
      </c>
      <c r="H2" t="s">
        <v>30</v>
      </c>
    </row>
    <row r="3" spans="1:8" x14ac:dyDescent="0.3">
      <c r="A3" t="str">
        <f>B3&amp;"-"&amp;C3</f>
        <v>Conservador-PAPEL</v>
      </c>
      <c r="B3" t="s">
        <v>29</v>
      </c>
      <c r="C3" s="46" t="s">
        <v>23</v>
      </c>
      <c r="D3" s="47">
        <v>0.3</v>
      </c>
      <c r="G3" t="str">
        <f>A10</f>
        <v>Moderado-TIJOLO</v>
      </c>
      <c r="H3" s="56">
        <f>VLOOKUP(G3,$A$2:$D$20,4,FALSE)</f>
        <v>0.4</v>
      </c>
    </row>
    <row r="4" spans="1:8" x14ac:dyDescent="0.3">
      <c r="A4" t="str">
        <f t="shared" ref="A4:A20" si="0">B4&amp;"-"&amp;C4</f>
        <v>Conservador-TIJOLO</v>
      </c>
      <c r="B4" t="s">
        <v>29</v>
      </c>
      <c r="C4" s="46" t="s">
        <v>24</v>
      </c>
      <c r="D4" s="47">
        <v>0.5</v>
      </c>
    </row>
    <row r="5" spans="1:8" x14ac:dyDescent="0.3">
      <c r="A5" t="str">
        <f t="shared" si="0"/>
        <v>Conservador-HIBRIDOS</v>
      </c>
      <c r="B5" t="s">
        <v>29</v>
      </c>
      <c r="C5" s="46" t="s">
        <v>25</v>
      </c>
      <c r="D5" s="47">
        <v>0.1</v>
      </c>
    </row>
    <row r="6" spans="1:8" x14ac:dyDescent="0.3">
      <c r="A6" t="str">
        <f t="shared" si="0"/>
        <v>Conservador-FOFs</v>
      </c>
      <c r="B6" t="s">
        <v>29</v>
      </c>
      <c r="C6" s="46" t="s">
        <v>26</v>
      </c>
      <c r="D6" s="47">
        <v>0.1</v>
      </c>
    </row>
    <row r="7" spans="1:8" x14ac:dyDescent="0.3">
      <c r="A7" t="str">
        <f t="shared" si="0"/>
        <v>Conservador-DESENVOLVIMENTO</v>
      </c>
      <c r="B7" t="s">
        <v>29</v>
      </c>
      <c r="C7" s="45" t="s">
        <v>27</v>
      </c>
      <c r="D7" s="47">
        <v>0</v>
      </c>
    </row>
    <row r="8" spans="1:8" ht="17.25" thickBot="1" x14ac:dyDescent="0.35">
      <c r="A8" s="51" t="str">
        <f t="shared" si="0"/>
        <v>Conservador-HOTELARIAS</v>
      </c>
      <c r="B8" s="51" t="s">
        <v>29</v>
      </c>
      <c r="C8" s="52" t="s">
        <v>28</v>
      </c>
      <c r="D8" s="53">
        <v>0</v>
      </c>
    </row>
    <row r="9" spans="1:8" x14ac:dyDescent="0.3">
      <c r="A9" t="str">
        <f t="shared" si="0"/>
        <v>Moderado-PAPEL</v>
      </c>
      <c r="B9" t="s">
        <v>33</v>
      </c>
      <c r="C9" s="46" t="s">
        <v>23</v>
      </c>
      <c r="D9" s="54">
        <v>0.32</v>
      </c>
    </row>
    <row r="10" spans="1:8" x14ac:dyDescent="0.3">
      <c r="A10" t="str">
        <f t="shared" si="0"/>
        <v>Moderado-TIJOLO</v>
      </c>
      <c r="B10" t="s">
        <v>33</v>
      </c>
      <c r="C10" s="46" t="s">
        <v>24</v>
      </c>
      <c r="D10" s="54">
        <v>0.4</v>
      </c>
    </row>
    <row r="11" spans="1:8" x14ac:dyDescent="0.3">
      <c r="A11" t="str">
        <f t="shared" si="0"/>
        <v>Moderado-HIBRIDOS</v>
      </c>
      <c r="B11" t="s">
        <v>33</v>
      </c>
      <c r="C11" s="46" t="s">
        <v>25</v>
      </c>
      <c r="D11" s="54">
        <v>0.08</v>
      </c>
    </row>
    <row r="12" spans="1:8" x14ac:dyDescent="0.3">
      <c r="A12" t="str">
        <f t="shared" si="0"/>
        <v>Moderado-FOFs</v>
      </c>
      <c r="B12" t="s">
        <v>33</v>
      </c>
      <c r="C12" s="46" t="s">
        <v>26</v>
      </c>
      <c r="D12" s="54">
        <v>0.1</v>
      </c>
    </row>
    <row r="13" spans="1:8" x14ac:dyDescent="0.3">
      <c r="A13" t="str">
        <f t="shared" si="0"/>
        <v>Moderado-DESENVOLVIMENTO</v>
      </c>
      <c r="B13" t="s">
        <v>33</v>
      </c>
      <c r="C13" s="45" t="s">
        <v>27</v>
      </c>
      <c r="D13" s="54">
        <v>0.1</v>
      </c>
    </row>
    <row r="14" spans="1:8" ht="17.25" thickBot="1" x14ac:dyDescent="0.35">
      <c r="A14" s="51" t="str">
        <f t="shared" si="0"/>
        <v>Moderado-HOTELARIAS</v>
      </c>
      <c r="B14" s="51" t="s">
        <v>33</v>
      </c>
      <c r="C14" s="52" t="s">
        <v>28</v>
      </c>
      <c r="D14" s="55">
        <v>0</v>
      </c>
    </row>
    <row r="15" spans="1:8" x14ac:dyDescent="0.3">
      <c r="A15" t="str">
        <f t="shared" si="0"/>
        <v>Agressivo-PAPEL</v>
      </c>
      <c r="B15" t="s">
        <v>17</v>
      </c>
      <c r="C15" s="46" t="s">
        <v>23</v>
      </c>
      <c r="D15" s="57">
        <v>0.5</v>
      </c>
    </row>
    <row r="16" spans="1:8" x14ac:dyDescent="0.3">
      <c r="A16" t="str">
        <f t="shared" si="0"/>
        <v>Agressivo-TIJOLO</v>
      </c>
      <c r="B16" t="s">
        <v>17</v>
      </c>
      <c r="C16" s="46" t="s">
        <v>24</v>
      </c>
      <c r="D16" s="57">
        <v>0.1</v>
      </c>
    </row>
    <row r="17" spans="1:4" x14ac:dyDescent="0.3">
      <c r="A17" t="str">
        <f t="shared" si="0"/>
        <v>Agressivo-HIBRIDOS</v>
      </c>
      <c r="B17" t="s">
        <v>17</v>
      </c>
      <c r="C17" s="46" t="s">
        <v>25</v>
      </c>
      <c r="D17" s="57">
        <v>0.05</v>
      </c>
    </row>
    <row r="18" spans="1:4" x14ac:dyDescent="0.3">
      <c r="A18" t="str">
        <f t="shared" si="0"/>
        <v>Agressivo-FOFs</v>
      </c>
      <c r="B18" t="s">
        <v>17</v>
      </c>
      <c r="C18" s="46" t="s">
        <v>26</v>
      </c>
      <c r="D18" s="57">
        <v>0.05</v>
      </c>
    </row>
    <row r="19" spans="1:4" x14ac:dyDescent="0.3">
      <c r="A19" t="str">
        <f t="shared" si="0"/>
        <v>Agressivo-DESENVOLVIMENTO</v>
      </c>
      <c r="B19" t="s">
        <v>17</v>
      </c>
      <c r="C19" s="45" t="s">
        <v>27</v>
      </c>
      <c r="D19" s="57">
        <v>0.2</v>
      </c>
    </row>
    <row r="20" spans="1:4" x14ac:dyDescent="0.3">
      <c r="A20" t="str">
        <f t="shared" si="0"/>
        <v>Agressivo-HOTELARIAS</v>
      </c>
      <c r="B20" t="s">
        <v>17</v>
      </c>
      <c r="C20" s="45" t="s">
        <v>28</v>
      </c>
      <c r="D20" s="5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Diedrich</dc:creator>
  <cp:lastModifiedBy>Marcos Diedrich</cp:lastModifiedBy>
  <dcterms:created xsi:type="dcterms:W3CDTF">2025-06-13T13:40:43Z</dcterms:created>
  <dcterms:modified xsi:type="dcterms:W3CDTF">2025-06-14T00:52:45Z</dcterms:modified>
</cp:coreProperties>
</file>