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A1FE5E10-9738-4955-9F46-FC3408A7D15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2J_PEAK_FIND_DIVIDER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9" l="1"/>
  <c r="W16" i="9"/>
  <c r="E46" i="9"/>
  <c r="E41" i="9"/>
  <c r="C46" i="9"/>
  <c r="C41" i="9"/>
  <c r="E36" i="9"/>
  <c r="C36" i="9"/>
  <c r="E31" i="9"/>
  <c r="C31" i="9"/>
  <c r="U24" i="9"/>
  <c r="S24" i="9"/>
  <c r="Q24" i="9"/>
  <c r="O24" i="9"/>
  <c r="M24" i="9"/>
  <c r="K24" i="9"/>
  <c r="I24" i="9"/>
  <c r="G24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29" i="9"/>
  <c r="A28" i="9"/>
  <c r="A27" i="9"/>
  <c r="Q18" i="9"/>
  <c r="Q23" i="9" s="1"/>
  <c r="M18" i="9"/>
  <c r="M23" i="9" s="1"/>
  <c r="I18" i="9"/>
  <c r="I23" i="9" s="1"/>
  <c r="S18" i="9"/>
  <c r="S23" i="9" s="1"/>
  <c r="O18" i="9"/>
  <c r="O23" i="9" s="1"/>
  <c r="K18" i="9"/>
  <c r="K23" i="9" s="1"/>
  <c r="G18" i="9"/>
  <c r="G23" i="9" s="1"/>
  <c r="S17" i="9"/>
  <c r="O17" i="9"/>
  <c r="K17" i="9"/>
  <c r="G17" i="9"/>
  <c r="G22" i="9" s="1"/>
  <c r="G14" i="9"/>
  <c r="K14" i="9"/>
  <c r="S14" i="9"/>
  <c r="O14" i="9"/>
  <c r="E14" i="9"/>
  <c r="S16" i="9"/>
  <c r="O16" i="9"/>
  <c r="K16" i="9"/>
  <c r="G16" i="9"/>
  <c r="G21" i="9" s="1"/>
  <c r="I14" i="9"/>
  <c r="M14" i="9"/>
  <c r="Q14" i="9"/>
  <c r="U13" i="9"/>
  <c r="U14" i="9" s="1"/>
  <c r="U15" i="9"/>
  <c r="Q15" i="9"/>
  <c r="M15" i="9"/>
  <c r="I15" i="9"/>
  <c r="E15" i="9"/>
  <c r="C15" i="9"/>
  <c r="N7" i="9"/>
  <c r="O7" i="9"/>
  <c r="P7" i="9"/>
  <c r="Q7" i="9"/>
  <c r="M7" i="9"/>
  <c r="R3" i="9"/>
  <c r="R4" i="9"/>
  <c r="R5" i="9"/>
  <c r="R6" i="9"/>
  <c r="E34" i="10" l="1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18" i="9"/>
  <c r="U23" i="9" s="1"/>
  <c r="I22" i="9"/>
  <c r="K22" i="9" s="1"/>
  <c r="M22" i="9" s="1"/>
  <c r="O22" i="9" s="1"/>
  <c r="Q22" i="9" s="1"/>
  <c r="S22" i="9" s="1"/>
  <c r="U22" i="9" s="1"/>
  <c r="D34" i="9"/>
  <c r="E42" i="9"/>
  <c r="D33" i="9"/>
  <c r="D32" i="9"/>
  <c r="D31" i="9" s="1"/>
  <c r="I21" i="9"/>
  <c r="K21" i="9" s="1"/>
  <c r="M21" i="9" s="1"/>
  <c r="O21" i="9" s="1"/>
  <c r="Q21" i="9" s="1"/>
  <c r="S21" i="9" s="1"/>
  <c r="U21" i="9" s="1"/>
  <c r="E34" i="9" s="1"/>
  <c r="E44" i="9"/>
  <c r="E43" i="9"/>
  <c r="R7" i="9"/>
  <c r="D36" i="9" l="1"/>
  <c r="F31" i="9"/>
  <c r="G31" i="9" s="1"/>
  <c r="D39" i="9"/>
  <c r="D37" i="9"/>
  <c r="D38" i="9"/>
  <c r="E39" i="9"/>
  <c r="E38" i="9"/>
  <c r="E37" i="9"/>
  <c r="D49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2" i="9"/>
  <c r="E33" i="9"/>
  <c r="D44" i="9"/>
  <c r="D41" i="9" l="1"/>
  <c r="F36" i="9"/>
  <c r="G36" i="9" s="1"/>
  <c r="D47" i="9"/>
  <c r="S7" i="10"/>
  <c r="U7" i="10"/>
  <c r="T7" i="10"/>
  <c r="R7" i="10"/>
  <c r="D39" i="10"/>
  <c r="A39" i="10" s="1"/>
  <c r="A34" i="10"/>
  <c r="D35" i="10"/>
  <c r="A35" i="10" s="1"/>
  <c r="D42" i="9"/>
  <c r="D43" i="9"/>
  <c r="D48" i="9"/>
  <c r="F41" i="9" l="1"/>
  <c r="G41" i="9" s="1"/>
  <c r="D46" i="9"/>
  <c r="F46" i="9" s="1"/>
  <c r="G46" i="9" s="1"/>
  <c r="E3" i="9"/>
  <c r="G7" i="9"/>
  <c r="C7" i="9"/>
  <c r="G6" i="9"/>
  <c r="K6" i="9" s="1"/>
  <c r="C6" i="9"/>
  <c r="G5" i="9"/>
  <c r="I5" i="9" s="1"/>
  <c r="C5" i="9"/>
  <c r="G4" i="9"/>
  <c r="I4" i="9" s="1"/>
  <c r="C4" i="9"/>
  <c r="G15" i="9" s="1"/>
  <c r="G3" i="9"/>
  <c r="C34" i="9" s="1"/>
  <c r="F34" i="9" s="1"/>
  <c r="G34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A34" i="9" l="1"/>
  <c r="C39" i="9"/>
  <c r="F39" i="9" s="1"/>
  <c r="G39" i="9" s="1"/>
  <c r="I3" i="9"/>
  <c r="S3" i="9" s="1"/>
  <c r="C33" i="9"/>
  <c r="E6" i="9"/>
  <c r="O15" i="9"/>
  <c r="E7" i="9"/>
  <c r="S15" i="9"/>
  <c r="K5" i="9"/>
  <c r="U4" i="9"/>
  <c r="V4" i="9"/>
  <c r="T5" i="9"/>
  <c r="U5" i="9"/>
  <c r="T6" i="9"/>
  <c r="S4" i="9"/>
  <c r="E5" i="9"/>
  <c r="K15" i="9"/>
  <c r="K3" i="9"/>
  <c r="E4" i="9"/>
  <c r="K4" i="9"/>
  <c r="I6" i="9"/>
  <c r="I8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C38" i="9" l="1"/>
  <c r="F38" i="9" s="1"/>
  <c r="G38" i="9" s="1"/>
  <c r="F33" i="9"/>
  <c r="G33" i="9" s="1"/>
  <c r="C43" i="9"/>
  <c r="F43" i="9" s="1"/>
  <c r="G43" i="9" s="1"/>
  <c r="A33" i="9"/>
  <c r="E8" i="9"/>
  <c r="C49" i="9"/>
  <c r="C44" i="9"/>
  <c r="T4" i="9"/>
  <c r="V3" i="9"/>
  <c r="U3" i="9"/>
  <c r="T3" i="9"/>
  <c r="S6" i="9"/>
  <c r="S5" i="9"/>
  <c r="S7" i="9" s="1"/>
  <c r="V6" i="9"/>
  <c r="U6" i="9"/>
  <c r="V5" i="9"/>
  <c r="C32" i="9"/>
  <c r="F32" i="9" s="1"/>
  <c r="G32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A44" i="9" l="1"/>
  <c r="F44" i="9"/>
  <c r="G44" i="9" s="1"/>
  <c r="A49" i="9"/>
  <c r="F49" i="9"/>
  <c r="G49" i="9" s="1"/>
  <c r="C48" i="9"/>
  <c r="A43" i="9"/>
  <c r="U7" i="9"/>
  <c r="A32" i="9"/>
  <c r="C37" i="9"/>
  <c r="F37" i="9" s="1"/>
  <c r="G37" i="9" s="1"/>
  <c r="V7" i="9"/>
  <c r="T7" i="9"/>
  <c r="C47" i="9"/>
  <c r="C42" i="9"/>
  <c r="CL108" i="1"/>
  <c r="CL114" i="1"/>
  <c r="CK99" i="1"/>
  <c r="CK100" i="1" s="1"/>
  <c r="CK101" i="1" s="1"/>
  <c r="CK102" i="1"/>
  <c r="CK103" i="1" s="1"/>
  <c r="CK104" i="1" s="1"/>
  <c r="A42" i="9" l="1"/>
  <c r="F42" i="9"/>
  <c r="G42" i="9" s="1"/>
  <c r="A47" i="9"/>
  <c r="F47" i="9"/>
  <c r="G47" i="9" s="1"/>
  <c r="F48" i="9"/>
  <c r="G48" i="9" s="1"/>
  <c r="A48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<sst xmlns="http://schemas.openxmlformats.org/spreadsheetml/2006/main" count="640" uniqueCount="256">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</sst>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53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ON2_MEF_v12J_PEAK_FIND_DIVIDER!$B$17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ON2_MEF_v12J_PEAK_FIND_DIVIDER!$E$15:$U$15</c15:sqref>
                  </c15:fullRef>
                </c:ext>
              </c:extLst>
              <c:f>(ON2_MEF_v12J_PEAK_FIND_DIVIDER!$E$15:$I$15,ON2_MEF_v12J_PEAK_FIND_DIVIDER!$K$15,ON2_MEF_v12J_PEAK_FIND_DIVIDER!$M$15,ON2_MEF_v12J_PEAK_FIND_DIVIDER!$O$15,ON2_MEF_v12J_PEAK_FIND_DIVIDER!$Q$15,ON2_MEF_v12J_PEAK_FIND_DIVIDER!$S$15,ON2_MEF_v12J_PEAK_FIND_DIVIDER!$U$15)</c:f>
              <c:numCache>
                <c:formatCode>General</c:formatCode>
                <c:ptCount val="11"/>
                <c:pt idx="0" formatCode="m/d/yyyy">
                  <c:v>44460</c:v>
                </c:pt>
                <c:pt idx="2" formatCode="m/d/yyyy">
                  <c:v>44546</c:v>
                </c:pt>
                <c:pt idx="4" formatCode="m/d/yyyy">
                  <c:v>44616</c:v>
                </c:pt>
                <c:pt idx="5" formatCode="m/d/yyyy">
                  <c:v>44719</c:v>
                </c:pt>
                <c:pt idx="6" formatCode="m/d/yyyy">
                  <c:v>44789</c:v>
                </c:pt>
                <c:pt idx="7" formatCode="m/d/yyyy">
                  <c:v>44922</c:v>
                </c:pt>
                <c:pt idx="8" formatCode="m/d/yyyy">
                  <c:v>45055</c:v>
                </c:pt>
                <c:pt idx="9" formatCode="m/d/yyyy">
                  <c:v>45180</c:v>
                </c:pt>
                <c:pt idx="10" formatCode="m/d/yyyy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ON2_MEF_v12J_PEAK_FIND_DIVIDER!$E$22:$U$22</c15:sqref>
                  </c15:fullRef>
                </c:ext>
              </c:extLst>
              <c:f>(ON2_MEF_v12J_PEAK_FIND_DIVIDER!$E$22:$I$22,ON2_MEF_v12J_PEAK_FIND_DIVIDER!$K$22,ON2_MEF_v12J_PEAK_FIND_DIVIDER!$M$22,ON2_MEF_v12J_PEAK_FIND_DIVIDER!$O$22,ON2_MEF_v12J_PEAK_FIND_DIVIDER!$Q$22,ON2_MEF_v12J_PEAK_FIND_DIVIDER!$S$22,ON2_MEF_v12J_PEAK_FIND_DIVIDER!$U$22)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ON2_MEF_v12J_PEAK_FIND_DIVIDER!$B$16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ON2_MEF_v12J_PEAK_FIND_DIVIDER!$E$21:$U$21</c15:sqref>
                  </c15:fullRef>
                </c:ext>
              </c:extLst>
              <c:f>(ON2_MEF_v12J_PEAK_FIND_DIVIDER!$E$21:$I$21,ON2_MEF_v12J_PEAK_FIND_DIVIDER!$K$21,ON2_MEF_v12J_PEAK_FIND_DIVIDER!$M$21,ON2_MEF_v12J_PEAK_FIND_DIVIDER!$O$21,ON2_MEF_v12J_PEAK_FIND_DIVIDER!$Q$21,ON2_MEF_v12J_PEAK_FIND_DIVIDER!$S$21,ON2_MEF_v12J_PEAK_FIND_DIVIDER!$U$21)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ON2_MEF_v12J_PEAK_FIND_DIVIDER!$B$23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ON2_MEF_v12J_PEAK_FIND_DIVIDER!$E$23:$U$23</c15:sqref>
                  </c15:fullRef>
                </c:ext>
              </c:extLst>
              <c:f>(ON2_MEF_v12J_PEAK_FIND_DIVIDER!$E$23:$I$23,ON2_MEF_v12J_PEAK_FIND_DIVIDER!$K$23,ON2_MEF_v12J_PEAK_FIND_DIVIDER!$M$23,ON2_MEF_v12J_PEAK_FIND_DIVIDER!$O$23,ON2_MEF_v12J_PEAK_FIND_DIVIDER!$Q$23,ON2_MEF_v12J_PEAK_FIND_DIVIDER!$S$23,ON2_MEF_v12J_PEAK_FIND_DIVIDER!$U$23)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ON2_MEF_v12J_PEAK_FIND_DIVIDER!$B$24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ON2_MEF_v12J_PEAK_FIND_DIVIDER!$E$24:$U$24</c15:sqref>
                  </c15:fullRef>
                </c:ext>
              </c:extLst>
              <c:f>(ON2_MEF_v12J_PEAK_FIND_DIVIDER!$E$24:$I$24,ON2_MEF_v12J_PEAK_FIND_DIVIDER!$K$24,ON2_MEF_v12J_PEAK_FIND_DIVIDER!$M$24,ON2_MEF_v12J_PEAK_FIND_DIVIDER!$O$24,ON2_MEF_v12J_PEAK_FIND_DIVIDER!$Q$24,ON2_MEF_v12J_PEAK_FIND_DIVIDER!$S$24,ON2_MEF_v12J_PEAK_FIND_DIVIDER!$U$24)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  <c:max val="45286"/>
          <c:min val="4446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638736</xdr:colOff>
      <xdr:row>24</xdr:row>
      <xdr:rowOff>33615</xdr:rowOff>
    </xdr:from>
    <xdr:to>
      <xdr:col>19</xdr:col>
      <xdr:colOff>593913</xdr:colOff>
      <xdr:row>55</xdr:row>
      <xdr:rowOff>11204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45055</xdr:colOff>
      <xdr:row>24</xdr:row>
      <xdr:rowOff>67235</xdr:rowOff>
    </xdr:from>
    <xdr:to>
      <xdr:col>32</xdr:col>
      <xdr:colOff>593913</xdr:colOff>
      <xdr:row>55</xdr:row>
      <xdr:rowOff>22413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DDCB9313-D953-6287-8B59-5F84D2257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30614" y="4639235"/>
          <a:ext cx="8717946" cy="50986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67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40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40" t="s">
        <v>178</v>
      </c>
      <c r="BU53" s="72"/>
      <c r="CD53" s="73"/>
    </row>
    <row r="54" spans="1:115" ht="23.45" customHeight="1" x14ac:dyDescent="0.3">
      <c r="C54" s="241"/>
      <c r="R54" s="71"/>
      <c r="BL54" s="241"/>
      <c r="BU54" s="72"/>
      <c r="CD54" s="73"/>
    </row>
    <row r="55" spans="1:115" ht="23.45" customHeight="1" x14ac:dyDescent="0.3">
      <c r="C55" s="241"/>
      <c r="R55" s="71"/>
      <c r="BL55" s="241"/>
      <c r="BU55" s="72"/>
      <c r="CD55" s="73"/>
    </row>
    <row r="56" spans="1:115" ht="24" customHeight="1" thickBot="1" x14ac:dyDescent="0.35">
      <c r="C56" s="242"/>
      <c r="R56" s="71"/>
      <c r="BL56" s="242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0 CT98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W49"/>
  <sheetViews>
    <sheetView tabSelected="1" topLeftCell="G1" zoomScale="85" zoomScaleNormal="85" workbookViewId="0">
      <selection activeCell="W17" sqref="W17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0.28515625" style="195" bestFit="1" customWidth="1"/>
    <col min="7" max="7" width="16.140625" style="195" customWidth="1"/>
    <col min="8" max="8" width="10.140625" style="195" bestFit="1" customWidth="1"/>
    <col min="9" max="9" width="11.5703125" style="195" bestFit="1" customWidth="1"/>
    <col min="10" max="10" width="9.28515625" style="195" bestFit="1" customWidth="1"/>
    <col min="11" max="11" width="11.5703125" style="195" bestFit="1" customWidth="1"/>
    <col min="12" max="12" width="12.140625" style="195" customWidth="1"/>
    <col min="13" max="13" width="11.5703125" style="197" bestFit="1" customWidth="1"/>
    <col min="14" max="14" width="10.140625" style="197" customWidth="1"/>
    <col min="15" max="15" width="11.5703125" style="197" bestFit="1" customWidth="1"/>
    <col min="16" max="16" width="8.85546875" style="197" bestFit="1" customWidth="1"/>
    <col min="17" max="17" width="13.28515625" style="197" bestFit="1" customWidth="1"/>
    <col min="18" max="18" width="9.140625" style="197"/>
    <col min="19" max="19" width="13.28515625" style="192" bestFit="1" customWidth="1"/>
    <col min="20" max="20" width="9.140625" style="195"/>
    <col min="21" max="21" width="13.28515625" style="192" bestFit="1" customWidth="1"/>
    <col min="22" max="22" width="13.5703125" style="192" customWidth="1"/>
    <col min="23" max="23" width="14" style="192" customWidth="1"/>
    <col min="24" max="16384" width="9.140625" style="192"/>
  </cols>
  <sheetData>
    <row r="2" spans="1:23" s="189" customFormat="1" x14ac:dyDescent="0.25">
      <c r="B2" s="190" t="s">
        <v>221</v>
      </c>
      <c r="C2" s="243" t="s">
        <v>204</v>
      </c>
      <c r="D2" s="245"/>
      <c r="E2" s="191" t="s">
        <v>217</v>
      </c>
      <c r="F2" s="190"/>
      <c r="G2" s="243" t="s">
        <v>205</v>
      </c>
      <c r="H2" s="245"/>
      <c r="I2" s="191" t="s">
        <v>216</v>
      </c>
      <c r="J2" s="190"/>
      <c r="K2" s="191" t="s">
        <v>20</v>
      </c>
      <c r="L2" s="190" t="s">
        <v>215</v>
      </c>
      <c r="M2" s="202" t="s">
        <v>211</v>
      </c>
      <c r="N2" s="203" t="s">
        <v>212</v>
      </c>
      <c r="O2" s="202" t="s">
        <v>210</v>
      </c>
      <c r="P2" s="203" t="s">
        <v>213</v>
      </c>
      <c r="Q2" s="203" t="s">
        <v>214</v>
      </c>
      <c r="R2" s="196" t="s">
        <v>218</v>
      </c>
      <c r="S2" s="243" t="s">
        <v>220</v>
      </c>
      <c r="T2" s="244"/>
      <c r="U2" s="244"/>
      <c r="V2" s="245"/>
    </row>
    <row r="3" spans="1:23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5" t="s">
        <v>202</v>
      </c>
      <c r="G3" s="193">
        <f>D3</f>
        <v>44460</v>
      </c>
      <c r="H3" s="193">
        <v>44546</v>
      </c>
      <c r="I3" s="194">
        <f>H3-G3+1</f>
        <v>87</v>
      </c>
      <c r="J3" s="195" t="s">
        <v>202</v>
      </c>
      <c r="K3" s="194">
        <f>L3-G3</f>
        <v>834</v>
      </c>
      <c r="L3" s="193">
        <v>45294</v>
      </c>
      <c r="M3" s="204">
        <v>0.91300000000000003</v>
      </c>
      <c r="N3" s="205">
        <v>0.75800000000000001</v>
      </c>
      <c r="O3" s="204">
        <v>0.71099999999999997</v>
      </c>
      <c r="P3" s="205">
        <v>0.83899999999999997</v>
      </c>
      <c r="Q3" s="205">
        <v>0.63100000000000001</v>
      </c>
      <c r="R3" s="198">
        <f>AVERAGE(M3:P3)</f>
        <v>0.80525000000000002</v>
      </c>
      <c r="S3" s="200">
        <f>M3/$I$3</f>
        <v>1.0494252873563219E-2</v>
      </c>
      <c r="T3" s="229">
        <f t="shared" ref="T3:V6" si="0">N3/$I$3</f>
        <v>8.7126436781609189E-3</v>
      </c>
      <c r="U3" s="200">
        <f t="shared" si="0"/>
        <v>8.1724137931034474E-3</v>
      </c>
      <c r="V3" s="200">
        <f t="shared" si="0"/>
        <v>9.6436781609195391E-3</v>
      </c>
    </row>
    <row r="4" spans="1:23" x14ac:dyDescent="0.25">
      <c r="B4" s="195" t="s">
        <v>207</v>
      </c>
      <c r="C4" s="193">
        <f>H3</f>
        <v>44546</v>
      </c>
      <c r="D4" s="193">
        <v>44616</v>
      </c>
      <c r="E4" s="194">
        <f>D4-C4-1</f>
        <v>69</v>
      </c>
      <c r="F4" s="195" t="s">
        <v>202</v>
      </c>
      <c r="G4" s="193">
        <f>D4</f>
        <v>44616</v>
      </c>
      <c r="H4" s="193">
        <v>44719</v>
      </c>
      <c r="I4" s="194">
        <f>H4-G4+1</f>
        <v>104</v>
      </c>
      <c r="J4" s="195" t="s">
        <v>202</v>
      </c>
      <c r="K4" s="194">
        <f>L4-G4</f>
        <v>678</v>
      </c>
      <c r="L4" s="193">
        <v>45294</v>
      </c>
      <c r="M4" s="206">
        <v>0.99</v>
      </c>
      <c r="N4" s="207">
        <v>0.52500000000000002</v>
      </c>
      <c r="O4" s="208">
        <v>0.89600000000000002</v>
      </c>
      <c r="P4" s="207">
        <v>0.1593</v>
      </c>
      <c r="Q4" s="207">
        <v>0.51700000000000002</v>
      </c>
      <c r="R4" s="198">
        <f>AVERAGE(M4:P4)</f>
        <v>0.64257500000000001</v>
      </c>
      <c r="S4" s="200">
        <f t="shared" ref="S4:S6" si="1">M4/$I$3</f>
        <v>1.1379310344827587E-2</v>
      </c>
      <c r="T4" s="229">
        <f t="shared" si="0"/>
        <v>6.0344827586206896E-3</v>
      </c>
      <c r="U4" s="200">
        <f t="shared" si="0"/>
        <v>1.0298850574712644E-2</v>
      </c>
      <c r="V4" s="200">
        <f t="shared" si="0"/>
        <v>1.8310344827586207E-3</v>
      </c>
    </row>
    <row r="5" spans="1:23" x14ac:dyDescent="0.25">
      <c r="B5" s="195" t="s">
        <v>208</v>
      </c>
      <c r="C5" s="193">
        <f>H4</f>
        <v>44719</v>
      </c>
      <c r="D5" s="193">
        <v>44789</v>
      </c>
      <c r="E5" s="194">
        <f t="shared" ref="E5:E6" si="2">D5-C5-1</f>
        <v>69</v>
      </c>
      <c r="F5" s="195" t="s">
        <v>202</v>
      </c>
      <c r="G5" s="193">
        <f>D5</f>
        <v>44789</v>
      </c>
      <c r="H5" s="193">
        <v>44922</v>
      </c>
      <c r="I5" s="194">
        <f>H5-G5+1</f>
        <v>134</v>
      </c>
      <c r="J5" s="195" t="s">
        <v>202</v>
      </c>
      <c r="K5" s="194">
        <f>L5-G5</f>
        <v>505</v>
      </c>
      <c r="L5" s="193">
        <v>45294</v>
      </c>
      <c r="M5" s="209">
        <v>1.2</v>
      </c>
      <c r="N5" s="210">
        <v>0.97399999999999998</v>
      </c>
      <c r="O5" s="209">
        <v>0.78700000000000003</v>
      </c>
      <c r="P5" s="210">
        <v>0.73699999999999999</v>
      </c>
      <c r="Q5" s="210">
        <v>0.95499999999999996</v>
      </c>
      <c r="R5" s="198">
        <f>AVERAGE(M5:P5)</f>
        <v>0.92449999999999999</v>
      </c>
      <c r="S5" s="200">
        <f t="shared" si="1"/>
        <v>1.3793103448275862E-2</v>
      </c>
      <c r="T5" s="229">
        <f t="shared" si="0"/>
        <v>1.1195402298850575E-2</v>
      </c>
      <c r="U5" s="200">
        <f t="shared" si="0"/>
        <v>9.0459770114942537E-3</v>
      </c>
      <c r="V5" s="200">
        <f t="shared" si="0"/>
        <v>8.471264367816091E-3</v>
      </c>
    </row>
    <row r="6" spans="1:23" x14ac:dyDescent="0.25">
      <c r="B6" s="195" t="s">
        <v>206</v>
      </c>
      <c r="C6" s="193">
        <f>H5</f>
        <v>44922</v>
      </c>
      <c r="D6" s="193">
        <v>45055</v>
      </c>
      <c r="E6" s="194">
        <f t="shared" si="2"/>
        <v>132</v>
      </c>
      <c r="F6" s="195" t="s">
        <v>202</v>
      </c>
      <c r="G6" s="193">
        <f>D6</f>
        <v>45055</v>
      </c>
      <c r="H6" s="193">
        <v>45180</v>
      </c>
      <c r="I6" s="194">
        <f>H6-G6+1</f>
        <v>126</v>
      </c>
      <c r="J6" s="195" t="s">
        <v>202</v>
      </c>
      <c r="K6" s="194">
        <f>L6-G6</f>
        <v>239</v>
      </c>
      <c r="L6" s="193">
        <v>45294</v>
      </c>
      <c r="M6" s="211">
        <v>0.56599999999999995</v>
      </c>
      <c r="N6" s="212">
        <v>0.80400000000000005</v>
      </c>
      <c r="O6" s="209">
        <v>0.92300000000000004</v>
      </c>
      <c r="P6" s="212">
        <v>0.65600000000000003</v>
      </c>
      <c r="Q6" s="212">
        <v>0.64300000000000002</v>
      </c>
      <c r="R6" s="198">
        <f>AVERAGE(M6:P6)</f>
        <v>0.73725000000000007</v>
      </c>
      <c r="S6" s="200">
        <f t="shared" si="1"/>
        <v>6.5057471264367813E-3</v>
      </c>
      <c r="T6" s="229">
        <f t="shared" si="0"/>
        <v>9.2413793103448289E-3</v>
      </c>
      <c r="U6" s="200">
        <f t="shared" si="0"/>
        <v>1.0609195402298851E-2</v>
      </c>
      <c r="V6" s="200">
        <f t="shared" si="0"/>
        <v>7.5402298850574716E-3</v>
      </c>
    </row>
    <row r="7" spans="1:23" x14ac:dyDescent="0.25">
      <c r="C7" s="193">
        <f>H6</f>
        <v>45180</v>
      </c>
      <c r="D7" s="193">
        <v>45286</v>
      </c>
      <c r="E7" s="194">
        <f>D7-C7</f>
        <v>106</v>
      </c>
      <c r="F7" s="195" t="s">
        <v>202</v>
      </c>
      <c r="G7" s="193">
        <f>D7</f>
        <v>45286</v>
      </c>
      <c r="L7" s="193" t="s">
        <v>219</v>
      </c>
      <c r="M7" s="208">
        <f>AVERAGE(M3:M6)</f>
        <v>0.9172499999999999</v>
      </c>
      <c r="N7" s="207">
        <f t="shared" ref="N7:R7" si="3">AVERAGE(N3:N6)</f>
        <v>0.76524999999999999</v>
      </c>
      <c r="O7" s="208">
        <f t="shared" si="3"/>
        <v>0.82925000000000004</v>
      </c>
      <c r="P7" s="207">
        <f t="shared" si="3"/>
        <v>0.59782500000000005</v>
      </c>
      <c r="Q7" s="207">
        <f t="shared" si="3"/>
        <v>0.68650000000000011</v>
      </c>
      <c r="R7" s="199">
        <f t="shared" si="3"/>
        <v>0.77739374999999999</v>
      </c>
      <c r="S7" s="201">
        <f>AVERAGE(S3:S6)</f>
        <v>1.0543103448275862E-2</v>
      </c>
      <c r="T7" s="227">
        <f t="shared" ref="T7:V7" si="4">AVERAGE(T3:T6)</f>
        <v>8.7959770114942534E-3</v>
      </c>
      <c r="U7" s="201">
        <f t="shared" si="4"/>
        <v>9.5316091954022984E-3</v>
      </c>
      <c r="V7" s="201">
        <f t="shared" si="4"/>
        <v>6.8715517241379302E-3</v>
      </c>
    </row>
    <row r="8" spans="1:23" x14ac:dyDescent="0.25">
      <c r="D8" s="190" t="s">
        <v>203</v>
      </c>
      <c r="E8" s="190">
        <f>AVERAGE(E3:E7)</f>
        <v>80.8</v>
      </c>
      <c r="F8" s="195" t="s">
        <v>202</v>
      </c>
      <c r="I8" s="190">
        <f>AVERAGE(I3:I6)</f>
        <v>112.75</v>
      </c>
      <c r="J8" s="195" t="s">
        <v>202</v>
      </c>
    </row>
    <row r="10" spans="1:23" x14ac:dyDescent="0.25">
      <c r="C10" s="246"/>
      <c r="D10" s="247"/>
      <c r="E10" s="248"/>
      <c r="G10" s="246"/>
      <c r="H10" s="247"/>
      <c r="I10" s="248"/>
      <c r="K10" s="246"/>
      <c r="L10" s="247"/>
      <c r="M10" s="248"/>
      <c r="O10" s="249"/>
      <c r="P10" s="250"/>
      <c r="Q10" s="251"/>
      <c r="S10" s="246"/>
      <c r="T10" s="247"/>
      <c r="U10" s="248"/>
    </row>
    <row r="11" spans="1:23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/>
      <c r="G11" s="214" t="s">
        <v>225</v>
      </c>
      <c r="H11" s="214"/>
      <c r="I11" s="214" t="s">
        <v>224</v>
      </c>
      <c r="J11" s="214"/>
      <c r="K11" s="214" t="s">
        <v>223</v>
      </c>
      <c r="L11" s="214"/>
      <c r="M11" s="214" t="s">
        <v>222</v>
      </c>
      <c r="N11" s="214"/>
      <c r="O11" s="214">
        <v>1814.8</v>
      </c>
      <c r="P11" s="214"/>
      <c r="Q11" s="214">
        <v>2030.5</v>
      </c>
      <c r="R11" s="214"/>
      <c r="S11" s="214">
        <v>1911.3</v>
      </c>
      <c r="T11" s="230"/>
      <c r="U11" s="214">
        <v>2058.1999999999998</v>
      </c>
    </row>
    <row r="12" spans="1:23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/>
      <c r="G12" s="214" t="s">
        <v>233</v>
      </c>
      <c r="H12" s="214"/>
      <c r="I12" s="214" t="s">
        <v>232</v>
      </c>
      <c r="J12" s="214"/>
      <c r="K12" s="214" t="s">
        <v>231</v>
      </c>
      <c r="L12" s="214"/>
      <c r="M12" s="214" t="s">
        <v>230</v>
      </c>
      <c r="N12" s="214"/>
      <c r="O12" s="214" t="s">
        <v>229</v>
      </c>
      <c r="P12" s="214"/>
      <c r="Q12" s="214" t="s">
        <v>228</v>
      </c>
      <c r="R12" s="214"/>
      <c r="S12" s="214" t="s">
        <v>227</v>
      </c>
      <c r="T12" s="230"/>
      <c r="U12" s="214">
        <v>29.311399999999999</v>
      </c>
    </row>
    <row r="13" spans="1:23" x14ac:dyDescent="0.25">
      <c r="B13" s="195" t="s">
        <v>237</v>
      </c>
      <c r="C13" s="221">
        <v>489.22</v>
      </c>
      <c r="D13" s="221"/>
      <c r="E13" s="221">
        <v>492.44</v>
      </c>
      <c r="F13" s="221"/>
      <c r="G13" s="221">
        <v>855.78</v>
      </c>
      <c r="H13" s="221"/>
      <c r="I13" s="221">
        <v>855.46</v>
      </c>
      <c r="J13" s="221"/>
      <c r="K13" s="221">
        <v>963.2</v>
      </c>
      <c r="L13" s="221"/>
      <c r="M13" s="221">
        <v>1013.16</v>
      </c>
      <c r="N13" s="221"/>
      <c r="O13" s="221">
        <v>1088.29</v>
      </c>
      <c r="P13" s="221"/>
      <c r="Q13" s="221">
        <v>1274.44</v>
      </c>
      <c r="R13" s="221"/>
      <c r="S13" s="221">
        <v>1651.14</v>
      </c>
      <c r="U13" s="221">
        <f>U12*U11/31.1</f>
        <v>1939.8303369774917</v>
      </c>
    </row>
    <row r="14" spans="1:23" x14ac:dyDescent="0.25">
      <c r="B14" s="195" t="s">
        <v>238</v>
      </c>
      <c r="C14" s="222"/>
      <c r="D14" s="222"/>
      <c r="E14" s="224">
        <f>E13/C13-1</f>
        <v>6.5819058910101536E-3</v>
      </c>
      <c r="F14" s="225"/>
      <c r="G14" s="224">
        <f>G13/E13-1</f>
        <v>0.73783608155308267</v>
      </c>
      <c r="H14" s="225"/>
      <c r="I14" s="224">
        <f>I13/G13-1</f>
        <v>-3.739278786603073E-4</v>
      </c>
      <c r="J14" s="225"/>
      <c r="K14" s="224">
        <f>K13/I13-1</f>
        <v>0.12594393659551595</v>
      </c>
      <c r="L14" s="225"/>
      <c r="M14" s="224">
        <f>M13/K13-1</f>
        <v>5.1868770764119443E-2</v>
      </c>
      <c r="N14" s="203"/>
      <c r="O14" s="224">
        <f>O13/M13-1</f>
        <v>7.4154131627778508E-2</v>
      </c>
      <c r="P14" s="203"/>
      <c r="Q14" s="224">
        <f>Q13/O13-1</f>
        <v>0.17104815811961904</v>
      </c>
      <c r="R14" s="203"/>
      <c r="S14" s="224">
        <f>S13/Q13-1</f>
        <v>0.29558080411788712</v>
      </c>
      <c r="T14" s="190"/>
      <c r="U14" s="224">
        <f>U13/S13-1</f>
        <v>0.17484303994663786</v>
      </c>
    </row>
    <row r="15" spans="1:23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6"/>
      <c r="G15" s="215">
        <f>C4</f>
        <v>44546</v>
      </c>
      <c r="H15" s="196"/>
      <c r="I15" s="215">
        <f>D4</f>
        <v>44616</v>
      </c>
      <c r="J15" s="216"/>
      <c r="K15" s="215">
        <f>C5</f>
        <v>44719</v>
      </c>
      <c r="L15" s="196"/>
      <c r="M15" s="215">
        <f>D5</f>
        <v>44789</v>
      </c>
      <c r="N15" s="216"/>
      <c r="O15" s="215">
        <f>C6</f>
        <v>44922</v>
      </c>
      <c r="P15" s="196"/>
      <c r="Q15" s="215">
        <f>D6</f>
        <v>45055</v>
      </c>
      <c r="R15" s="216"/>
      <c r="S15" s="215">
        <f>C7</f>
        <v>45180</v>
      </c>
      <c r="T15" s="196"/>
      <c r="U15" s="215">
        <f>D7</f>
        <v>45286</v>
      </c>
      <c r="V15" s="215"/>
      <c r="W15" s="215">
        <v>45303</v>
      </c>
    </row>
    <row r="16" spans="1:23" x14ac:dyDescent="0.25">
      <c r="B16" s="195" t="s">
        <v>245</v>
      </c>
      <c r="G16" s="226">
        <f>M3</f>
        <v>0.91300000000000003</v>
      </c>
      <c r="H16" s="190"/>
      <c r="I16" s="190"/>
      <c r="J16" s="190"/>
      <c r="K16" s="231">
        <f>M4</f>
        <v>0.99</v>
      </c>
      <c r="L16" s="190"/>
      <c r="M16" s="196"/>
      <c r="N16" s="196"/>
      <c r="O16" s="210">
        <f>M5</f>
        <v>1.2</v>
      </c>
      <c r="P16" s="196"/>
      <c r="Q16" s="196"/>
      <c r="R16" s="196"/>
      <c r="S16" s="223">
        <f>M6</f>
        <v>0.56599999999999995</v>
      </c>
      <c r="W16" s="192">
        <f>W15-U15</f>
        <v>17</v>
      </c>
    </row>
    <row r="17" spans="1:23" x14ac:dyDescent="0.25">
      <c r="B17" s="195" t="s">
        <v>246</v>
      </c>
      <c r="C17" s="217"/>
      <c r="E17" s="218"/>
      <c r="G17" s="226">
        <f>O3</f>
        <v>0.71099999999999997</v>
      </c>
      <c r="H17" s="226"/>
      <c r="I17" s="226"/>
      <c r="J17" s="226"/>
      <c r="K17" s="226">
        <f>O4</f>
        <v>0.89600000000000002</v>
      </c>
      <c r="L17" s="226"/>
      <c r="M17" s="226"/>
      <c r="N17" s="226"/>
      <c r="O17" s="226">
        <f>O5</f>
        <v>0.78700000000000003</v>
      </c>
      <c r="P17" s="226"/>
      <c r="Q17" s="226"/>
      <c r="R17" s="226"/>
      <c r="S17" s="226">
        <f>O6</f>
        <v>0.92300000000000004</v>
      </c>
      <c r="U17" s="220"/>
      <c r="W17" s="192">
        <f>U15-S15</f>
        <v>106</v>
      </c>
    </row>
    <row r="18" spans="1:23" x14ac:dyDescent="0.25">
      <c r="B18" s="195" t="s">
        <v>248</v>
      </c>
      <c r="C18" s="217"/>
      <c r="E18" s="218"/>
      <c r="G18" s="226">
        <f>G13/$E$13-1</f>
        <v>0.73783608155308267</v>
      </c>
      <c r="H18" s="226"/>
      <c r="I18" s="226">
        <f>I13/$E$13-1</f>
        <v>0.73718625619364797</v>
      </c>
      <c r="J18" s="226"/>
      <c r="K18" s="226">
        <f>K13/$E$13-1</f>
        <v>0.9559743318983025</v>
      </c>
      <c r="L18" s="226"/>
      <c r="M18" s="226">
        <f>M13/$E$13-1</f>
        <v>1.0574283161400375</v>
      </c>
      <c r="N18" s="226"/>
      <c r="O18" s="226">
        <f>O13/$E$13-1</f>
        <v>1.2099951263098041</v>
      </c>
      <c r="P18" s="226"/>
      <c r="Q18" s="226">
        <f>Q13/$E$13-1</f>
        <v>1.588010722118431</v>
      </c>
      <c r="R18" s="226"/>
      <c r="S18" s="226">
        <f>S13/$E$13-1</f>
        <v>2.3529770124279104</v>
      </c>
      <c r="U18" s="226">
        <f>U13/$E$13-1</f>
        <v>2.9392217061520016</v>
      </c>
    </row>
    <row r="19" spans="1:23" x14ac:dyDescent="0.25">
      <c r="B19" s="195" t="s">
        <v>254</v>
      </c>
      <c r="C19" s="217"/>
      <c r="E19" s="218"/>
      <c r="G19" s="226">
        <v>0.71799999999999997</v>
      </c>
      <c r="H19" s="226"/>
      <c r="I19" s="226">
        <v>0.60799999999999998</v>
      </c>
      <c r="J19" s="226"/>
      <c r="K19" s="226">
        <v>0.996</v>
      </c>
      <c r="L19" s="226"/>
      <c r="M19" s="226">
        <v>1.0760000000000001</v>
      </c>
      <c r="N19" s="226"/>
      <c r="O19" s="226">
        <v>1.1635</v>
      </c>
      <c r="P19" s="226"/>
      <c r="Q19" s="226">
        <v>1.2645</v>
      </c>
      <c r="R19" s="226"/>
      <c r="S19" s="226">
        <v>2.1168</v>
      </c>
      <c r="T19" s="226"/>
      <c r="U19" s="226">
        <v>2.4</v>
      </c>
    </row>
    <row r="20" spans="1:23" x14ac:dyDescent="0.25">
      <c r="C20" s="217"/>
      <c r="E20" s="218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U20" s="226"/>
    </row>
    <row r="21" spans="1:23" x14ac:dyDescent="0.25">
      <c r="B21" s="195" t="s">
        <v>245</v>
      </c>
      <c r="E21" s="217">
        <v>100000</v>
      </c>
      <c r="G21" s="218">
        <f>E21*(1+G16)</f>
        <v>191300</v>
      </c>
      <c r="I21" s="218">
        <f>G21*(1+I14)</f>
        <v>191228.46759681229</v>
      </c>
      <c r="K21" s="218">
        <f>I21*(1+K16)</f>
        <v>380544.65051765647</v>
      </c>
      <c r="M21" s="218">
        <f>K21*(1+M14)</f>
        <v>400283.03376086871</v>
      </c>
      <c r="O21" s="218">
        <f>M21*(1+O16)</f>
        <v>880622.67427391128</v>
      </c>
      <c r="Q21" s="218">
        <f>O21*(1+Q14)</f>
        <v>1031251.560706837</v>
      </c>
      <c r="S21" s="218">
        <f>Q21*(1+S16)</f>
        <v>1614939.9440669066</v>
      </c>
      <c r="U21" s="218">
        <f>S21*(1+U14)</f>
        <v>1897300.9532188179</v>
      </c>
    </row>
    <row r="22" spans="1:23" x14ac:dyDescent="0.25">
      <c r="B22" s="195" t="s">
        <v>246</v>
      </c>
      <c r="C22" s="217"/>
      <c r="E22" s="217">
        <v>100000</v>
      </c>
      <c r="G22" s="218">
        <f>E22*(1+G17)</f>
        <v>171099.99999999997</v>
      </c>
      <c r="I22" s="218">
        <f>G22*(1+I14)</f>
        <v>171036.02093996119</v>
      </c>
      <c r="K22" s="218">
        <f>I22*(1+K17)</f>
        <v>324284.29570216639</v>
      </c>
      <c r="M22" s="219">
        <f>K22*(M14+1)</f>
        <v>341104.52349834598</v>
      </c>
      <c r="O22" s="219">
        <f>M22*(1+O17)</f>
        <v>609553.78349154419</v>
      </c>
      <c r="Q22" s="219">
        <f>O22*(1+Q14)</f>
        <v>713816.83543261793</v>
      </c>
      <c r="S22" s="220">
        <f>Q22*(1+S17)</f>
        <v>1372669.7745369242</v>
      </c>
      <c r="U22" s="220">
        <f>S22*(1+U14)</f>
        <v>1612671.5307598261</v>
      </c>
    </row>
    <row r="23" spans="1:23" x14ac:dyDescent="0.25">
      <c r="B23" s="195" t="s">
        <v>248</v>
      </c>
      <c r="C23" s="192"/>
      <c r="D23" s="192"/>
      <c r="E23" s="217">
        <v>100000</v>
      </c>
      <c r="G23" s="218">
        <f>$E$23*(1+G18)</f>
        <v>173783.60815530826</v>
      </c>
      <c r="I23" s="218">
        <f>$E$23*(1+I18)</f>
        <v>173718.62561936479</v>
      </c>
      <c r="K23" s="218">
        <f>$E$23*(1+K18)</f>
        <v>195597.43318983025</v>
      </c>
      <c r="M23" s="218">
        <f>$E$23*(1+M18)</f>
        <v>205742.83161400375</v>
      </c>
      <c r="O23" s="218">
        <f>$E$23*(1+O18)</f>
        <v>220999.5126309804</v>
      </c>
      <c r="Q23" s="218">
        <f>$E$23*(1+Q18)</f>
        <v>258801.0722118431</v>
      </c>
      <c r="S23" s="218">
        <f>$E$23*(1+S18)</f>
        <v>335297.70124279102</v>
      </c>
      <c r="T23" s="192"/>
      <c r="U23" s="218">
        <f>$E$23*(1+U18)</f>
        <v>393922.17061520019</v>
      </c>
    </row>
    <row r="24" spans="1:23" x14ac:dyDescent="0.25">
      <c r="A24" s="195"/>
      <c r="B24" s="195" t="s">
        <v>254</v>
      </c>
      <c r="C24" s="190"/>
      <c r="D24" s="190"/>
      <c r="E24" s="218">
        <v>100000</v>
      </c>
      <c r="G24" s="218">
        <f>$E$23*(1+G19)</f>
        <v>171800</v>
      </c>
      <c r="I24" s="218">
        <f>$E$23*(1+I19)</f>
        <v>160800</v>
      </c>
      <c r="K24" s="218">
        <f>$E$23*(1+K19)</f>
        <v>199600</v>
      </c>
      <c r="M24" s="218">
        <f>$E$23*(1+M19)</f>
        <v>207600</v>
      </c>
      <c r="O24" s="218">
        <f>$E$23*(1+O19)</f>
        <v>216350</v>
      </c>
      <c r="Q24" s="218">
        <f>$E$23*(1+Q19)</f>
        <v>226450</v>
      </c>
      <c r="S24" s="218">
        <f>$E$23*(1+S19)</f>
        <v>311680</v>
      </c>
      <c r="T24" s="192"/>
      <c r="U24" s="218">
        <f>$E$23*(1+U19)</f>
        <v>340000</v>
      </c>
    </row>
    <row r="25" spans="1:23" x14ac:dyDescent="0.25">
      <c r="A25" s="195"/>
      <c r="C25" s="190"/>
      <c r="D25" s="190"/>
      <c r="E25" s="218"/>
      <c r="G25" s="218"/>
      <c r="I25" s="218"/>
      <c r="K25" s="218"/>
      <c r="M25" s="218"/>
      <c r="O25" s="218"/>
      <c r="Q25" s="218"/>
      <c r="S25" s="218"/>
      <c r="T25" s="192"/>
    </row>
    <row r="26" spans="1:23" x14ac:dyDescent="0.25">
      <c r="A26" s="195" t="s">
        <v>240</v>
      </c>
      <c r="B26" s="190" t="s">
        <v>247</v>
      </c>
      <c r="C26" s="190" t="s">
        <v>241</v>
      </c>
      <c r="D26" s="190" t="s">
        <v>242</v>
      </c>
      <c r="E26" s="232" t="s">
        <v>239</v>
      </c>
      <c r="F26" s="190" t="s">
        <v>240</v>
      </c>
      <c r="G26" s="232" t="s">
        <v>255</v>
      </c>
      <c r="I26" s="218"/>
      <c r="K26" s="218"/>
      <c r="M26" s="218"/>
      <c r="O26" s="218"/>
      <c r="Q26" s="218"/>
      <c r="S26" s="218"/>
      <c r="T26" s="192"/>
    </row>
    <row r="27" spans="1:23" hidden="1" x14ac:dyDescent="0.25">
      <c r="A27" s="195">
        <f>D27-C27</f>
        <v>364</v>
      </c>
      <c r="B27" s="190" t="s">
        <v>251</v>
      </c>
      <c r="C27" s="228">
        <v>44922</v>
      </c>
      <c r="D27" s="193">
        <v>45286</v>
      </c>
      <c r="E27" s="227">
        <v>0.49</v>
      </c>
      <c r="G27" s="218"/>
      <c r="I27" s="218"/>
      <c r="K27" s="218"/>
      <c r="M27" s="218"/>
      <c r="O27" s="218"/>
      <c r="Q27" s="218"/>
      <c r="S27" s="218"/>
      <c r="T27" s="192"/>
    </row>
    <row r="28" spans="1:23" hidden="1" x14ac:dyDescent="0.25">
      <c r="A28" s="195">
        <f>D28-C28</f>
        <v>740</v>
      </c>
      <c r="B28" s="190" t="s">
        <v>250</v>
      </c>
      <c r="C28" s="228">
        <v>44546</v>
      </c>
      <c r="D28" s="193">
        <v>45286</v>
      </c>
      <c r="E28" s="227"/>
      <c r="G28" s="218"/>
      <c r="I28" s="218"/>
      <c r="K28" s="218"/>
      <c r="M28" s="218"/>
      <c r="O28" s="218"/>
      <c r="Q28" s="218"/>
      <c r="S28" s="218"/>
      <c r="T28" s="192"/>
    </row>
    <row r="29" spans="1:23" hidden="1" x14ac:dyDescent="0.25">
      <c r="A29" s="195">
        <f>D29-C29</f>
        <v>826</v>
      </c>
      <c r="B29" s="190" t="s">
        <v>250</v>
      </c>
      <c r="C29" s="228">
        <v>44460</v>
      </c>
      <c r="D29" s="193">
        <v>45286</v>
      </c>
      <c r="E29" s="227"/>
      <c r="G29" s="218"/>
      <c r="I29" s="218"/>
      <c r="K29" s="218"/>
      <c r="M29" s="218"/>
      <c r="O29" s="218"/>
      <c r="Q29" s="218"/>
      <c r="S29" s="218"/>
      <c r="T29" s="192"/>
    </row>
    <row r="30" spans="1:23" hidden="1" x14ac:dyDescent="0.25">
      <c r="A30" s="195"/>
      <c r="C30" s="190"/>
      <c r="D30" s="190"/>
      <c r="E30" s="218"/>
      <c r="G30" s="218"/>
      <c r="I30" s="218"/>
      <c r="K30" s="218"/>
      <c r="M30" s="218"/>
      <c r="O30" s="218"/>
      <c r="Q30" s="218"/>
      <c r="S30" s="218"/>
      <c r="T30" s="192"/>
    </row>
    <row r="31" spans="1:23" x14ac:dyDescent="0.25">
      <c r="A31" s="195"/>
      <c r="B31" s="190" t="s">
        <v>253</v>
      </c>
      <c r="C31" s="233">
        <f>G6</f>
        <v>45055</v>
      </c>
      <c r="D31" s="193">
        <f>D32</f>
        <v>45286</v>
      </c>
      <c r="E31" s="227">
        <f>U21/Q21-1</f>
        <v>0.83980420055643479</v>
      </c>
      <c r="F31" s="195">
        <f>D31-C31</f>
        <v>231</v>
      </c>
      <c r="G31" s="229">
        <f>E31/F31</f>
        <v>3.635516019724826E-3</v>
      </c>
      <c r="I31" s="218"/>
      <c r="K31" s="218"/>
      <c r="M31" s="218"/>
      <c r="O31" s="218"/>
      <c r="Q31" s="218"/>
      <c r="S31" s="218"/>
      <c r="T31" s="192"/>
    </row>
    <row r="32" spans="1:23" x14ac:dyDescent="0.25">
      <c r="A32" s="195">
        <f>D32-C32</f>
        <v>364</v>
      </c>
      <c r="B32" s="234" t="s">
        <v>253</v>
      </c>
      <c r="C32" s="235">
        <f>O15</f>
        <v>44922</v>
      </c>
      <c r="D32" s="236">
        <f>U15</f>
        <v>45286</v>
      </c>
      <c r="E32" s="237">
        <f>U21/O21-1</f>
        <v>1.1544993203623513</v>
      </c>
      <c r="F32" s="238">
        <f>D32-C32</f>
        <v>364</v>
      </c>
      <c r="G32" s="239">
        <f>E32/F32</f>
        <v>3.1717014295668988E-3</v>
      </c>
      <c r="T32" s="192"/>
      <c r="V32" s="189"/>
    </row>
    <row r="33" spans="1:20" x14ac:dyDescent="0.25">
      <c r="A33" s="195">
        <f>D33-C33</f>
        <v>740</v>
      </c>
      <c r="B33" s="190" t="s">
        <v>253</v>
      </c>
      <c r="C33" s="228">
        <f>G15</f>
        <v>44546</v>
      </c>
      <c r="D33" s="193">
        <f>U15</f>
        <v>45286</v>
      </c>
      <c r="E33" s="227">
        <f>U21/G21-1</f>
        <v>8.917934935801453</v>
      </c>
      <c r="F33" s="195">
        <f>D33-C33</f>
        <v>740</v>
      </c>
      <c r="G33" s="229">
        <f>E33/F33</f>
        <v>1.205126342675872E-2</v>
      </c>
      <c r="T33" s="192"/>
    </row>
    <row r="34" spans="1:20" x14ac:dyDescent="0.25">
      <c r="A34" s="195">
        <f>D34-C34</f>
        <v>826</v>
      </c>
      <c r="B34" s="190" t="s">
        <v>253</v>
      </c>
      <c r="C34" s="228">
        <f>G3</f>
        <v>44460</v>
      </c>
      <c r="D34" s="193">
        <f>U15</f>
        <v>45286</v>
      </c>
      <c r="E34" s="227">
        <f>U21/E21-1</f>
        <v>17.973009532188179</v>
      </c>
      <c r="F34" s="195">
        <f>D34-C34</f>
        <v>826</v>
      </c>
      <c r="G34" s="229">
        <f>E34/F34</f>
        <v>2.1759091443327095E-2</v>
      </c>
      <c r="T34" s="192"/>
    </row>
    <row r="35" spans="1:20" x14ac:dyDescent="0.25">
      <c r="A35" s="195"/>
      <c r="B35" s="190"/>
      <c r="E35" s="227"/>
      <c r="T35" s="192"/>
    </row>
    <row r="36" spans="1:20" x14ac:dyDescent="0.25">
      <c r="A36" s="195"/>
      <c r="B36" s="190" t="s">
        <v>252</v>
      </c>
      <c r="C36" s="193">
        <f>C31</f>
        <v>45055</v>
      </c>
      <c r="D36" s="193">
        <f>D31</f>
        <v>45286</v>
      </c>
      <c r="E36" s="227">
        <f>U22/Q22-1</f>
        <v>1.2592231658173847</v>
      </c>
      <c r="F36" s="195">
        <f>D36-C36</f>
        <v>231</v>
      </c>
      <c r="G36" s="229">
        <f>E36/F36</f>
        <v>5.4511825360059945E-3</v>
      </c>
      <c r="T36" s="192"/>
    </row>
    <row r="37" spans="1:20" x14ac:dyDescent="0.25">
      <c r="A37" s="195"/>
      <c r="B37" s="234" t="s">
        <v>252</v>
      </c>
      <c r="C37" s="235">
        <f t="shared" ref="C37:D39" si="5">C32</f>
        <v>44922</v>
      </c>
      <c r="D37" s="235">
        <f t="shared" si="5"/>
        <v>45286</v>
      </c>
      <c r="E37" s="237">
        <f>U22/O22-1</f>
        <v>1.6456591271116232</v>
      </c>
      <c r="F37" s="238">
        <f t="shared" ref="F37:F39" si="6">D37-C37</f>
        <v>364</v>
      </c>
      <c r="G37" s="239">
        <f t="shared" ref="G37:G39" si="7">E37/F37</f>
        <v>4.5210415579989647E-3</v>
      </c>
      <c r="T37" s="192"/>
    </row>
    <row r="38" spans="1:20" x14ac:dyDescent="0.25">
      <c r="A38" s="195"/>
      <c r="B38" s="190" t="s">
        <v>252</v>
      </c>
      <c r="C38" s="228">
        <f t="shared" si="5"/>
        <v>44546</v>
      </c>
      <c r="D38" s="228">
        <f t="shared" si="5"/>
        <v>45286</v>
      </c>
      <c r="E38" s="227">
        <f>U22/G22-1</f>
        <v>8.4253157846863029</v>
      </c>
      <c r="F38" s="195">
        <f t="shared" si="6"/>
        <v>740</v>
      </c>
      <c r="G38" s="229">
        <f t="shared" si="7"/>
        <v>1.1385561871197707E-2</v>
      </c>
      <c r="T38" s="192"/>
    </row>
    <row r="39" spans="1:20" x14ac:dyDescent="0.25">
      <c r="A39" s="195"/>
      <c r="B39" s="190" t="s">
        <v>252</v>
      </c>
      <c r="C39" s="228">
        <f t="shared" si="5"/>
        <v>44460</v>
      </c>
      <c r="D39" s="228">
        <f t="shared" si="5"/>
        <v>45286</v>
      </c>
      <c r="E39" s="227">
        <f>U22/E22-1</f>
        <v>15.126715307598261</v>
      </c>
      <c r="F39" s="195">
        <f t="shared" si="6"/>
        <v>826</v>
      </c>
      <c r="G39" s="229">
        <f t="shared" si="7"/>
        <v>1.8313214658109273E-2</v>
      </c>
      <c r="T39" s="192"/>
    </row>
    <row r="40" spans="1:20" x14ac:dyDescent="0.25">
      <c r="A40" s="195"/>
      <c r="B40" s="190"/>
      <c r="E40" s="227"/>
      <c r="T40" s="192"/>
    </row>
    <row r="41" spans="1:20" x14ac:dyDescent="0.25">
      <c r="A41" s="195"/>
      <c r="B41" s="190" t="s">
        <v>249</v>
      </c>
      <c r="C41" s="193">
        <f>C36</f>
        <v>45055</v>
      </c>
      <c r="D41" s="193">
        <f>D36</f>
        <v>45286</v>
      </c>
      <c r="E41" s="227">
        <f>U23/Q23-1</f>
        <v>0.52210409040636785</v>
      </c>
      <c r="F41" s="195">
        <f>D41-C41</f>
        <v>231</v>
      </c>
      <c r="G41" s="229">
        <f>E41/F41</f>
        <v>2.2601908675600338E-3</v>
      </c>
      <c r="T41" s="192"/>
    </row>
    <row r="42" spans="1:20" x14ac:dyDescent="0.25">
      <c r="A42" s="195">
        <f>D42-C42</f>
        <v>364</v>
      </c>
      <c r="B42" s="234" t="s">
        <v>249</v>
      </c>
      <c r="C42" s="235">
        <f>C32</f>
        <v>44922</v>
      </c>
      <c r="D42" s="236">
        <f>D44</f>
        <v>45286</v>
      </c>
      <c r="E42" s="237">
        <f>U13/O13-1</f>
        <v>0.78245719153671511</v>
      </c>
      <c r="F42" s="238">
        <f>D42-C42</f>
        <v>364</v>
      </c>
      <c r="G42" s="239">
        <f>E42/F42</f>
        <v>2.1496076690569097E-3</v>
      </c>
      <c r="T42" s="192"/>
    </row>
    <row r="43" spans="1:20" x14ac:dyDescent="0.25">
      <c r="A43" s="195">
        <f>D43-C43</f>
        <v>740</v>
      </c>
      <c r="B43" s="190" t="s">
        <v>249</v>
      </c>
      <c r="C43" s="228">
        <f>C33</f>
        <v>44546</v>
      </c>
      <c r="D43" s="193">
        <f>D42</f>
        <v>45286</v>
      </c>
      <c r="E43" s="227">
        <f>U13/G13-1</f>
        <v>1.2667395089596529</v>
      </c>
      <c r="F43" s="195">
        <f>D43-C43</f>
        <v>740</v>
      </c>
      <c r="G43" s="229">
        <f>E43/F43</f>
        <v>1.7118101472427742E-3</v>
      </c>
      <c r="T43" s="192"/>
    </row>
    <row r="44" spans="1:20" x14ac:dyDescent="0.25">
      <c r="A44" s="195">
        <f>D44-C44</f>
        <v>826</v>
      </c>
      <c r="B44" s="190" t="s">
        <v>249</v>
      </c>
      <c r="C44" s="228">
        <f>C34</f>
        <v>44460</v>
      </c>
      <c r="D44" s="193">
        <f>D34</f>
        <v>45286</v>
      </c>
      <c r="E44" s="227">
        <f>U13/E13-1</f>
        <v>2.9392217061520016</v>
      </c>
      <c r="F44" s="195">
        <f>D44-C44</f>
        <v>826</v>
      </c>
      <c r="G44" s="229">
        <f>E44/F44</f>
        <v>3.5583797895302684E-3</v>
      </c>
      <c r="T44" s="192"/>
    </row>
    <row r="45" spans="1:20" x14ac:dyDescent="0.25">
      <c r="A45" s="195"/>
      <c r="B45" s="190"/>
      <c r="C45" s="228"/>
      <c r="D45" s="193"/>
      <c r="E45" s="227"/>
      <c r="T45" s="192"/>
    </row>
    <row r="46" spans="1:20" x14ac:dyDescent="0.25">
      <c r="A46" s="195"/>
      <c r="B46" s="190" t="s">
        <v>254</v>
      </c>
      <c r="C46" s="228">
        <f>C41</f>
        <v>45055</v>
      </c>
      <c r="D46" s="193">
        <f>D41</f>
        <v>45286</v>
      </c>
      <c r="E46" s="227">
        <f>U24/Q24</f>
        <v>1.5014351954073748</v>
      </c>
      <c r="F46" s="195">
        <f>D46-C46</f>
        <v>231</v>
      </c>
      <c r="G46" s="229">
        <f>E46/F46</f>
        <v>6.4997194606379862E-3</v>
      </c>
      <c r="T46" s="192"/>
    </row>
    <row r="47" spans="1:20" x14ac:dyDescent="0.25">
      <c r="A47" s="195">
        <f>D47-C47</f>
        <v>364</v>
      </c>
      <c r="B47" s="234" t="s">
        <v>254</v>
      </c>
      <c r="C47" s="236">
        <f>C32</f>
        <v>44922</v>
      </c>
      <c r="D47" s="236">
        <f>D44</f>
        <v>45286</v>
      </c>
      <c r="E47" s="237">
        <v>0.57150000000000001</v>
      </c>
      <c r="F47" s="238">
        <f>D47-C47</f>
        <v>364</v>
      </c>
      <c r="G47" s="239">
        <f>E47/F47</f>
        <v>1.5700549450549451E-3</v>
      </c>
      <c r="T47" s="192"/>
    </row>
    <row r="48" spans="1:20" x14ac:dyDescent="0.25">
      <c r="A48" s="195">
        <f>D48-C48</f>
        <v>740</v>
      </c>
      <c r="B48" s="190" t="s">
        <v>254</v>
      </c>
      <c r="C48" s="193">
        <f>C43</f>
        <v>44546</v>
      </c>
      <c r="D48" s="193">
        <f>D42</f>
        <v>45286</v>
      </c>
      <c r="E48" s="227">
        <v>0.97899999999999998</v>
      </c>
      <c r="F48" s="195">
        <f>D48-C48</f>
        <v>740</v>
      </c>
      <c r="G48" s="229">
        <f>E48/F48</f>
        <v>1.322972972972973E-3</v>
      </c>
      <c r="T48" s="192"/>
    </row>
    <row r="49" spans="1:20" x14ac:dyDescent="0.25">
      <c r="A49" s="195">
        <f>D49-C49</f>
        <v>826</v>
      </c>
      <c r="B49" s="190" t="s">
        <v>254</v>
      </c>
      <c r="C49" s="193">
        <f>C34</f>
        <v>44460</v>
      </c>
      <c r="D49" s="193">
        <f>D34</f>
        <v>45286</v>
      </c>
      <c r="E49" s="227">
        <v>2.4</v>
      </c>
      <c r="F49" s="195">
        <f>D49-C49</f>
        <v>826</v>
      </c>
      <c r="G49" s="229">
        <f>E49/F49</f>
        <v>2.9055690072639223E-3</v>
      </c>
      <c r="T49" s="192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6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43" t="s">
        <v>204</v>
      </c>
      <c r="D2" s="245"/>
      <c r="E2" s="191" t="s">
        <v>217</v>
      </c>
      <c r="F2" s="243" t="s">
        <v>205</v>
      </c>
      <c r="G2" s="245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43" t="s">
        <v>220</v>
      </c>
      <c r="S2" s="244"/>
      <c r="T2" s="244"/>
      <c r="U2" s="245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46"/>
      <c r="D10" s="247"/>
      <c r="E10" s="248"/>
      <c r="F10" s="246"/>
      <c r="G10" s="247"/>
      <c r="H10" s="248"/>
      <c r="J10" s="246"/>
      <c r="K10" s="247"/>
      <c r="L10" s="248"/>
      <c r="N10" s="249"/>
      <c r="O10" s="250"/>
      <c r="P10" s="251"/>
      <c r="R10" s="246"/>
      <c r="S10" s="247"/>
      <c r="T10" s="248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52" t="s">
        <v>192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PF STATS</vt:lpstr>
      <vt:lpstr>ON2_MEF_v12J_PEAK_FIND_DIVIDER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2024-01-12T22:19:48Z</dcterms:modified>
</cp:coreProperties>
</file>