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2247E406-A516-4EFF-A385-6C40196D7BE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9" l="1"/>
  <c r="AB15" i="9"/>
  <c r="AA15" i="9"/>
  <c r="I15" i="9"/>
  <c r="U15" i="9"/>
  <c r="S15" i="9"/>
  <c r="Q15" i="9"/>
  <c r="O15" i="9"/>
  <c r="K15" i="9"/>
  <c r="M15" i="9"/>
  <c r="AA12" i="9"/>
  <c r="AA13" i="9"/>
  <c r="AA16" i="9"/>
  <c r="AA17" i="9"/>
  <c r="AB12" i="9"/>
  <c r="F7" i="11"/>
  <c r="G7" i="11" s="1"/>
  <c r="U27" i="9"/>
  <c r="S27" i="9"/>
  <c r="Q27" i="9"/>
  <c r="O27" i="9"/>
  <c r="M27" i="9"/>
  <c r="K27" i="9"/>
  <c r="I27" i="9"/>
  <c r="G27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32" i="9"/>
  <c r="A31" i="9"/>
  <c r="A30" i="9"/>
  <c r="Q20" i="9"/>
  <c r="Q26" i="9" s="1"/>
  <c r="M20" i="9"/>
  <c r="M26" i="9" s="1"/>
  <c r="I20" i="9"/>
  <c r="I26" i="9" s="1"/>
  <c r="S20" i="9"/>
  <c r="S26" i="9" s="1"/>
  <c r="O20" i="9"/>
  <c r="O26" i="9" s="1"/>
  <c r="K20" i="9"/>
  <c r="K26" i="9" s="1"/>
  <c r="G20" i="9"/>
  <c r="G26" i="9" s="1"/>
  <c r="S19" i="9"/>
  <c r="O19" i="9"/>
  <c r="K19" i="9"/>
  <c r="G19" i="9"/>
  <c r="G25" i="9" s="1"/>
  <c r="G16" i="9"/>
  <c r="K16" i="9"/>
  <c r="S16" i="9"/>
  <c r="O16" i="9"/>
  <c r="E16" i="9"/>
  <c r="S18" i="9"/>
  <c r="O18" i="9"/>
  <c r="K18" i="9"/>
  <c r="G18" i="9"/>
  <c r="G24" i="9" s="1"/>
  <c r="I16" i="9"/>
  <c r="M16" i="9"/>
  <c r="Q16" i="9"/>
  <c r="U13" i="9"/>
  <c r="U16" i="9" s="1"/>
  <c r="U17" i="9"/>
  <c r="W17" i="9" s="1"/>
  <c r="Z25" i="9" s="1"/>
  <c r="Q17" i="9"/>
  <c r="M17" i="9"/>
  <c r="I17" i="9"/>
  <c r="E17" i="9"/>
  <c r="C17" i="9"/>
  <c r="N7" i="9"/>
  <c r="O7" i="9"/>
  <c r="P7" i="9"/>
  <c r="Q7" i="9"/>
  <c r="M7" i="9"/>
  <c r="R3" i="9"/>
  <c r="R4" i="9"/>
  <c r="R5" i="9"/>
  <c r="R6" i="9"/>
  <c r="AB13" i="9" l="1"/>
  <c r="E51" i="9"/>
  <c r="AB20" i="9"/>
  <c r="AB1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20" i="9"/>
  <c r="U26" i="9" s="1"/>
  <c r="E46" i="9" s="1"/>
  <c r="I25" i="9"/>
  <c r="K25" i="9" s="1"/>
  <c r="M25" i="9" s="1"/>
  <c r="O25" i="9" s="1"/>
  <c r="Q25" i="9" s="1"/>
  <c r="S25" i="9" s="1"/>
  <c r="U25" i="9" s="1"/>
  <c r="E41" i="9" s="1"/>
  <c r="D37" i="9"/>
  <c r="E47" i="9"/>
  <c r="D36" i="9"/>
  <c r="D35" i="9"/>
  <c r="D34" i="9" s="1"/>
  <c r="D39" i="9" s="1"/>
  <c r="I24" i="9"/>
  <c r="K24" i="9" s="1"/>
  <c r="M24" i="9" s="1"/>
  <c r="O24" i="9" s="1"/>
  <c r="Q24" i="9" s="1"/>
  <c r="S24" i="9" s="1"/>
  <c r="U24" i="9" s="1"/>
  <c r="E34" i="9" s="1"/>
  <c r="E49" i="9"/>
  <c r="E48" i="9"/>
  <c r="R7" i="9"/>
  <c r="E37" i="9" l="1"/>
  <c r="D41" i="9"/>
  <c r="D44" i="9"/>
  <c r="D42" i="9"/>
  <c r="D43" i="9"/>
  <c r="E44" i="9"/>
  <c r="E43" i="9"/>
  <c r="E42" i="9"/>
  <c r="D54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5" i="9"/>
  <c r="E36" i="9"/>
  <c r="D49" i="9"/>
  <c r="D46" i="9" l="1"/>
  <c r="D52" i="9"/>
  <c r="S7" i="10"/>
  <c r="U7" i="10"/>
  <c r="T7" i="10"/>
  <c r="R7" i="10"/>
  <c r="D39" i="10"/>
  <c r="A39" i="10" s="1"/>
  <c r="A34" i="10"/>
  <c r="D35" i="10"/>
  <c r="A35" i="10" s="1"/>
  <c r="D47" i="9"/>
  <c r="D48" i="9" s="1"/>
  <c r="D53" i="9" l="1"/>
  <c r="D51" i="9"/>
  <c r="E3" i="9"/>
  <c r="G7" i="9"/>
  <c r="C7" i="9"/>
  <c r="G6" i="9"/>
  <c r="C6" i="9"/>
  <c r="G5" i="9"/>
  <c r="I5" i="9" s="1"/>
  <c r="C5" i="9"/>
  <c r="G4" i="9"/>
  <c r="I4" i="9" s="1"/>
  <c r="C4" i="9"/>
  <c r="G17" i="9" s="1"/>
  <c r="G3" i="9"/>
  <c r="C37" i="9" s="1"/>
  <c r="F37" i="9" s="1"/>
  <c r="G37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20" i="9" l="1"/>
  <c r="AB21" i="9"/>
  <c r="K6" i="9"/>
  <c r="C34" i="9"/>
  <c r="C39" i="9" s="1"/>
  <c r="A37" i="9"/>
  <c r="C44" i="9"/>
  <c r="F44" i="9" s="1"/>
  <c r="G44" i="9" s="1"/>
  <c r="I3" i="9"/>
  <c r="S3" i="9" s="1"/>
  <c r="C36" i="9"/>
  <c r="E6" i="9"/>
  <c r="O17" i="9"/>
  <c r="E7" i="9"/>
  <c r="S17" i="9"/>
  <c r="AB25" i="9" s="1"/>
  <c r="K5" i="9"/>
  <c r="E5" i="9"/>
  <c r="K17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U4" i="9" l="1"/>
  <c r="V4" i="9"/>
  <c r="Z24" i="9"/>
  <c r="Z22" i="9"/>
  <c r="AB24" i="9"/>
  <c r="I8" i="9"/>
  <c r="Z21" i="9"/>
  <c r="AB22" i="9"/>
  <c r="AB26" i="9" s="1"/>
  <c r="T6" i="9"/>
  <c r="S4" i="9"/>
  <c r="C41" i="9"/>
  <c r="F34" i="9"/>
  <c r="G34" i="9" s="1"/>
  <c r="U5" i="9"/>
  <c r="T5" i="9"/>
  <c r="C43" i="9"/>
  <c r="F43" i="9" s="1"/>
  <c r="G43" i="9" s="1"/>
  <c r="F36" i="9"/>
  <c r="G36" i="9" s="1"/>
  <c r="C48" i="9"/>
  <c r="F48" i="9" s="1"/>
  <c r="G48" i="9" s="1"/>
  <c r="A36" i="9"/>
  <c r="E8" i="9"/>
  <c r="C54" i="9"/>
  <c r="C49" i="9"/>
  <c r="T4" i="9"/>
  <c r="V3" i="9"/>
  <c r="U3" i="9"/>
  <c r="T3" i="9"/>
  <c r="S6" i="9"/>
  <c r="S5" i="9"/>
  <c r="S7" i="9" s="1"/>
  <c r="V6" i="9"/>
  <c r="U6" i="9"/>
  <c r="V5" i="9"/>
  <c r="C35" i="9"/>
  <c r="F35" i="9" s="1"/>
  <c r="G35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Z26" i="9" l="1"/>
  <c r="C46" i="9"/>
  <c r="F41" i="9"/>
  <c r="G41" i="9" s="1"/>
  <c r="A49" i="9"/>
  <c r="F49" i="9"/>
  <c r="G49" i="9" s="1"/>
  <c r="A54" i="9"/>
  <c r="F54" i="9"/>
  <c r="G54" i="9" s="1"/>
  <c r="C53" i="9"/>
  <c r="A48" i="9"/>
  <c r="U7" i="9"/>
  <c r="A35" i="9"/>
  <c r="C42" i="9"/>
  <c r="F42" i="9" s="1"/>
  <c r="G42" i="9" s="1"/>
  <c r="V7" i="9"/>
  <c r="T7" i="9"/>
  <c r="C52" i="9"/>
  <c r="C47" i="9"/>
  <c r="CL108" i="1"/>
  <c r="CL114" i="1"/>
  <c r="CK99" i="1"/>
  <c r="CK100" i="1" s="1"/>
  <c r="CK101" i="1" s="1"/>
  <c r="CK102" i="1"/>
  <c r="CK103" i="1" s="1"/>
  <c r="CK104" i="1" s="1"/>
  <c r="C51" i="9" l="1"/>
  <c r="F51" i="9" s="1"/>
  <c r="G51" i="9" s="1"/>
  <c r="F46" i="9"/>
  <c r="G46" i="9" s="1"/>
  <c r="A47" i="9"/>
  <c r="F47" i="9"/>
  <c r="G47" i="9" s="1"/>
  <c r="A52" i="9"/>
  <c r="F52" i="9"/>
  <c r="G52" i="9" s="1"/>
  <c r="F53" i="9"/>
  <c r="G53" i="9" s="1"/>
  <c r="A53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<sst xmlns="http://schemas.openxmlformats.org/spreadsheetml/2006/main" count="675" uniqueCount="275">
  <si>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</si>
  <si>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</si>
  <si>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</si>
  <si>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</si>
  <si>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</si>
  <si>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</si>
  <si>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</si>
  <si>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</si>
  <si>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</si>
  <si>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</si>
  <si>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</si>
  <si>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</si>
  <si>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</si>
  <si>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</si>
  <si>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</si>
  <si>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</si>
  <si>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</si>
  <si>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</si>
  <si>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</si>
  <si>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</si>
  <si>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</si>
  <si>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</si>
  <si>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</si>
  <si>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</si>
  <si>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</si>
  <si>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</si>
  <si>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</si>
  <si>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</si>
  <si>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</si>
  <si>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</si>
  <si>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</si>
  <si>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</si>
  <si>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</si>
  <si>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</si>
  <si>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</si>
  <si>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</si>
  <si>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</si>
  <si>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</si>
  <si>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</si>
  <si>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</si>
  <si>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</si>
  <si>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</si>
  <si>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</si>
  <si>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</si>
  <si>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</si>
  <si>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</si>
  <si>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</si>
  <si>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</si>
  <si>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</si>
  <si>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</si>
  <si>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</si>
  <si>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</si>
  <si>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</si>
  <si>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</si>
  <si>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</si>
  <si>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</si>
  <si>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</si>
  <si>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</si>
  <si>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</si>
  <si>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</si>
  <si>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</si>
  <si>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</si>
  <si>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</si>
  <si>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</si>
  <si>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</si>
  <si>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</si>
  <si>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</si>
  <si>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</si>
  <si>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</si>
  <si>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</si>
  <si>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</si>
  <si>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</si>
  <si>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</si>
  <si>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</si>
  <si>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</si>
  <si>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</si>
  <si>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</si>
  <si>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</si>
  <si>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</si>
  <si>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</si>
  <si>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</si>
  <si>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</si>
  <si>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</si>
  <si>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</si>
  <si>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</si>
  <si>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</si>
  <si>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</si>
  <si>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</si>
  <si>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</si>
  <si>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</si>
  <si>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</si>
  <si>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</si>
  <si>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</si>
  <si>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</si>
  <si>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</si>
  <si>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</si>
  <si>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</si>
  <si>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</si>
  <si>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</si>
  <si>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</si>
  <si>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</si>
  <si>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</si>
  <si>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</si>
  <si>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</si>
  <si>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</si>
  <si>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</si>
  <si>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</si>
  <si>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</si>
  <si>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</si>
  <si>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</si>
  <si>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</si>
  <si>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</si>
  <si>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</si>
  <si>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</si>
  <si>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</si>
  <si>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</si>
  <si>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</si>
  <si>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</si>
  <si>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</si>
  <si>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</si>
  <si>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</si>
  <si>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</si>
  <si>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</si>
  <si>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</si>
  <si>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</si>
  <si>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</si>
  <si>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</si>
  <si>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</si>
  <si>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</si>
  <si>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</si>
  <si>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</si>
  <si>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</si>
  <si>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</si>
  <si>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</si>
  <si>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</si>
  <si>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</si>
  <si>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</si>
  <si>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</si>
  <si>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</si>
  <si>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</si>
  <si>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</si>
  <si>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</si>
  <si>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</si>
  <si>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</si>
  <si>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</si>
  <si>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</si>
  <si>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</si>
  <si>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</si>
  <si>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</si>
  <si>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</si>
  <si>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</si>
  <si>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</si>
  <si>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</si>
  <si>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</si>
  <si>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</si>
  <si>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</si>
  <si>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</si>
  <si>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</si>
  <si>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</si>
  <si>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</si>
  <si>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</si>
  <si>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</si>
  <si>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</si>
  <si>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</si>
  <si>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</si>
  <si>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</si>
  <si>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</si>
  <si>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</si>
  <si>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</si>
  <si>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</si>
  <si>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</si>
  <si>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</si>
  <si>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</si>
  <si>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</si>
  <si>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</si>
  <si>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</si>
  <si>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</si>
  <si>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</si>
  <si>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</si>
  <si>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</si>
  <si>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</si>
  <si>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</si>
  <si>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</si>
  <si>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</si>
  <si>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</si>
  <si>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</si>
  <si>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</si>
  <si>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</si>
  <si>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</si>
  <si>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</si>
  <si>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</si>
  <si>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</si>
  <si>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</si>
  <si>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</si>
  <si>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</si>
  <si>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</si>
  <si>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</si>
  <si>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</si>
  <si>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</si>
  <si>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</si>
  <si>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</si>
  <si>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</si>
  <si>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</si>
  <si>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</si>
  <si>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</si>
  <si>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</si>
  <si>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</si>
  <si>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</si>
  <si>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</si>
  <si>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</si>
  <si>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</si>
  <si>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</si>
  <si>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</si>
  <si>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</si>
  <si>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</si>
  <si>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</si>
  <si>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</si>
  <si>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</si>
  <si>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</si>
  <si>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</si>
  <si>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</si>
  <si>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</si>
  <si>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</si>
  <si>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</si>
  <si>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</si>
  <si>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</si>
  <si>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</si>
  <si>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</si>
  <si>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</si>
  <si>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</si>
  <si>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</si>
  <si>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</si>
  <si>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</si>
  <si>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</si>
  <si>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</si>
  <si>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</si>
  <si>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</si>
  <si>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</si>
  <si>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</si>
  <si>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</si>
  <si>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</si>
  <si>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</si>
  <si>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</si>
  <si>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</si>
  <si>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</si>
  <si>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</si>
  <si>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</si>
  <si>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</si>
  <si>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</si>
  <si>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</si>
  <si>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</si>
  <si>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</si>
  <si>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</si>
  <si>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</si>
  <si>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</si>
  <si>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</si>
  <si>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</si>
  <si>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</si>
  <si>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</si>
  <si>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</si>
  <si>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</si>
  <si>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</si>
  <si>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</si>
  <si>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</si>
  <si>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</si>
  <si>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</si>
  <si>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</si>
  <si>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</si>
  <si>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</si>
  <si>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</si>
  <si>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</si>
  <si>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</si>
  <si>
    <t>absolute date</t>
  </si>
  <si>
    <t>IVY FONU</t>
  </si>
  <si>
    <t>MHI SHARPE-IVY KONSOLİDE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</si>
</sst>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ON2_MEF_v13_GITHUB!$B$19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ON2_MEF_v13_GITHUB!$E$17:$U$17</c15:sqref>
                  </c15:fullRef>
                </c:ext>
              </c:extLst>
              <c:f>(ON2_MEF_v13_GITHUB!$E$17:$I$17,ON2_MEF_v13_GITHUB!$K$17,ON2_MEF_v13_GITHUB!$M$17,ON2_MEF_v13_GITHUB!$O$17,ON2_MEF_v13_GITHUB!$Q$17,ON2_MEF_v13_GITHUB!$S$17,ON2_MEF_v13_GITHUB!$U$17)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ON2_MEF_v13_GITHUB!$E$25:$U$25</c15:sqref>
                  </c15:fullRef>
                </c:ext>
              </c:extLst>
              <c:f>(ON2_MEF_v13_GITHUB!$E$25:$I$25,ON2_MEF_v13_GITHUB!$K$25,ON2_MEF_v13_GITHUB!$M$25,ON2_MEF_v13_GITHUB!$O$25,ON2_MEF_v13_GITHUB!$Q$25,ON2_MEF_v13_GITHUB!$S$25,ON2_MEF_v13_GITHUB!$U$25)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ON2_MEF_v13_GITHUB!$B$18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ON2_MEF_v13_GITHUB!$E$24:$U$24</c15:sqref>
                  </c15:fullRef>
                </c:ext>
              </c:extLst>
              <c:f>(ON2_MEF_v13_GITHUB!$E$24:$I$24,ON2_MEF_v13_GITHUB!$K$24,ON2_MEF_v13_GITHUB!$M$24,ON2_MEF_v13_GITHUB!$O$24,ON2_MEF_v13_GITHUB!$Q$24,ON2_MEF_v13_GITHUB!$S$24,ON2_MEF_v13_GITHUB!$U$24)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ON2_MEF_v13_GITHUB!$B$26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ON2_MEF_v13_GITHUB!$E$26:$U$26</c15:sqref>
                  </c15:fullRef>
                </c:ext>
              </c:extLst>
              <c:f>(ON2_MEF_v13_GITHUB!$E$26:$I$26,ON2_MEF_v13_GITHUB!$K$26,ON2_MEF_v13_GITHUB!$M$26,ON2_MEF_v13_GITHUB!$O$26,ON2_MEF_v13_GITHUB!$Q$26,ON2_MEF_v13_GITHUB!$S$26,ON2_MEF_v13_GITHUB!$U$26)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ON2_MEF_v13_GITHUB!$B$27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ON2_MEF_v13_GITHUB!$E$27:$U$27</c15:sqref>
                  </c15:fullRef>
                </c:ext>
              </c:extLst>
              <c:f>(ON2_MEF_v13_GITHUB!$E$27:$I$27,ON2_MEF_v13_GITHUB!$K$27,ON2_MEF_v13_GITHUB!$M$27,ON2_MEF_v13_GITHUB!$O$27,ON2_MEF_v13_GITHUB!$Q$27,ON2_MEF_v13_GITHUB!$S$27,ON2_MEF_v13_GITHUB!$U$27)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28</xdr:row>
      <xdr:rowOff>88043</xdr:rowOff>
    </xdr:from>
    <xdr:to>
      <xdr:col>19</xdr:col>
      <xdr:colOff>63235</xdr:colOff>
      <xdr:row>61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100853</xdr:colOff>
      <xdr:row>28</xdr:row>
      <xdr:rowOff>112058</xdr:rowOff>
    </xdr:from>
    <xdr:to>
      <xdr:col>27</xdr:col>
      <xdr:colOff>155257</xdr:colOff>
      <xdr:row>58</xdr:row>
      <xdr:rowOff>145676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5B94466F-8BB1-0A86-394F-A1F76FC0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26118" y="4874558"/>
          <a:ext cx="8447610" cy="4986618"/>
        </a:xfrm>
        <a:prstGeom prst="rect">
          <a:avLst/>
        </a:prstGeom>
      </xdr:spPr>
    </xdr:pic>
    <xdr:clientData/>
  </xdr:twoCellAnchor>
  <xdr:twoCellAnchor editAs="oneCell">
    <xdr:from>
      <xdr:col>27</xdr:col>
      <xdr:colOff>941292</xdr:colOff>
      <xdr:row>56</xdr:row>
      <xdr:rowOff>112060</xdr:rowOff>
    </xdr:from>
    <xdr:to>
      <xdr:col>37</xdr:col>
      <xdr:colOff>526677</xdr:colOff>
      <xdr:row>79</xdr:row>
      <xdr:rowOff>128397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59763" y="9065560"/>
          <a:ext cx="5983943" cy="4397837"/>
        </a:xfrm>
        <a:prstGeom prst="rect">
          <a:avLst/>
        </a:prstGeom>
      </xdr:spPr>
    </xdr:pic>
    <xdr:clientData/>
  </xdr:twoCellAnchor>
  <xdr:twoCellAnchor editAs="oneCell">
    <xdr:from>
      <xdr:col>28</xdr:col>
      <xdr:colOff>11206</xdr:colOff>
      <xdr:row>27</xdr:row>
      <xdr:rowOff>112058</xdr:rowOff>
    </xdr:from>
    <xdr:to>
      <xdr:col>37</xdr:col>
      <xdr:colOff>548131</xdr:colOff>
      <xdr:row>53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37</xdr:col>
      <xdr:colOff>515472</xdr:colOff>
      <xdr:row>27</xdr:row>
      <xdr:rowOff>96440</xdr:rowOff>
    </xdr:from>
    <xdr:to>
      <xdr:col>47</xdr:col>
      <xdr:colOff>40125</xdr:colOff>
      <xdr:row>55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37</xdr:col>
      <xdr:colOff>537884</xdr:colOff>
      <xdr:row>57</xdr:row>
      <xdr:rowOff>190358</xdr:rowOff>
    </xdr:from>
    <xdr:to>
      <xdr:col>47</xdr:col>
      <xdr:colOff>100853</xdr:colOff>
      <xdr:row>81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47</xdr:col>
      <xdr:colOff>50183</xdr:colOff>
      <xdr:row>34</xdr:row>
      <xdr:rowOff>123264</xdr:rowOff>
    </xdr:from>
    <xdr:to>
      <xdr:col>54</xdr:col>
      <xdr:colOff>133184</xdr:colOff>
      <xdr:row>47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54"/>
  <sheetViews>
    <sheetView tabSelected="1" topLeftCell="M5" zoomScaleNormal="100" workbookViewId="0">
      <selection activeCell="AB17" sqref="AB17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7" customWidth="1"/>
    <col min="26" max="26" width="9.140625" style="195"/>
    <col min="27" max="27" width="28" style="197" bestFit="1" customWidth="1"/>
    <col min="28" max="28" width="14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Y2" s="196"/>
      <c r="Z2" s="190"/>
      <c r="AA2" s="196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7" t="s">
        <v>270</v>
      </c>
      <c r="AA5" s="197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8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8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7" t="s">
        <v>272</v>
      </c>
      <c r="AA11" s="197" t="s">
        <v>269</v>
      </c>
      <c r="AB11" s="197" t="s">
        <v>271</v>
      </c>
    </row>
    <row r="12" spans="1:28" x14ac:dyDescent="0.25">
      <c r="A12" s="197"/>
      <c r="B12" s="248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28">
        <v>44922</v>
      </c>
      <c r="AA12" s="197">
        <f>Y13-Y12</f>
        <v>133</v>
      </c>
      <c r="AB12" s="197">
        <f>Y18-Y12</f>
        <v>417</v>
      </c>
    </row>
    <row r="13" spans="1:28" x14ac:dyDescent="0.25">
      <c r="B13" s="248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28">
        <v>45055</v>
      </c>
      <c r="AA13" s="197">
        <f>Y16-Y13</f>
        <v>125</v>
      </c>
      <c r="AB13" s="197">
        <f>AA17+AA16+AA13</f>
        <v>284</v>
      </c>
    </row>
    <row r="14" spans="1:28" x14ac:dyDescent="0.25">
      <c r="B14" s="248" t="s">
        <v>273</v>
      </c>
      <c r="C14" s="247"/>
      <c r="D14" s="247"/>
      <c r="E14" s="247"/>
      <c r="F14" s="247"/>
      <c r="G14" s="247">
        <v>1</v>
      </c>
      <c r="H14" s="247"/>
      <c r="I14" s="247">
        <v>1.0275000000000001</v>
      </c>
      <c r="J14" s="247"/>
      <c r="K14" s="247">
        <v>0.9163</v>
      </c>
      <c r="L14" s="247"/>
      <c r="M14" s="247">
        <v>1.0911</v>
      </c>
      <c r="N14" s="247"/>
      <c r="O14" s="247">
        <v>0.73260000000000003</v>
      </c>
      <c r="P14" s="247"/>
      <c r="Q14" s="247">
        <v>0.94869999999999999</v>
      </c>
      <c r="R14" s="221"/>
      <c r="S14" s="247">
        <v>1.361</v>
      </c>
      <c r="U14" s="247">
        <v>1.9292</v>
      </c>
      <c r="Y14" s="228"/>
      <c r="AB14" s="197"/>
    </row>
    <row r="15" spans="1:28" x14ac:dyDescent="0.25">
      <c r="B15" s="248"/>
      <c r="C15" s="247"/>
      <c r="D15" s="247"/>
      <c r="E15" s="247"/>
      <c r="F15" s="247"/>
      <c r="G15" s="247"/>
      <c r="H15" s="247"/>
      <c r="I15" s="224">
        <f>I14/G14-1</f>
        <v>2.750000000000008E-2</v>
      </c>
      <c r="J15" s="247"/>
      <c r="K15" s="224">
        <f>K14/I14-1</f>
        <v>-0.10822384428223852</v>
      </c>
      <c r="L15" s="247"/>
      <c r="M15" s="224">
        <f>M14/K14-1</f>
        <v>0.19076721597729995</v>
      </c>
      <c r="N15" s="247"/>
      <c r="O15" s="224">
        <f>O14/M14-1</f>
        <v>-0.32856750068737961</v>
      </c>
      <c r="P15" s="247"/>
      <c r="Q15" s="224">
        <f>Q14/O14-1</f>
        <v>0.29497679497679496</v>
      </c>
      <c r="R15" s="221"/>
      <c r="S15" s="224">
        <f>S14/Q14-1</f>
        <v>0.43459470854854021</v>
      </c>
      <c r="U15" s="224">
        <f>U14/S14-1</f>
        <v>0.41748714180749458</v>
      </c>
      <c r="Y15" s="228">
        <v>45088</v>
      </c>
      <c r="AA15" s="197">
        <f>Y16-Y15</f>
        <v>92</v>
      </c>
      <c r="AB15" s="197">
        <f>AA16+AA15</f>
        <v>183</v>
      </c>
    </row>
    <row r="16" spans="1:28" x14ac:dyDescent="0.25">
      <c r="B16" s="195" t="s">
        <v>238</v>
      </c>
      <c r="C16" s="222"/>
      <c r="D16" s="222"/>
      <c r="E16" s="224">
        <f>E13/C13-1</f>
        <v>6.5819058910101536E-3</v>
      </c>
      <c r="F16" s="225"/>
      <c r="G16" s="224">
        <f>G13/E13-1</f>
        <v>0.73783608155308267</v>
      </c>
      <c r="H16" s="225"/>
      <c r="I16" s="224">
        <f>I13/G13-1</f>
        <v>-3.739278786603073E-4</v>
      </c>
      <c r="J16" s="225"/>
      <c r="K16" s="224">
        <f>K13/I13-1</f>
        <v>0.12594393659551595</v>
      </c>
      <c r="L16" s="225"/>
      <c r="M16" s="224">
        <f>M13/K13-1</f>
        <v>5.1868770764119443E-2</v>
      </c>
      <c r="N16" s="203"/>
      <c r="O16" s="224">
        <f>O13/M13-1</f>
        <v>7.4154131627778508E-2</v>
      </c>
      <c r="P16" s="203"/>
      <c r="Q16" s="224">
        <f>Q13/O13-1</f>
        <v>0.17104815811961904</v>
      </c>
      <c r="R16" s="203"/>
      <c r="S16" s="224">
        <f>S13/Q13-1</f>
        <v>0.29558080411788712</v>
      </c>
      <c r="T16" s="190"/>
      <c r="U16" s="224">
        <f>U13/S13-1</f>
        <v>0.17484303994663786</v>
      </c>
      <c r="Y16" s="228">
        <v>45180</v>
      </c>
      <c r="AA16" s="197">
        <f>Y17-Y16</f>
        <v>91</v>
      </c>
      <c r="AB16" s="197">
        <f>AA17+AA16</f>
        <v>159</v>
      </c>
    </row>
    <row r="17" spans="1:28" x14ac:dyDescent="0.25">
      <c r="A17" s="197"/>
      <c r="B17" s="197" t="s">
        <v>267</v>
      </c>
      <c r="C17" s="215">
        <f>C3</f>
        <v>44334</v>
      </c>
      <c r="D17" s="242" t="s">
        <v>209</v>
      </c>
      <c r="E17" s="215">
        <f>D3</f>
        <v>44460</v>
      </c>
      <c r="F17" s="216" t="s">
        <v>209</v>
      </c>
      <c r="G17" s="215">
        <f>C4</f>
        <v>44546</v>
      </c>
      <c r="H17" s="242" t="s">
        <v>207</v>
      </c>
      <c r="I17" s="215">
        <f>D4</f>
        <v>44616</v>
      </c>
      <c r="J17" s="216" t="s">
        <v>207</v>
      </c>
      <c r="K17" s="215">
        <f>C5</f>
        <v>44719</v>
      </c>
      <c r="L17" s="242" t="s">
        <v>208</v>
      </c>
      <c r="M17" s="215">
        <f>D5</f>
        <v>44789</v>
      </c>
      <c r="N17" s="216" t="s">
        <v>208</v>
      </c>
      <c r="O17" s="215">
        <f>C6</f>
        <v>44922</v>
      </c>
      <c r="P17" s="242" t="s">
        <v>206</v>
      </c>
      <c r="Q17" s="215">
        <f>D6</f>
        <v>45055</v>
      </c>
      <c r="R17" s="216" t="s">
        <v>206</v>
      </c>
      <c r="S17" s="215">
        <f>C7</f>
        <v>45180</v>
      </c>
      <c r="T17" s="242" t="s">
        <v>256</v>
      </c>
      <c r="U17" s="215">
        <f>D7</f>
        <v>45286</v>
      </c>
      <c r="V17" s="215" t="s">
        <v>256</v>
      </c>
      <c r="W17" s="215">
        <f>U17+86</f>
        <v>45372</v>
      </c>
      <c r="Y17" s="228">
        <v>45271</v>
      </c>
      <c r="AA17" s="197">
        <f>Y18-Y17</f>
        <v>68</v>
      </c>
      <c r="AB17" s="197">
        <f>AA17</f>
        <v>68</v>
      </c>
    </row>
    <row r="18" spans="1:28" x14ac:dyDescent="0.25">
      <c r="B18" s="195" t="s">
        <v>245</v>
      </c>
      <c r="G18" s="226">
        <f>M3</f>
        <v>0.91300000000000003</v>
      </c>
      <c r="H18" s="190"/>
      <c r="I18" s="190"/>
      <c r="J18" s="190"/>
      <c r="K18" s="231">
        <f>M4</f>
        <v>0.99</v>
      </c>
      <c r="L18" s="190"/>
      <c r="M18" s="196"/>
      <c r="N18" s="196"/>
      <c r="O18" s="210">
        <f>M5</f>
        <v>1.2</v>
      </c>
      <c r="P18" s="196"/>
      <c r="Q18" s="196"/>
      <c r="R18" s="196"/>
      <c r="S18" s="223">
        <f>M6</f>
        <v>0.56599999999999995</v>
      </c>
      <c r="U18" s="240"/>
      <c r="Y18" s="228">
        <v>45339</v>
      </c>
    </row>
    <row r="19" spans="1:28" x14ac:dyDescent="0.25">
      <c r="B19" s="195" t="s">
        <v>246</v>
      </c>
      <c r="C19" s="217"/>
      <c r="E19" s="218"/>
      <c r="G19" s="226">
        <f>O3</f>
        <v>0.71099999999999997</v>
      </c>
      <c r="H19" s="226"/>
      <c r="I19" s="226"/>
      <c r="J19" s="226"/>
      <c r="K19" s="226">
        <f>O4</f>
        <v>0.89600000000000002</v>
      </c>
      <c r="L19" s="226"/>
      <c r="M19" s="226"/>
      <c r="N19" s="226"/>
      <c r="O19" s="226">
        <f>O5</f>
        <v>0.78700000000000003</v>
      </c>
      <c r="P19" s="226"/>
      <c r="Q19" s="226"/>
      <c r="R19" s="226"/>
      <c r="S19" s="226">
        <f>O6</f>
        <v>0.92300000000000004</v>
      </c>
      <c r="U19" s="220"/>
      <c r="Z19" s="190" t="s">
        <v>240</v>
      </c>
      <c r="AB19" s="190" t="s">
        <v>240</v>
      </c>
    </row>
    <row r="20" spans="1:28" x14ac:dyDescent="0.25">
      <c r="B20" s="195" t="s">
        <v>248</v>
      </c>
      <c r="C20" s="217"/>
      <c r="E20" s="218"/>
      <c r="G20" s="226">
        <f>G13/$E$13-1</f>
        <v>0.73783608155308267</v>
      </c>
      <c r="H20" s="226"/>
      <c r="I20" s="226">
        <f>I13/$E$13-1</f>
        <v>0.73718625619364797</v>
      </c>
      <c r="J20" s="226"/>
      <c r="K20" s="226">
        <f>K13/$E$13-1</f>
        <v>0.9559743318983025</v>
      </c>
      <c r="L20" s="226"/>
      <c r="M20" s="226">
        <f>M13/$E$13-1</f>
        <v>1.0574283161400375</v>
      </c>
      <c r="N20" s="226"/>
      <c r="O20" s="226">
        <f>O13/$E$13-1</f>
        <v>1.2099951263098041</v>
      </c>
      <c r="P20" s="226"/>
      <c r="Q20" s="226">
        <f>Q13/$E$13-1</f>
        <v>1.588010722118431</v>
      </c>
      <c r="R20" s="226"/>
      <c r="S20" s="226">
        <f>S13/$E$13-1</f>
        <v>2.3529770124279104</v>
      </c>
      <c r="U20" s="226">
        <f>U13/$E$13-1</f>
        <v>2.9392217061520016</v>
      </c>
      <c r="Y20" s="196" t="s">
        <v>257</v>
      </c>
      <c r="Z20" s="195">
        <f>G17-E17</f>
        <v>86</v>
      </c>
      <c r="AA20" s="196" t="s">
        <v>262</v>
      </c>
      <c r="AB20" s="195">
        <f>E17-C17</f>
        <v>126</v>
      </c>
    </row>
    <row r="21" spans="1:28" x14ac:dyDescent="0.25">
      <c r="B21" s="195" t="s">
        <v>254</v>
      </c>
      <c r="C21" s="217"/>
      <c r="E21" s="218"/>
      <c r="G21" s="226">
        <v>0.71799999999999997</v>
      </c>
      <c r="H21" s="226"/>
      <c r="I21" s="226">
        <v>0.60799999999999998</v>
      </c>
      <c r="J21" s="226"/>
      <c r="K21" s="226">
        <v>0.996</v>
      </c>
      <c r="L21" s="226"/>
      <c r="M21" s="226">
        <v>1.0760000000000001</v>
      </c>
      <c r="N21" s="226"/>
      <c r="O21" s="226">
        <v>1.1635</v>
      </c>
      <c r="P21" s="226"/>
      <c r="Q21" s="226">
        <v>1.2645</v>
      </c>
      <c r="R21" s="226"/>
      <c r="S21" s="226">
        <v>2.1168</v>
      </c>
      <c r="T21" s="226"/>
      <c r="U21" s="226">
        <v>2.4</v>
      </c>
      <c r="Y21" s="196" t="s">
        <v>258</v>
      </c>
      <c r="Z21" s="195">
        <f>K17-I17</f>
        <v>103</v>
      </c>
      <c r="AA21" s="196" t="s">
        <v>262</v>
      </c>
      <c r="AB21" s="195">
        <f>I17-G17</f>
        <v>70</v>
      </c>
    </row>
    <row r="22" spans="1:28" x14ac:dyDescent="0.25">
      <c r="C22" s="217"/>
      <c r="E22" s="218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U22" s="226"/>
      <c r="Y22" s="196" t="s">
        <v>259</v>
      </c>
      <c r="Z22" s="195">
        <f>O17-M17</f>
        <v>133</v>
      </c>
      <c r="AA22" s="196" t="s">
        <v>263</v>
      </c>
      <c r="AB22" s="195">
        <f>M17-K17</f>
        <v>70</v>
      </c>
    </row>
    <row r="23" spans="1:28" x14ac:dyDescent="0.25">
      <c r="B23" s="190" t="s">
        <v>274</v>
      </c>
      <c r="C23" s="217"/>
      <c r="E23" s="217">
        <v>100000</v>
      </c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U23" s="226"/>
      <c r="Y23" s="196"/>
      <c r="AA23" s="196"/>
    </row>
    <row r="24" spans="1:28" x14ac:dyDescent="0.25">
      <c r="B24" s="195" t="s">
        <v>245</v>
      </c>
      <c r="E24" s="217">
        <v>100000</v>
      </c>
      <c r="G24" s="218">
        <f>E24*(1+G18)</f>
        <v>191300</v>
      </c>
      <c r="I24" s="218">
        <f>G24*(1+I16)</f>
        <v>191228.46759681229</v>
      </c>
      <c r="K24" s="218">
        <f>I24*(1+K18)</f>
        <v>380544.65051765647</v>
      </c>
      <c r="M24" s="218">
        <f>K24*(1+M16)</f>
        <v>400283.03376086871</v>
      </c>
      <c r="O24" s="218">
        <f>M24*(1+O18)</f>
        <v>880622.67427391128</v>
      </c>
      <c r="Q24" s="218">
        <f>O24*(1+Q16)</f>
        <v>1031251.560706837</v>
      </c>
      <c r="S24" s="218">
        <f>Q24*(1+S18)</f>
        <v>1614939.9440669066</v>
      </c>
      <c r="U24" s="243">
        <f>S24*(1+U16)</f>
        <v>1897300.9532188179</v>
      </c>
      <c r="V24" s="244"/>
      <c r="Y24" s="196" t="s">
        <v>260</v>
      </c>
      <c r="Z24" s="195">
        <f>S17-Q17</f>
        <v>125</v>
      </c>
      <c r="AA24" s="196" t="s">
        <v>264</v>
      </c>
      <c r="AB24" s="195">
        <f>Q17-O17</f>
        <v>133</v>
      </c>
    </row>
    <row r="25" spans="1:28" x14ac:dyDescent="0.25">
      <c r="B25" s="195" t="s">
        <v>246</v>
      </c>
      <c r="C25" s="217"/>
      <c r="E25" s="217">
        <v>100000</v>
      </c>
      <c r="G25" s="218">
        <f>E25*(1+G19)</f>
        <v>171099.99999999997</v>
      </c>
      <c r="I25" s="218">
        <f>G25*(1+I16)</f>
        <v>171036.02093996119</v>
      </c>
      <c r="K25" s="218">
        <f>I25*(1+K19)</f>
        <v>324284.29570216639</v>
      </c>
      <c r="M25" s="219">
        <f>K25*(M16+1)</f>
        <v>341104.52349834598</v>
      </c>
      <c r="O25" s="219">
        <f>M25*(1+O19)</f>
        <v>609553.78349154419</v>
      </c>
      <c r="Q25" s="219">
        <f>O25*(1+Q16)</f>
        <v>713816.83543261793</v>
      </c>
      <c r="S25" s="220">
        <f>Q25*(1+S19)</f>
        <v>1372669.7745369242</v>
      </c>
      <c r="U25" s="245">
        <f>S25*(1+U16)</f>
        <v>1612671.5307598261</v>
      </c>
      <c r="V25" s="244"/>
      <c r="Y25" s="196" t="s">
        <v>260</v>
      </c>
      <c r="Z25" s="195">
        <f>W17-U17</f>
        <v>86</v>
      </c>
      <c r="AA25" s="196" t="s">
        <v>266</v>
      </c>
      <c r="AB25" s="195">
        <f>U17-S17</f>
        <v>106</v>
      </c>
    </row>
    <row r="26" spans="1:28" x14ac:dyDescent="0.25">
      <c r="B26" s="195" t="s">
        <v>248</v>
      </c>
      <c r="C26" s="192"/>
      <c r="D26" s="192"/>
      <c r="E26" s="217">
        <v>100000</v>
      </c>
      <c r="G26" s="218">
        <f>$E$26*(1+G20)</f>
        <v>173783.60815530826</v>
      </c>
      <c r="I26" s="218">
        <f>$E$26*(1+I20)</f>
        <v>173718.62561936479</v>
      </c>
      <c r="K26" s="218">
        <f>$E$26*(1+K20)</f>
        <v>195597.43318983025</v>
      </c>
      <c r="M26" s="218">
        <f>$E$26*(1+M20)</f>
        <v>205742.83161400375</v>
      </c>
      <c r="O26" s="218">
        <f>$E$26*(1+O20)</f>
        <v>220999.5126309804</v>
      </c>
      <c r="Q26" s="218">
        <f>$E$26*(1+Q20)</f>
        <v>258801.0722118431</v>
      </c>
      <c r="S26" s="218">
        <f>$E$26*(1+S20)</f>
        <v>335297.70124279102</v>
      </c>
      <c r="T26" s="192"/>
      <c r="U26" s="243">
        <f>$E$26*(1+U20)</f>
        <v>393922.17061520019</v>
      </c>
      <c r="V26" s="244"/>
      <c r="Y26" s="196" t="s">
        <v>261</v>
      </c>
      <c r="Z26" s="241">
        <f>SUM(Z20:Z25)/5</f>
        <v>106.6</v>
      </c>
      <c r="AA26" s="196" t="s">
        <v>265</v>
      </c>
      <c r="AB26" s="241">
        <f>(AB20+AB21+AB22+AB24+AB25)/5</f>
        <v>101</v>
      </c>
    </row>
    <row r="27" spans="1:28" x14ac:dyDescent="0.25">
      <c r="A27" s="195"/>
      <c r="B27" s="195" t="s">
        <v>254</v>
      </c>
      <c r="C27" s="190"/>
      <c r="D27" s="190"/>
      <c r="E27" s="218">
        <v>100000</v>
      </c>
      <c r="G27" s="218">
        <f>$E$26*(1+G21)</f>
        <v>171800</v>
      </c>
      <c r="I27" s="218">
        <f>$E$26*(1+I21)</f>
        <v>160800</v>
      </c>
      <c r="K27" s="218">
        <f>$E$26*(1+K21)</f>
        <v>199600</v>
      </c>
      <c r="M27" s="218">
        <f>$E$26*(1+M21)</f>
        <v>207600</v>
      </c>
      <c r="O27" s="218">
        <f>$E$26*(1+O21)</f>
        <v>216350</v>
      </c>
      <c r="Q27" s="218">
        <f>$E$26*(1+Q21)</f>
        <v>226450</v>
      </c>
      <c r="S27" s="218">
        <f>$E$26*(1+S21)</f>
        <v>311680</v>
      </c>
      <c r="T27" s="192"/>
      <c r="U27" s="243">
        <f>$E$26*(1+U21)</f>
        <v>340000</v>
      </c>
      <c r="V27" s="244"/>
    </row>
    <row r="28" spans="1:28" x14ac:dyDescent="0.25">
      <c r="A28" s="195"/>
      <c r="C28" s="190"/>
      <c r="D28" s="190"/>
      <c r="E28" s="218"/>
      <c r="G28" s="218"/>
      <c r="I28" s="218"/>
      <c r="K28" s="218"/>
      <c r="M28" s="218"/>
      <c r="O28" s="218"/>
      <c r="Q28" s="218"/>
      <c r="S28" s="218"/>
      <c r="T28" s="192"/>
      <c r="U28" s="244"/>
      <c r="V28" s="246" t="s">
        <v>191</v>
      </c>
      <c r="W28" s="228">
        <v>45328</v>
      </c>
    </row>
    <row r="29" spans="1:28" x14ac:dyDescent="0.25">
      <c r="A29" s="195" t="s">
        <v>240</v>
      </c>
      <c r="B29" s="190" t="s">
        <v>247</v>
      </c>
      <c r="C29" s="190" t="s">
        <v>241</v>
      </c>
      <c r="D29" s="190" t="s">
        <v>242</v>
      </c>
      <c r="E29" s="232" t="s">
        <v>239</v>
      </c>
      <c r="F29" s="190" t="s">
        <v>240</v>
      </c>
      <c r="G29" s="232" t="s">
        <v>255</v>
      </c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>
        <f>D30-C30</f>
        <v>364</v>
      </c>
      <c r="B30" s="190" t="s">
        <v>251</v>
      </c>
      <c r="C30" s="228">
        <v>44922</v>
      </c>
      <c r="D30" s="193">
        <v>45286</v>
      </c>
      <c r="E30" s="227">
        <v>0.49</v>
      </c>
      <c r="G30" s="218"/>
      <c r="I30" s="218"/>
      <c r="K30" s="218"/>
      <c r="M30" s="218"/>
      <c r="O30" s="218"/>
      <c r="Q30" s="218"/>
      <c r="S30" s="218"/>
      <c r="T30" s="192"/>
    </row>
    <row r="31" spans="1:28" hidden="1" x14ac:dyDescent="0.25">
      <c r="A31" s="195">
        <f>D31-C31</f>
        <v>740</v>
      </c>
      <c r="B31" s="190" t="s">
        <v>250</v>
      </c>
      <c r="C31" s="228">
        <v>44546</v>
      </c>
      <c r="D31" s="193">
        <v>45286</v>
      </c>
      <c r="E31" s="227"/>
      <c r="G31" s="218"/>
      <c r="I31" s="218"/>
      <c r="K31" s="218"/>
      <c r="M31" s="218"/>
      <c r="O31" s="218"/>
      <c r="Q31" s="218"/>
      <c r="S31" s="218"/>
      <c r="T31" s="192"/>
    </row>
    <row r="32" spans="1:28" hidden="1" x14ac:dyDescent="0.25">
      <c r="A32" s="195">
        <f>D32-C32</f>
        <v>826</v>
      </c>
      <c r="B32" s="190" t="s">
        <v>250</v>
      </c>
      <c r="C32" s="228">
        <v>44460</v>
      </c>
      <c r="D32" s="193">
        <v>45286</v>
      </c>
      <c r="E32" s="227"/>
      <c r="G32" s="218"/>
      <c r="I32" s="218"/>
      <c r="K32" s="218"/>
      <c r="M32" s="218"/>
      <c r="O32" s="218"/>
      <c r="Q32" s="218"/>
      <c r="S32" s="218"/>
      <c r="T32" s="192"/>
    </row>
    <row r="33" spans="1:22" hidden="1" x14ac:dyDescent="0.25">
      <c r="A33" s="195"/>
      <c r="C33" s="190"/>
      <c r="D33" s="190"/>
      <c r="E33" s="218"/>
      <c r="G33" s="218"/>
      <c r="I33" s="218"/>
      <c r="K33" s="218"/>
      <c r="M33" s="218"/>
      <c r="O33" s="218"/>
      <c r="Q33" s="218"/>
      <c r="S33" s="218"/>
      <c r="T33" s="192"/>
    </row>
    <row r="34" spans="1:22" x14ac:dyDescent="0.25">
      <c r="A34" s="195"/>
      <c r="B34" s="190" t="s">
        <v>253</v>
      </c>
      <c r="C34" s="233">
        <f>G6</f>
        <v>45055</v>
      </c>
      <c r="D34" s="193">
        <f>D35</f>
        <v>45286</v>
      </c>
      <c r="E34" s="227">
        <f>U24/Q24-1</f>
        <v>0.83980420055643479</v>
      </c>
      <c r="F34" s="195">
        <f>D34-C34</f>
        <v>231</v>
      </c>
      <c r="G34" s="229">
        <f>E34/F34</f>
        <v>3.635516019724826E-3</v>
      </c>
      <c r="I34" s="218"/>
      <c r="K34" s="218"/>
      <c r="M34" s="218"/>
      <c r="O34" s="218"/>
      <c r="Q34" s="218"/>
      <c r="S34" s="218"/>
      <c r="T34" s="192"/>
    </row>
    <row r="35" spans="1:22" x14ac:dyDescent="0.25">
      <c r="A35" s="195">
        <f>D35-C35</f>
        <v>364</v>
      </c>
      <c r="B35" s="234" t="s">
        <v>253</v>
      </c>
      <c r="C35" s="235">
        <f>O17</f>
        <v>44922</v>
      </c>
      <c r="D35" s="236">
        <f>U17</f>
        <v>45286</v>
      </c>
      <c r="E35" s="237">
        <f>U24/O24-1</f>
        <v>1.1544993203623513</v>
      </c>
      <c r="F35" s="238">
        <f>D35-C35</f>
        <v>364</v>
      </c>
      <c r="G35" s="239">
        <f>E35/F35</f>
        <v>3.1717014295668988E-3</v>
      </c>
      <c r="T35" s="192"/>
      <c r="V35" s="189"/>
    </row>
    <row r="36" spans="1:22" x14ac:dyDescent="0.25">
      <c r="A36" s="195">
        <f>D36-C36</f>
        <v>740</v>
      </c>
      <c r="B36" s="190" t="s">
        <v>253</v>
      </c>
      <c r="C36" s="228">
        <f>G17</f>
        <v>44546</v>
      </c>
      <c r="D36" s="193">
        <f>U17</f>
        <v>45286</v>
      </c>
      <c r="E36" s="227">
        <f>U24/G24-1</f>
        <v>8.917934935801453</v>
      </c>
      <c r="F36" s="195">
        <f>D36-C36</f>
        <v>740</v>
      </c>
      <c r="G36" s="229">
        <f>E36/F36</f>
        <v>1.205126342675872E-2</v>
      </c>
      <c r="T36" s="192"/>
    </row>
    <row r="37" spans="1:22" x14ac:dyDescent="0.25">
      <c r="A37" s="195">
        <f>D37-C37</f>
        <v>826</v>
      </c>
      <c r="B37" s="190" t="s">
        <v>253</v>
      </c>
      <c r="C37" s="228">
        <f>G3</f>
        <v>44460</v>
      </c>
      <c r="D37" s="193">
        <f>U17</f>
        <v>45286</v>
      </c>
      <c r="E37" s="227">
        <f>U24/E24-1</f>
        <v>17.973009532188179</v>
      </c>
      <c r="F37" s="195">
        <f>D37-C37</f>
        <v>826</v>
      </c>
      <c r="G37" s="229">
        <f>E37/F37</f>
        <v>2.1759091443327095E-2</v>
      </c>
      <c r="T37" s="192"/>
    </row>
    <row r="38" spans="1:22" x14ac:dyDescent="0.25">
      <c r="A38" s="195"/>
      <c r="B38" s="190"/>
      <c r="C38" s="228"/>
      <c r="D38" s="193"/>
      <c r="E38" s="227"/>
      <c r="G38" s="229"/>
      <c r="T38" s="192"/>
    </row>
    <row r="39" spans="1:22" x14ac:dyDescent="0.25">
      <c r="A39" s="195"/>
      <c r="B39" s="190" t="s">
        <v>274</v>
      </c>
      <c r="C39" s="228">
        <f>C34</f>
        <v>45055</v>
      </c>
      <c r="D39" s="193">
        <f>D34</f>
        <v>45286</v>
      </c>
      <c r="E39" s="227"/>
      <c r="G39" s="229"/>
      <c r="T39" s="192"/>
    </row>
    <row r="40" spans="1:22" x14ac:dyDescent="0.25">
      <c r="A40" s="195"/>
      <c r="B40" s="190"/>
      <c r="E40" s="227"/>
      <c r="T40" s="192"/>
    </row>
    <row r="41" spans="1:22" x14ac:dyDescent="0.25">
      <c r="A41" s="195"/>
      <c r="B41" s="190" t="s">
        <v>252</v>
      </c>
      <c r="C41" s="193">
        <f t="shared" ref="C41:D44" si="5">C34</f>
        <v>45055</v>
      </c>
      <c r="D41" s="193">
        <f t="shared" si="5"/>
        <v>45286</v>
      </c>
      <c r="E41" s="227">
        <f>U25/Q25-1</f>
        <v>1.2592231658173847</v>
      </c>
      <c r="F41" s="195">
        <f>D41-C41</f>
        <v>231</v>
      </c>
      <c r="G41" s="229">
        <f>E41/F41</f>
        <v>5.4511825360059945E-3</v>
      </c>
      <c r="T41" s="192"/>
    </row>
    <row r="42" spans="1:22" x14ac:dyDescent="0.25">
      <c r="A42" s="195"/>
      <c r="B42" s="234" t="s">
        <v>252</v>
      </c>
      <c r="C42" s="235">
        <f t="shared" si="5"/>
        <v>44922</v>
      </c>
      <c r="D42" s="235">
        <f t="shared" si="5"/>
        <v>45286</v>
      </c>
      <c r="E42" s="237">
        <f>U25/O25-1</f>
        <v>1.6456591271116232</v>
      </c>
      <c r="F42" s="238">
        <f t="shared" ref="F42:F44" si="6">D42-C42</f>
        <v>364</v>
      </c>
      <c r="G42" s="239">
        <f t="shared" ref="G42:G44" si="7">E42/F42</f>
        <v>4.5210415579989647E-3</v>
      </c>
      <c r="T42" s="192"/>
    </row>
    <row r="43" spans="1:22" x14ac:dyDescent="0.25">
      <c r="A43" s="195"/>
      <c r="B43" s="190" t="s">
        <v>252</v>
      </c>
      <c r="C43" s="228">
        <f t="shared" si="5"/>
        <v>44546</v>
      </c>
      <c r="D43" s="228">
        <f t="shared" si="5"/>
        <v>45286</v>
      </c>
      <c r="E43" s="227">
        <f>U25/G25-1</f>
        <v>8.4253157846863029</v>
      </c>
      <c r="F43" s="195">
        <f t="shared" si="6"/>
        <v>740</v>
      </c>
      <c r="G43" s="229">
        <f t="shared" si="7"/>
        <v>1.1385561871197707E-2</v>
      </c>
      <c r="T43" s="192"/>
    </row>
    <row r="44" spans="1:22" x14ac:dyDescent="0.25">
      <c r="A44" s="195"/>
      <c r="B44" s="190" t="s">
        <v>252</v>
      </c>
      <c r="C44" s="228">
        <f t="shared" si="5"/>
        <v>44460</v>
      </c>
      <c r="D44" s="228">
        <f t="shared" si="5"/>
        <v>45286</v>
      </c>
      <c r="E44" s="227">
        <f>U25/E25-1</f>
        <v>15.126715307598261</v>
      </c>
      <c r="F44" s="195">
        <f t="shared" si="6"/>
        <v>826</v>
      </c>
      <c r="G44" s="229">
        <f t="shared" si="7"/>
        <v>1.8313214658109273E-2</v>
      </c>
      <c r="T44" s="192"/>
    </row>
    <row r="45" spans="1:22" x14ac:dyDescent="0.25">
      <c r="A45" s="195"/>
      <c r="B45" s="190"/>
      <c r="E45" s="227"/>
      <c r="T45" s="192"/>
    </row>
    <row r="46" spans="1:22" x14ac:dyDescent="0.25">
      <c r="A46" s="195"/>
      <c r="B46" s="190" t="s">
        <v>249</v>
      </c>
      <c r="C46" s="193">
        <f>C41</f>
        <v>45055</v>
      </c>
      <c r="D46" s="193">
        <f>D41</f>
        <v>45286</v>
      </c>
      <c r="E46" s="227">
        <f>U26/Q26-1</f>
        <v>0.52210409040636785</v>
      </c>
      <c r="F46" s="195">
        <f>D46-C46</f>
        <v>231</v>
      </c>
      <c r="G46" s="229">
        <f>E46/F46</f>
        <v>2.2601908675600338E-3</v>
      </c>
      <c r="T46" s="192"/>
    </row>
    <row r="47" spans="1:22" x14ac:dyDescent="0.25">
      <c r="A47" s="195">
        <f>D47-C47</f>
        <v>364</v>
      </c>
      <c r="B47" s="234" t="s">
        <v>249</v>
      </c>
      <c r="C47" s="235">
        <f>C35</f>
        <v>44922</v>
      </c>
      <c r="D47" s="236">
        <f>D49</f>
        <v>45286</v>
      </c>
      <c r="E47" s="237">
        <f>U13/O13-1</f>
        <v>0.78245719153671511</v>
      </c>
      <c r="F47" s="238">
        <f>D47-C47</f>
        <v>364</v>
      </c>
      <c r="G47" s="239">
        <f>E47/F47</f>
        <v>2.1496076690569097E-3</v>
      </c>
      <c r="T47" s="192"/>
    </row>
    <row r="48" spans="1:22" x14ac:dyDescent="0.25">
      <c r="A48" s="195">
        <f>D48-C48</f>
        <v>740</v>
      </c>
      <c r="B48" s="190" t="s">
        <v>249</v>
      </c>
      <c r="C48" s="228">
        <f>C36</f>
        <v>44546</v>
      </c>
      <c r="D48" s="193">
        <f>D47</f>
        <v>45286</v>
      </c>
      <c r="E48" s="227">
        <f>U13/G13-1</f>
        <v>1.2667395089596529</v>
      </c>
      <c r="F48" s="195">
        <f>D48-C48</f>
        <v>740</v>
      </c>
      <c r="G48" s="229">
        <f>E48/F48</f>
        <v>1.7118101472427742E-3</v>
      </c>
      <c r="T48" s="192"/>
    </row>
    <row r="49" spans="1:20" x14ac:dyDescent="0.25">
      <c r="A49" s="195">
        <f>D49-C49</f>
        <v>826</v>
      </c>
      <c r="B49" s="190" t="s">
        <v>249</v>
      </c>
      <c r="C49" s="228">
        <f>C37</f>
        <v>44460</v>
      </c>
      <c r="D49" s="193">
        <f>D37</f>
        <v>45286</v>
      </c>
      <c r="E49" s="227">
        <f>U13/E13-1</f>
        <v>2.9392217061520016</v>
      </c>
      <c r="F49" s="195">
        <f>D49-C49</f>
        <v>826</v>
      </c>
      <c r="G49" s="229">
        <f>E49/F49</f>
        <v>3.5583797895302684E-3</v>
      </c>
      <c r="T49" s="192"/>
    </row>
    <row r="50" spans="1:20" x14ac:dyDescent="0.25">
      <c r="A50" s="195"/>
      <c r="B50" s="190"/>
      <c r="C50" s="228"/>
      <c r="D50" s="193"/>
      <c r="E50" s="227"/>
      <c r="T50" s="192"/>
    </row>
    <row r="51" spans="1:20" x14ac:dyDescent="0.25">
      <c r="A51" s="195"/>
      <c r="B51" s="190" t="s">
        <v>254</v>
      </c>
      <c r="C51" s="228">
        <f>C46</f>
        <v>45055</v>
      </c>
      <c r="D51" s="193">
        <f>D46</f>
        <v>45286</v>
      </c>
      <c r="E51" s="227">
        <f>U27/Q27</f>
        <v>1.5014351954073748</v>
      </c>
      <c r="F51" s="195">
        <f>D51-C51</f>
        <v>231</v>
      </c>
      <c r="G51" s="229">
        <f>E51/F51</f>
        <v>6.4997194606379862E-3</v>
      </c>
      <c r="T51" s="192"/>
    </row>
    <row r="52" spans="1:20" x14ac:dyDescent="0.25">
      <c r="A52" s="195">
        <f>D52-C52</f>
        <v>364</v>
      </c>
      <c r="B52" s="234" t="s">
        <v>254</v>
      </c>
      <c r="C52" s="236">
        <f>C35</f>
        <v>44922</v>
      </c>
      <c r="D52" s="236">
        <f>D49</f>
        <v>45286</v>
      </c>
      <c r="E52" s="237">
        <v>0.57150000000000001</v>
      </c>
      <c r="F52" s="238">
        <f>D52-C52</f>
        <v>364</v>
      </c>
      <c r="G52" s="239">
        <f>E52/F52</f>
        <v>1.5700549450549451E-3</v>
      </c>
      <c r="T52" s="192"/>
    </row>
    <row r="53" spans="1:20" x14ac:dyDescent="0.25">
      <c r="A53" s="195">
        <f>D53-C53</f>
        <v>740</v>
      </c>
      <c r="B53" s="190" t="s">
        <v>254</v>
      </c>
      <c r="C53" s="193">
        <f>C48</f>
        <v>44546</v>
      </c>
      <c r="D53" s="193">
        <f>D47</f>
        <v>45286</v>
      </c>
      <c r="E53" s="227">
        <v>0.97899999999999998</v>
      </c>
      <c r="F53" s="195">
        <f>D53-C53</f>
        <v>740</v>
      </c>
      <c r="G53" s="229">
        <f>E53/F53</f>
        <v>1.322972972972973E-3</v>
      </c>
      <c r="T53" s="192"/>
    </row>
    <row r="54" spans="1:20" x14ac:dyDescent="0.25">
      <c r="A54" s="195">
        <f>D54-C54</f>
        <v>826</v>
      </c>
      <c r="B54" s="190" t="s">
        <v>254</v>
      </c>
      <c r="C54" s="193">
        <f>C37</f>
        <v>44460</v>
      </c>
      <c r="D54" s="193">
        <f>D37</f>
        <v>45286</v>
      </c>
      <c r="E54" s="227">
        <v>2.4</v>
      </c>
      <c r="F54" s="195">
        <f>D54-C54</f>
        <v>826</v>
      </c>
      <c r="G54" s="229">
        <f>E54/F54</f>
        <v>2.9055690072639223E-3</v>
      </c>
      <c r="T54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2024-02-17T18:17:23Z</dcterms:modified>
</cp:coreProperties>
</file>