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7E281FF4-1D78-441B-837D-5C283B8C918B}" xr6:coauthVersionLast="47" xr6:coauthVersionMax="47" xr10:uidLastSave="{00000000-0000-0000-0000-000000000000}"/>
  <bookViews>
    <workbookView xWindow="15465" yWindow="3660" windowWidth="13065" windowHeight="11850" activeTab="2" xr2:uid="{0C8A2C32-387D-4A4E-9B08-19A6AA98EEA1}"/>
  </bookViews>
  <sheets>
    <sheet name="FOREX Müşteri" sheetId="1" r:id="rId1"/>
    <sheet name="Can Aksoy" sheetId="2" r:id="rId2"/>
    <sheet name="Rabia Çakma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J11" i="3"/>
  <c r="F11" i="3"/>
  <c r="L11" i="3" s="1"/>
  <c r="J15" i="3"/>
  <c r="F15" i="3"/>
  <c r="J14" i="3"/>
  <c r="F14" i="3"/>
  <c r="J13" i="3"/>
  <c r="F13" i="3"/>
  <c r="J12" i="3"/>
  <c r="F12" i="3"/>
  <c r="J10" i="3"/>
  <c r="F10" i="3"/>
  <c r="L10" i="3" s="1"/>
  <c r="L5" i="3"/>
  <c r="I11" i="3" s="1"/>
  <c r="G20" i="2"/>
  <c r="I19" i="2"/>
  <c r="I20" i="2" s="1"/>
  <c r="K5" i="2"/>
  <c r="H10" i="2" s="1"/>
  <c r="C19" i="2"/>
  <c r="E19" i="2" s="1"/>
  <c r="I15" i="2"/>
  <c r="I14" i="2"/>
  <c r="I13" i="2"/>
  <c r="I12" i="2"/>
  <c r="I11" i="2"/>
  <c r="I10" i="2"/>
  <c r="E15" i="2"/>
  <c r="E13" i="2"/>
  <c r="E12" i="2"/>
  <c r="E10" i="2"/>
  <c r="E11" i="2"/>
  <c r="E14" i="2"/>
  <c r="V36" i="1"/>
  <c r="V37" i="1"/>
  <c r="J36" i="1"/>
  <c r="K29" i="1"/>
  <c r="V29" i="1" s="1"/>
  <c r="U21" i="1"/>
  <c r="U22" i="1"/>
  <c r="U20" i="1"/>
  <c r="V12" i="1"/>
  <c r="S20" i="1"/>
  <c r="T20" i="1" s="1"/>
  <c r="H20" i="1"/>
  <c r="H38" i="1"/>
  <c r="I38" i="1" s="1"/>
  <c r="K38" i="1" s="1"/>
  <c r="S38" i="1"/>
  <c r="T38" i="1" s="1"/>
  <c r="V38" i="1" s="1"/>
  <c r="S37" i="1"/>
  <c r="T37" i="1" s="1"/>
  <c r="S36" i="1"/>
  <c r="T36" i="1" s="1"/>
  <c r="R30" i="1"/>
  <c r="H37" i="1"/>
  <c r="I37" i="1" s="1"/>
  <c r="H36" i="1"/>
  <c r="I36" i="1" s="1"/>
  <c r="S22" i="1"/>
  <c r="T22" i="1" s="1"/>
  <c r="S21" i="1"/>
  <c r="T21" i="1" s="1"/>
  <c r="W13" i="1" s="1"/>
  <c r="G14" i="1"/>
  <c r="K11" i="3" l="1"/>
  <c r="L15" i="3"/>
  <c r="L13" i="3"/>
  <c r="K13" i="3"/>
  <c r="K12" i="3"/>
  <c r="J16" i="3"/>
  <c r="J18" i="3" s="1"/>
  <c r="L14" i="3"/>
  <c r="K14" i="3"/>
  <c r="I15" i="3"/>
  <c r="L12" i="3"/>
  <c r="I10" i="3"/>
  <c r="K15" i="3"/>
  <c r="J4" i="3"/>
  <c r="I14" i="3"/>
  <c r="I12" i="3"/>
  <c r="K10" i="3"/>
  <c r="I13" i="3"/>
  <c r="F16" i="3"/>
  <c r="I18" i="3"/>
  <c r="J15" i="2"/>
  <c r="J19" i="2"/>
  <c r="J20" i="2" s="1"/>
  <c r="K19" i="2"/>
  <c r="C20" i="2"/>
  <c r="E20" i="2" s="1"/>
  <c r="I4" i="2"/>
  <c r="H22" i="2"/>
  <c r="H20" i="2"/>
  <c r="K20" i="2"/>
  <c r="H12" i="2"/>
  <c r="H11" i="2"/>
  <c r="H19" i="2"/>
  <c r="H15" i="2"/>
  <c r="H14" i="2"/>
  <c r="H13" i="2"/>
  <c r="K10" i="2"/>
  <c r="J11" i="2"/>
  <c r="J14" i="2"/>
  <c r="J13" i="2"/>
  <c r="K12" i="2"/>
  <c r="J10" i="2"/>
  <c r="J12" i="2"/>
  <c r="I17" i="2"/>
  <c r="I22" i="2" s="1"/>
  <c r="K11" i="2"/>
  <c r="K13" i="2"/>
  <c r="K14" i="2"/>
  <c r="K15" i="2"/>
  <c r="E17" i="2"/>
  <c r="F14" i="2" s="1"/>
  <c r="V22" i="1"/>
  <c r="I20" i="1"/>
  <c r="V21" i="1" s="1"/>
  <c r="G11" i="3" l="1"/>
  <c r="G10" i="3"/>
  <c r="L16" i="3"/>
  <c r="G13" i="3"/>
  <c r="G15" i="3"/>
  <c r="K16" i="3"/>
  <c r="K18" i="3" s="1"/>
  <c r="G14" i="3"/>
  <c r="G12" i="3"/>
  <c r="K17" i="2"/>
  <c r="J17" i="2"/>
  <c r="J22" i="2" s="1"/>
  <c r="F15" i="2"/>
  <c r="F13" i="2"/>
  <c r="F12" i="2"/>
  <c r="F10" i="2"/>
  <c r="F11" i="2"/>
  <c r="J20" i="1"/>
  <c r="K20" i="1" s="1"/>
  <c r="V20" i="1"/>
  <c r="J37" i="1"/>
  <c r="K37" i="1" s="1"/>
  <c r="K36" i="1"/>
  <c r="G16" i="3" l="1"/>
  <c r="L18" i="3"/>
  <c r="K19" i="3"/>
  <c r="J23" i="2"/>
  <c r="K22" i="2"/>
  <c r="F17" i="2"/>
  <c r="F31" i="1"/>
  <c r="F28" i="1" s="1"/>
  <c r="F29" i="1" s="1"/>
  <c r="F33" i="1" s="1"/>
  <c r="Q31" i="1"/>
  <c r="Q28" i="1" s="1"/>
  <c r="Q29" i="1" s="1"/>
  <c r="Q33" i="1" s="1"/>
  <c r="Q15" i="1"/>
  <c r="Q12" i="1" s="1"/>
  <c r="Q13" i="1" s="1"/>
  <c r="Q17" i="1" s="1"/>
  <c r="F12" i="1" l="1"/>
  <c r="F13" i="1" s="1"/>
  <c r="F17" i="1" s="1"/>
</calcChain>
</file>

<file path=xl/sharedStrings.xml><?xml version="1.0" encoding="utf-8"?>
<sst xmlns="http://schemas.openxmlformats.org/spreadsheetml/2006/main" count="144" uniqueCount="51">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</sst>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4787-0CD8-48BA-824A-0B2CD62EE859}">
  <dimension ref="D4:X39"/>
  <sheetViews>
    <sheetView topLeftCell="A6" zoomScale="85" zoomScaleNormal="85" workbookViewId="0">
      <selection activeCell="AB19" sqref="AB19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1.140625" bestFit="1" customWidth="1"/>
    <col min="10" max="10" width="13.5703125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1" bestFit="1" customWidth="1"/>
    <col min="18" max="18" width="1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159.30461840000032</v>
      </c>
      <c r="G12" s="2"/>
      <c r="H12" s="2"/>
      <c r="I12" s="2"/>
      <c r="J12" s="9" t="s">
        <v>17</v>
      </c>
      <c r="K12" s="22">
        <v>9147.81</v>
      </c>
      <c r="L12" s="16">
        <v>8741.99</v>
      </c>
      <c r="M12" s="7">
        <v>-0.01</v>
      </c>
      <c r="O12" s="2"/>
      <c r="P12" s="11" t="s">
        <v>0</v>
      </c>
      <c r="Q12" s="27">
        <f>Q15+Q16</f>
        <v>59.755176500000516</v>
      </c>
      <c r="R12" s="2"/>
      <c r="S12" s="2"/>
      <c r="T12" s="2"/>
      <c r="U12" s="9" t="s">
        <v>17</v>
      </c>
      <c r="V12" s="22">
        <f>K12</f>
        <v>9147.81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130.91461840000034</v>
      </c>
      <c r="G13" s="2"/>
      <c r="H13" s="2"/>
      <c r="I13" s="2"/>
      <c r="J13" s="9" t="s">
        <v>12</v>
      </c>
      <c r="K13" s="18">
        <v>0.31418000000000001</v>
      </c>
      <c r="L13" s="3"/>
      <c r="M13" s="6"/>
      <c r="O13" s="2"/>
      <c r="P13" s="11" t="s">
        <v>1</v>
      </c>
      <c r="Q13" s="19">
        <f>Q12-Q14</f>
        <v>-23.944823499999487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v>28.39</v>
      </c>
      <c r="G14" s="2">
        <f>F14/2</f>
        <v>14.195</v>
      </c>
      <c r="H14" s="2"/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K20</f>
        <v>-23.91538159999968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V20+V21+V22</f>
        <v>-269.25482349999947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183.22</v>
      </c>
      <c r="G16" s="2"/>
      <c r="H16" s="2"/>
      <c r="I16" s="2"/>
      <c r="J16" s="2"/>
      <c r="K16" s="2"/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5.6112933568157919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0.71392086618877548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6"/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16</v>
      </c>
      <c r="F20" s="12">
        <v>-0.1</v>
      </c>
      <c r="G20" s="12">
        <v>9071.69</v>
      </c>
      <c r="H20" s="14">
        <f>$K$12</f>
        <v>9147.81</v>
      </c>
      <c r="I20" s="12">
        <f>G20-H20</f>
        <v>-76.119999999998981</v>
      </c>
      <c r="J20" s="17">
        <f>$K$13</f>
        <v>0.31418000000000001</v>
      </c>
      <c r="K20" s="14">
        <f>I20*J20</f>
        <v>-23.91538159999968</v>
      </c>
      <c r="L20" s="14">
        <v>-23.92</v>
      </c>
      <c r="M20" s="6"/>
      <c r="O20" s="2"/>
      <c r="P20" s="13" t="s">
        <v>16</v>
      </c>
      <c r="Q20" s="12">
        <v>-0.1</v>
      </c>
      <c r="R20" s="12">
        <v>8921.59</v>
      </c>
      <c r="S20" s="14">
        <f>$K$12</f>
        <v>9147.81</v>
      </c>
      <c r="T20" s="12">
        <f>R20-S20</f>
        <v>-226.21999999999935</v>
      </c>
      <c r="U20" s="25">
        <f>$V$13</f>
        <v>0.31414999999999998</v>
      </c>
      <c r="V20" s="14">
        <f>T20*U20</f>
        <v>-71.06701299999979</v>
      </c>
      <c r="W20" s="14"/>
      <c r="X20" s="6"/>
    </row>
    <row r="21" spans="4:24" ht="15.75" x14ac:dyDescent="0.25">
      <c r="D21" s="2"/>
      <c r="E21" s="13"/>
      <c r="F21" s="12"/>
      <c r="G21" s="14"/>
      <c r="H21" s="14"/>
      <c r="I21" s="12"/>
      <c r="J21" s="17"/>
      <c r="K21" s="14"/>
      <c r="L21" s="3"/>
      <c r="M21" s="6"/>
      <c r="O21" s="2"/>
      <c r="P21" s="13" t="s">
        <v>16</v>
      </c>
      <c r="Q21" s="12">
        <v>-0.1</v>
      </c>
      <c r="R21" s="14">
        <v>8837.3799999999992</v>
      </c>
      <c r="S21" s="14">
        <f>$K$12</f>
        <v>9147.81</v>
      </c>
      <c r="T21" s="12">
        <f>R21-S21</f>
        <v>-310.43000000000029</v>
      </c>
      <c r="U21" s="25">
        <f t="shared" ref="U21:U22" si="0">$V$13</f>
        <v>0.31414999999999998</v>
      </c>
      <c r="V21" s="14">
        <f>T21*U21</f>
        <v>-97.521584500000088</v>
      </c>
      <c r="W21" s="3"/>
      <c r="X21" s="6"/>
    </row>
    <row r="22" spans="4:24" ht="15.75" x14ac:dyDescent="0.25">
      <c r="D22" s="2"/>
      <c r="E22" s="13"/>
      <c r="F22" s="12"/>
      <c r="G22" s="12"/>
      <c r="H22" s="12"/>
      <c r="I22" s="12"/>
      <c r="J22" s="17"/>
      <c r="K22" s="14"/>
      <c r="L22" s="3"/>
      <c r="M22" s="6"/>
      <c r="O22" s="2"/>
      <c r="P22" s="13" t="s">
        <v>16</v>
      </c>
      <c r="Q22" s="12">
        <v>-0.1</v>
      </c>
      <c r="R22" s="12">
        <v>8827.3700000000008</v>
      </c>
      <c r="S22" s="14">
        <f>$K$12</f>
        <v>9147.81</v>
      </c>
      <c r="T22" s="14">
        <f>R22-S22</f>
        <v>-320.43999999999869</v>
      </c>
      <c r="U22" s="25">
        <f t="shared" si="0"/>
        <v>0.31414999999999998</v>
      </c>
      <c r="V22" s="14">
        <f>T22*U22</f>
        <v>-100.66622599999958</v>
      </c>
      <c r="W22" s="3"/>
      <c r="X22" s="6"/>
    </row>
    <row r="23" spans="4:24" x14ac:dyDescent="0.25">
      <c r="D23" s="2"/>
      <c r="E23" s="2"/>
      <c r="F23" s="2"/>
      <c r="G23" s="2"/>
      <c r="H23" s="2"/>
      <c r="I23" s="2"/>
      <c r="J23" s="2"/>
      <c r="K23" s="2"/>
      <c r="L23" s="3"/>
      <c r="M23" s="6"/>
      <c r="O23" s="2"/>
      <c r="P23" s="2"/>
      <c r="Q23" s="2"/>
      <c r="R23" s="2"/>
      <c r="S23" s="2"/>
      <c r="T23" s="2"/>
      <c r="U23" s="2"/>
      <c r="V23" s="21"/>
      <c r="W23" s="3"/>
      <c r="X23" s="6"/>
    </row>
    <row r="25" spans="4:24" ht="18.75" x14ac:dyDescent="0.3">
      <c r="D25" s="23">
        <v>9675887</v>
      </c>
      <c r="E25" s="2"/>
      <c r="F25" s="2"/>
      <c r="G25" s="2"/>
      <c r="H25" s="2"/>
      <c r="I25" s="8" t="s">
        <v>23</v>
      </c>
      <c r="J25" s="2"/>
      <c r="K25" s="2"/>
      <c r="L25" s="3"/>
      <c r="M25" s="28">
        <v>3</v>
      </c>
      <c r="O25" s="23">
        <v>9675888</v>
      </c>
      <c r="P25" s="2"/>
      <c r="Q25" s="2"/>
      <c r="R25" s="2"/>
      <c r="S25" s="2"/>
      <c r="T25" s="8" t="s">
        <v>22</v>
      </c>
      <c r="U25" s="2"/>
      <c r="V25" s="2"/>
      <c r="W25" s="3"/>
      <c r="X25" s="28">
        <v>1</v>
      </c>
    </row>
    <row r="26" spans="4:24" x14ac:dyDescent="0.25">
      <c r="D26" s="2"/>
      <c r="E26" s="2"/>
      <c r="F26" s="2"/>
      <c r="G26" s="2"/>
      <c r="H26" s="2"/>
      <c r="I26" s="2"/>
      <c r="J26" s="2"/>
      <c r="K26" s="2"/>
      <c r="L26" s="3"/>
      <c r="M26" s="6"/>
      <c r="O26" s="2"/>
      <c r="P26" s="2"/>
      <c r="Q26" s="2"/>
      <c r="R26" s="2"/>
      <c r="S26" s="2"/>
      <c r="T26" s="2"/>
      <c r="U26" s="2"/>
      <c r="V26" s="2"/>
      <c r="W26" s="3"/>
      <c r="X26" s="6"/>
    </row>
    <row r="27" spans="4:24" ht="30" x14ac:dyDescent="0.25">
      <c r="D27" s="2"/>
      <c r="E27" s="2"/>
      <c r="F27" s="2"/>
      <c r="G27" s="2"/>
      <c r="H27" s="2"/>
      <c r="I27" s="2"/>
      <c r="J27" s="2"/>
      <c r="K27" s="2"/>
      <c r="L27" s="15" t="s">
        <v>18</v>
      </c>
      <c r="M27" s="10" t="s">
        <v>15</v>
      </c>
      <c r="O27" s="2"/>
      <c r="P27" s="2"/>
      <c r="Q27" s="2"/>
      <c r="R27" s="2"/>
      <c r="S27" s="2"/>
      <c r="T27" s="2"/>
      <c r="U27" s="2"/>
      <c r="V27" s="2"/>
      <c r="W27" s="15" t="s">
        <v>18</v>
      </c>
      <c r="X27" s="10" t="s">
        <v>15</v>
      </c>
    </row>
    <row r="28" spans="4:24" ht="15.75" x14ac:dyDescent="0.25">
      <c r="D28" s="2"/>
      <c r="E28" s="11" t="s">
        <v>0</v>
      </c>
      <c r="F28" s="27">
        <f>F31+F32</f>
        <v>66.145888400000615</v>
      </c>
      <c r="G28" s="2"/>
      <c r="H28" s="2"/>
      <c r="I28" s="2"/>
      <c r="J28" s="9" t="s">
        <v>17</v>
      </c>
      <c r="K28" s="22">
        <v>9034.8700000000008</v>
      </c>
      <c r="L28" s="16">
        <v>8741.99</v>
      </c>
      <c r="M28" s="7">
        <v>-0.01</v>
      </c>
      <c r="O28" s="2"/>
      <c r="P28" s="11" t="s">
        <v>0</v>
      </c>
      <c r="Q28" s="27">
        <f>Q31+Q32</f>
        <v>57.468865000000562</v>
      </c>
      <c r="R28" s="2"/>
      <c r="S28" s="2"/>
      <c r="T28" s="2"/>
      <c r="U28" s="9" t="s">
        <v>17</v>
      </c>
      <c r="V28" s="22">
        <v>9034.8700000000008</v>
      </c>
      <c r="W28" s="16">
        <v>8741.99</v>
      </c>
      <c r="X28" s="7">
        <v>-0.01</v>
      </c>
    </row>
    <row r="29" spans="4:24" ht="15.75" x14ac:dyDescent="0.25">
      <c r="D29" s="2"/>
      <c r="E29" s="11" t="s">
        <v>1</v>
      </c>
      <c r="F29" s="19">
        <f>F28-F30</f>
        <v>-17.794111599999383</v>
      </c>
      <c r="G29" s="2"/>
      <c r="H29" s="2"/>
      <c r="I29" s="2"/>
      <c r="J29" s="9" t="s">
        <v>12</v>
      </c>
      <c r="K29" s="18">
        <f>V13</f>
        <v>0.31414999999999998</v>
      </c>
      <c r="L29" s="3"/>
      <c r="M29" s="6"/>
      <c r="O29" s="2"/>
      <c r="P29" s="11" t="s">
        <v>1</v>
      </c>
      <c r="Q29" s="19">
        <f>Q28-Q30</f>
        <v>-22.701134999999439</v>
      </c>
      <c r="R29" s="2"/>
      <c r="S29" s="2"/>
      <c r="T29" s="2"/>
      <c r="U29" s="9" t="s">
        <v>12</v>
      </c>
      <c r="V29" s="18">
        <f>K29</f>
        <v>0.31414999999999998</v>
      </c>
      <c r="W29" s="3"/>
      <c r="X29" s="6"/>
    </row>
    <row r="30" spans="4:24" ht="15.75" x14ac:dyDescent="0.25">
      <c r="D30" s="2"/>
      <c r="E30" s="11" t="s">
        <v>2</v>
      </c>
      <c r="F30" s="19">
        <v>83.94</v>
      </c>
      <c r="G30" s="2"/>
      <c r="H30" s="2"/>
      <c r="I30" s="2"/>
      <c r="J30" s="9" t="s">
        <v>14</v>
      </c>
      <c r="K30" s="2">
        <v>100</v>
      </c>
      <c r="L30" s="3"/>
      <c r="M30" s="6"/>
      <c r="O30" s="2"/>
      <c r="P30" s="11" t="s">
        <v>2</v>
      </c>
      <c r="Q30" s="19">
        <v>80.17</v>
      </c>
      <c r="R30" s="2">
        <f>Q30/2</f>
        <v>40.085000000000001</v>
      </c>
      <c r="S30" s="2"/>
      <c r="T30" s="2"/>
      <c r="U30" s="9" t="s">
        <v>14</v>
      </c>
      <c r="V30" s="2">
        <v>100</v>
      </c>
      <c r="W30" s="3"/>
      <c r="X30" s="6"/>
    </row>
    <row r="31" spans="4:24" ht="15.75" x14ac:dyDescent="0.25">
      <c r="D31" s="2"/>
      <c r="E31" s="11" t="s">
        <v>3</v>
      </c>
      <c r="F31" s="19">
        <f>SUM(K36:K38)-G31</f>
        <v>-248.31411159999936</v>
      </c>
      <c r="G31" s="19">
        <v>3</v>
      </c>
      <c r="H31" s="2" t="s">
        <v>24</v>
      </c>
      <c r="I31" s="2"/>
      <c r="J31" s="9" t="s">
        <v>0</v>
      </c>
      <c r="K31" s="4" t="s">
        <v>13</v>
      </c>
      <c r="L31" s="3"/>
      <c r="M31" s="6"/>
      <c r="O31" s="2"/>
      <c r="P31" s="11" t="s">
        <v>3</v>
      </c>
      <c r="Q31" s="19">
        <f>SUM(V36:V38)-R31</f>
        <v>-264.41113499999943</v>
      </c>
      <c r="R31" s="19">
        <v>2.76</v>
      </c>
      <c r="S31" s="2" t="s">
        <v>24</v>
      </c>
      <c r="T31" s="2"/>
      <c r="U31" s="9" t="s">
        <v>0</v>
      </c>
      <c r="V31" s="4" t="s">
        <v>13</v>
      </c>
      <c r="W31" s="3"/>
      <c r="X31" s="6"/>
    </row>
    <row r="32" spans="4:24" ht="15.75" x14ac:dyDescent="0.25">
      <c r="D32" s="2"/>
      <c r="E32" s="11" t="s">
        <v>4</v>
      </c>
      <c r="F32" s="19">
        <v>314.45999999999998</v>
      </c>
      <c r="G32" s="2"/>
      <c r="H32" s="2"/>
      <c r="I32" s="2"/>
      <c r="J32" s="2"/>
      <c r="K32" s="2"/>
      <c r="L32" s="3"/>
      <c r="M32" s="6"/>
      <c r="O32" s="2"/>
      <c r="P32" s="11" t="s">
        <v>4</v>
      </c>
      <c r="Q32" s="19">
        <v>321.88</v>
      </c>
      <c r="R32" s="2"/>
      <c r="S32" s="2"/>
      <c r="T32" s="2"/>
      <c r="U32" s="2"/>
      <c r="V32" s="2"/>
      <c r="W32" s="3"/>
      <c r="X32" s="6"/>
    </row>
    <row r="33" spans="4:24" ht="15.75" x14ac:dyDescent="0.25">
      <c r="D33" s="2"/>
      <c r="E33" s="11" t="s">
        <v>5</v>
      </c>
      <c r="F33" s="26">
        <f>F29/F30+1</f>
        <v>0.78801391946629273</v>
      </c>
      <c r="G33" s="2"/>
      <c r="H33" s="2"/>
      <c r="I33" s="2"/>
      <c r="J33" s="2"/>
      <c r="K33" s="2"/>
      <c r="L33" s="3"/>
      <c r="M33" s="6"/>
      <c r="O33" s="2"/>
      <c r="P33" s="11" t="s">
        <v>5</v>
      </c>
      <c r="Q33" s="26">
        <f>Q29/Q30+1</f>
        <v>0.71683753274292827</v>
      </c>
      <c r="R33" s="2"/>
      <c r="S33" s="2"/>
      <c r="T33" s="2"/>
      <c r="U33" s="2"/>
      <c r="V33" s="2"/>
      <c r="W33" s="3"/>
      <c r="X33" s="6"/>
    </row>
    <row r="34" spans="4:24" x14ac:dyDescent="0.25">
      <c r="D34" s="2"/>
      <c r="E34" s="2"/>
      <c r="F34" s="2"/>
      <c r="G34" s="2"/>
      <c r="H34" s="2"/>
      <c r="I34" s="2"/>
      <c r="J34" s="2"/>
      <c r="K34" s="2"/>
      <c r="L34" s="3"/>
      <c r="M34" s="6"/>
      <c r="O34" s="2"/>
      <c r="P34" s="2"/>
      <c r="Q34" s="2"/>
      <c r="R34" s="2"/>
      <c r="S34" s="2"/>
      <c r="T34" s="2"/>
      <c r="U34" s="2"/>
      <c r="V34" s="2"/>
      <c r="W34" s="3"/>
      <c r="X34" s="6"/>
    </row>
    <row r="35" spans="4:24" ht="15.75" x14ac:dyDescent="0.25">
      <c r="D35" s="2"/>
      <c r="E35" s="12"/>
      <c r="F35" s="13" t="s">
        <v>7</v>
      </c>
      <c r="G35" s="13" t="s">
        <v>6</v>
      </c>
      <c r="H35" s="13" t="s">
        <v>8</v>
      </c>
      <c r="I35" s="13" t="s">
        <v>9</v>
      </c>
      <c r="J35" s="13" t="s">
        <v>11</v>
      </c>
      <c r="K35" s="13" t="s">
        <v>10</v>
      </c>
      <c r="L35" s="13" t="s">
        <v>19</v>
      </c>
      <c r="M35" s="6"/>
      <c r="O35" s="2"/>
      <c r="P35" s="12"/>
      <c r="Q35" s="13" t="s">
        <v>7</v>
      </c>
      <c r="R35" s="13" t="s">
        <v>6</v>
      </c>
      <c r="S35" s="13" t="s">
        <v>8</v>
      </c>
      <c r="T35" s="13" t="s">
        <v>9</v>
      </c>
      <c r="U35" s="13" t="s">
        <v>11</v>
      </c>
      <c r="V35" s="13" t="s">
        <v>10</v>
      </c>
      <c r="W35" s="13" t="s">
        <v>19</v>
      </c>
      <c r="X35" s="6"/>
    </row>
    <row r="36" spans="4:24" ht="15.75" x14ac:dyDescent="0.25">
      <c r="D36" s="2"/>
      <c r="E36" s="13" t="s">
        <v>16</v>
      </c>
      <c r="F36" s="12">
        <v>-0.1</v>
      </c>
      <c r="G36" s="12">
        <v>8920.14</v>
      </c>
      <c r="H36" s="14">
        <f>$K$12</f>
        <v>9147.81</v>
      </c>
      <c r="I36" s="12">
        <f>G36-H36</f>
        <v>-227.67000000000007</v>
      </c>
      <c r="J36" s="17">
        <f>$K$13</f>
        <v>0.31418000000000001</v>
      </c>
      <c r="K36" s="14">
        <f>I36*J36</f>
        <v>-71.529360600000032</v>
      </c>
      <c r="L36" s="14">
        <v>40.61</v>
      </c>
      <c r="M36" s="6"/>
      <c r="O36" s="2"/>
      <c r="P36" s="13" t="s">
        <v>16</v>
      </c>
      <c r="Q36" s="12">
        <v>-0.1</v>
      </c>
      <c r="R36" s="14">
        <v>8921.43</v>
      </c>
      <c r="S36" s="14">
        <f>$K$12</f>
        <v>9147.81</v>
      </c>
      <c r="T36" s="12">
        <f>R36-S36</f>
        <v>-226.3799999999992</v>
      </c>
      <c r="U36" s="17">
        <v>0.31424999999999997</v>
      </c>
      <c r="V36" s="14">
        <f>T36*U36</f>
        <v>-71.139914999999746</v>
      </c>
      <c r="W36" s="14">
        <v>40.61</v>
      </c>
      <c r="X36" s="6"/>
    </row>
    <row r="37" spans="4:24" ht="15.75" x14ac:dyDescent="0.25">
      <c r="D37" s="2"/>
      <c r="E37" s="13" t="s">
        <v>16</v>
      </c>
      <c r="F37" s="12">
        <v>-0.1</v>
      </c>
      <c r="G37" s="14">
        <v>8897.86</v>
      </c>
      <c r="H37" s="14">
        <f>$K$12</f>
        <v>9147.81</v>
      </c>
      <c r="I37" s="12">
        <f>G37-H37</f>
        <v>-249.94999999999891</v>
      </c>
      <c r="J37" s="17">
        <f>$K$13</f>
        <v>0.31418000000000001</v>
      </c>
      <c r="K37" s="14">
        <f>I37*J37</f>
        <v>-78.52929099999966</v>
      </c>
      <c r="L37" s="3"/>
      <c r="M37" s="6"/>
      <c r="O37" s="2"/>
      <c r="P37" s="13" t="s">
        <v>16</v>
      </c>
      <c r="Q37" s="12">
        <v>-0.1</v>
      </c>
      <c r="R37" s="14">
        <v>8849.77</v>
      </c>
      <c r="S37" s="14">
        <f>$K$12</f>
        <v>9147.81</v>
      </c>
      <c r="T37" s="12">
        <f>R37-S37</f>
        <v>-298.03999999999905</v>
      </c>
      <c r="U37" s="17">
        <v>0.31424999999999997</v>
      </c>
      <c r="V37" s="14">
        <f>T37*U37</f>
        <v>-93.659069999999701</v>
      </c>
      <c r="W37" s="3"/>
      <c r="X37" s="6"/>
    </row>
    <row r="38" spans="4:24" ht="15.75" x14ac:dyDescent="0.25">
      <c r="D38" s="2"/>
      <c r="E38" s="13" t="s">
        <v>16</v>
      </c>
      <c r="F38" s="12">
        <v>-0.1</v>
      </c>
      <c r="G38" s="12">
        <v>8844.69</v>
      </c>
      <c r="H38" s="14">
        <f>$K$12</f>
        <v>9147.81</v>
      </c>
      <c r="I38" s="12">
        <f>G38-H38</f>
        <v>-303.11999999999898</v>
      </c>
      <c r="J38" s="17">
        <v>0.31424999999999997</v>
      </c>
      <c r="K38" s="14">
        <f>I38*J38</f>
        <v>-95.255459999999673</v>
      </c>
      <c r="L38" s="3"/>
      <c r="M38" s="6"/>
      <c r="O38" s="2"/>
      <c r="P38" s="13" t="s">
        <v>16</v>
      </c>
      <c r="Q38" s="12">
        <v>-0.1</v>
      </c>
      <c r="R38" s="12">
        <v>8839.56</v>
      </c>
      <c r="S38" s="14">
        <f>$K$12</f>
        <v>9147.81</v>
      </c>
      <c r="T38" s="12">
        <f>R38-S38</f>
        <v>-308.25</v>
      </c>
      <c r="U38" s="17">
        <v>0.31419999999999998</v>
      </c>
      <c r="V38" s="14">
        <f>T38*U38</f>
        <v>-96.852149999999995</v>
      </c>
      <c r="W38" s="3"/>
      <c r="X38" s="6"/>
    </row>
    <row r="39" spans="4:24" x14ac:dyDescent="0.25">
      <c r="D39" s="2"/>
      <c r="E39" s="2"/>
      <c r="F39" s="2"/>
      <c r="G39" s="2"/>
      <c r="H39" s="2"/>
      <c r="I39" s="2"/>
      <c r="J39" s="2"/>
      <c r="K39" s="2"/>
      <c r="L39" s="3"/>
      <c r="M39" s="6"/>
      <c r="O39" s="2"/>
      <c r="P39" s="2"/>
      <c r="Q39" s="2"/>
      <c r="R39" s="2"/>
      <c r="S39" s="2"/>
      <c r="T39" s="2"/>
      <c r="U39" s="2"/>
      <c r="V39" s="2"/>
      <c r="W39" s="3"/>
      <c r="X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2FAE-4EF4-4047-8CD2-C2C2EAB6C6F8}">
  <dimension ref="A4:L23"/>
  <sheetViews>
    <sheetView workbookViewId="0">
      <selection activeCell="I4" sqref="I4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K5</f>
        <v>45360</v>
      </c>
      <c r="J4" s="56"/>
      <c r="K4" s="38" t="s">
        <v>43</v>
      </c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31.93</v>
      </c>
      <c r="J5" s="56"/>
      <c r="K5" s="65">
        <f ca="1">TODAY()</f>
        <v>45360</v>
      </c>
      <c r="L5" s="32"/>
    </row>
    <row r="6" spans="1:12" x14ac:dyDescent="0.25">
      <c r="A6" s="75" t="s">
        <v>39</v>
      </c>
      <c r="B6" s="76"/>
      <c r="C6" s="36"/>
      <c r="D6" s="36"/>
      <c r="E6" s="37"/>
      <c r="F6" s="35"/>
      <c r="G6" s="55"/>
      <c r="H6" s="55"/>
      <c r="I6" s="56"/>
      <c r="J6" s="56"/>
      <c r="K6" s="35"/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35"/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v>0.17698900000000001</v>
      </c>
      <c r="H10" s="39">
        <f t="shared" ref="H10:H15" ca="1" si="2">$K$5</f>
        <v>45360</v>
      </c>
      <c r="I10" s="37">
        <f t="shared" ref="I10:I15" si="3">B10*G10</f>
        <v>198637.58652400001</v>
      </c>
      <c r="J10" s="37">
        <f t="shared" ref="J10:J15" si="4">I10-E10</f>
        <v>3877.6017800000263</v>
      </c>
      <c r="K10" s="46">
        <f t="shared" ref="K10:K15" si="5">I10/E10-1</f>
        <v>1.9909643067064886E-2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v>0.20144999999999999</v>
      </c>
      <c r="H11" s="39">
        <f t="shared" ca="1" si="2"/>
        <v>45360</v>
      </c>
      <c r="I11" s="37">
        <f t="shared" si="3"/>
        <v>96756.434999999998</v>
      </c>
      <c r="J11" s="37">
        <f t="shared" si="4"/>
        <v>749.74829999999201</v>
      </c>
      <c r="K11" s="46">
        <f t="shared" si="5"/>
        <v>7.8093341804701399E-3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v>3.1040049999999999</v>
      </c>
      <c r="H12" s="39">
        <f t="shared" ca="1" si="2"/>
        <v>45360</v>
      </c>
      <c r="I12" s="37">
        <f t="shared" si="3"/>
        <v>63815.238794999997</v>
      </c>
      <c r="J12" s="37">
        <f t="shared" si="4"/>
        <v>493.95053400000324</v>
      </c>
      <c r="K12" s="46">
        <f t="shared" si="5"/>
        <v>7.800702537257509E-3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v>3.2821699999999998</v>
      </c>
      <c r="H13" s="39">
        <f t="shared" ca="1" si="2"/>
        <v>45360</v>
      </c>
      <c r="I13" s="37">
        <f t="shared" si="3"/>
        <v>3574.2831299999998</v>
      </c>
      <c r="J13" s="37">
        <f t="shared" si="4"/>
        <v>47.595833999999741</v>
      </c>
      <c r="K13" s="46">
        <f t="shared" si="5"/>
        <v>1.3495904231141553E-2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v>7.4112429999999998</v>
      </c>
      <c r="H14" s="39">
        <f t="shared" ca="1" si="2"/>
        <v>45360</v>
      </c>
      <c r="I14" s="37">
        <f t="shared" si="3"/>
        <v>2334.541545</v>
      </c>
      <c r="J14" s="37">
        <f t="shared" si="4"/>
        <v>35.286614999999983</v>
      </c>
      <c r="K14" s="46">
        <f t="shared" si="5"/>
        <v>1.5346978075197582E-2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2.431746</v>
      </c>
      <c r="H15" s="39">
        <f t="shared" ca="1" si="2"/>
        <v>45360</v>
      </c>
      <c r="I15" s="37">
        <f t="shared" si="3"/>
        <v>70.520634000000001</v>
      </c>
      <c r="J15" s="37">
        <f t="shared" si="4"/>
        <v>0.7799839999999989</v>
      </c>
      <c r="K15" s="46">
        <f t="shared" si="5"/>
        <v>1.118406553423279E-2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47">
        <f>SUM(E10:E15)</f>
        <v>359983.64258099999</v>
      </c>
      <c r="F17" s="48">
        <f>SUM(F10:F15)</f>
        <v>1</v>
      </c>
      <c r="G17" s="49"/>
      <c r="H17" s="49"/>
      <c r="I17" s="47">
        <f>SUM(I10:I15)</f>
        <v>365188.60562799999</v>
      </c>
      <c r="J17" s="47">
        <f>SUM(J10:J15)</f>
        <v>5204.9630470000211</v>
      </c>
      <c r="K17" s="50">
        <f>I17/E17-1</f>
        <v>1.4458887658565844E-2</v>
      </c>
      <c r="L17" s="32"/>
    </row>
    <row r="18" spans="1:12" x14ac:dyDescent="0.25">
      <c r="A18" s="44" t="s">
        <v>48</v>
      </c>
      <c r="B18" s="35"/>
      <c r="C18" s="36"/>
      <c r="D18" s="36"/>
      <c r="E18" s="37"/>
      <c r="F18" s="35"/>
      <c r="G18" s="36"/>
      <c r="H18" s="36"/>
      <c r="I18" s="37"/>
      <c r="J18" s="37"/>
      <c r="K18" s="35"/>
      <c r="L18" s="32"/>
    </row>
    <row r="19" spans="1:12" x14ac:dyDescent="0.25">
      <c r="A19" s="34" t="s">
        <v>40</v>
      </c>
      <c r="B19" s="35">
        <v>5</v>
      </c>
      <c r="C19" s="51">
        <f>1503.75/5</f>
        <v>300.75</v>
      </c>
      <c r="D19" s="39">
        <v>45355</v>
      </c>
      <c r="E19" s="51">
        <f>B19*C19</f>
        <v>1503.75</v>
      </c>
      <c r="F19" s="35">
        <v>100</v>
      </c>
      <c r="G19" s="51">
        <v>305.27999999999997</v>
      </c>
      <c r="H19" s="39">
        <f ca="1">$K$5</f>
        <v>45360</v>
      </c>
      <c r="I19" s="51">
        <f>B19*G19</f>
        <v>1526.3999999999999</v>
      </c>
      <c r="J19" s="51">
        <f>I19-E19</f>
        <v>22.649999999999864</v>
      </c>
      <c r="K19" s="46">
        <f>I19/E19-1</f>
        <v>1.5062344139650685E-2</v>
      </c>
      <c r="L19" s="32"/>
    </row>
    <row r="20" spans="1:12" x14ac:dyDescent="0.25">
      <c r="A20" s="34" t="s">
        <v>45</v>
      </c>
      <c r="B20" s="35">
        <v>5</v>
      </c>
      <c r="C20" s="37">
        <f>C19*E5</f>
        <v>9440.5424999999996</v>
      </c>
      <c r="D20" s="39">
        <v>45355</v>
      </c>
      <c r="E20" s="47">
        <f>B20*C20</f>
        <v>47202.712499999994</v>
      </c>
      <c r="F20" s="58">
        <v>100</v>
      </c>
      <c r="G20" s="47">
        <f>G19*I5</f>
        <v>9747.5903999999991</v>
      </c>
      <c r="H20" s="39">
        <f ca="1">$K$5</f>
        <v>45360</v>
      </c>
      <c r="I20" s="37">
        <f>I19*$I$5</f>
        <v>48737.951999999997</v>
      </c>
      <c r="J20" s="51">
        <f>J19*$I$5</f>
        <v>723.21449999999561</v>
      </c>
      <c r="K20" s="46">
        <f>I20/E20-1</f>
        <v>3.2524391474324732E-2</v>
      </c>
      <c r="L20" s="32"/>
    </row>
    <row r="21" spans="1:12" x14ac:dyDescent="0.25">
      <c r="A21" s="61"/>
      <c r="B21" s="57"/>
      <c r="C21" s="55"/>
      <c r="D21" s="55"/>
      <c r="E21" s="56"/>
      <c r="F21" s="57"/>
      <c r="G21" s="55"/>
      <c r="H21" s="55"/>
      <c r="I21" s="56"/>
      <c r="J21" s="56"/>
      <c r="K21" s="57"/>
    </row>
    <row r="22" spans="1:12" x14ac:dyDescent="0.25">
      <c r="A22" s="61"/>
      <c r="B22" s="57"/>
      <c r="C22" s="55"/>
      <c r="D22" s="55"/>
      <c r="E22" s="56"/>
      <c r="F22" s="57"/>
      <c r="G22" s="63" t="s">
        <v>46</v>
      </c>
      <c r="H22" s="52">
        <f ca="1">$K$5</f>
        <v>45360</v>
      </c>
      <c r="I22" s="53">
        <f>I17+I20</f>
        <v>413926.55762799998</v>
      </c>
      <c r="J22" s="53">
        <f>J20+J17</f>
        <v>5928.1775470000166</v>
      </c>
      <c r="K22" s="54">
        <f>J22/I22</f>
        <v>1.4321810083825862E-2</v>
      </c>
    </row>
    <row r="23" spans="1:12" x14ac:dyDescent="0.25">
      <c r="A23" s="61"/>
      <c r="B23" s="57"/>
      <c r="C23" s="55"/>
      <c r="D23" s="55"/>
      <c r="E23" s="56"/>
      <c r="F23" s="57"/>
      <c r="G23" s="64" t="s">
        <v>47</v>
      </c>
      <c r="H23" s="55"/>
      <c r="I23" s="56"/>
      <c r="J23" s="53">
        <f>J22*0.07</f>
        <v>414.97242829000118</v>
      </c>
      <c r="K23" s="57"/>
    </row>
  </sheetData>
  <mergeCells count="1"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6179-A37E-4AE5-9782-E801DD7A62D4}">
  <dimension ref="B3:M23"/>
  <sheetViews>
    <sheetView tabSelected="1" zoomScale="85" zoomScaleNormal="85" workbookViewId="0">
      <selection activeCell="H10" sqref="H10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5.42578125" style="29" customWidth="1"/>
    <col min="7" max="7" width="12.7109375" bestFit="1" customWidth="1"/>
    <col min="8" max="8" width="15.85546875" style="30" customWidth="1"/>
    <col min="9" max="9" width="13" style="30" customWidth="1"/>
    <col min="10" max="10" width="15.85546875" style="29" bestFit="1" customWidth="1"/>
    <col min="11" max="11" width="15.28515625" style="29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2"/>
      <c r="G4" s="57"/>
      <c r="H4" s="55"/>
      <c r="I4" s="55"/>
      <c r="J4" s="66">
        <f ca="1">L5</f>
        <v>45360</v>
      </c>
      <c r="K4" s="56"/>
      <c r="L4" s="38" t="s">
        <v>43</v>
      </c>
    </row>
    <row r="5" spans="2:13" x14ac:dyDescent="0.25">
      <c r="B5" s="34"/>
      <c r="C5" s="35"/>
      <c r="D5" s="36"/>
      <c r="E5" s="59"/>
      <c r="F5" s="37"/>
      <c r="G5" s="35"/>
      <c r="H5" s="36"/>
      <c r="I5" s="60" t="s">
        <v>44</v>
      </c>
      <c r="J5" s="36">
        <v>31.93</v>
      </c>
      <c r="K5" s="56"/>
      <c r="L5" s="65">
        <f ca="1">TODAY()</f>
        <v>45360</v>
      </c>
      <c r="M5" s="32"/>
    </row>
    <row r="6" spans="2:13" x14ac:dyDescent="0.25">
      <c r="B6" s="75" t="s">
        <v>21</v>
      </c>
      <c r="C6" s="76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5" si="1">F10/$F$16</f>
        <v>0.50224745315890928</v>
      </c>
      <c r="H10" s="69">
        <v>0.17698900000000001</v>
      </c>
      <c r="I10" s="65">
        <f t="shared" ref="I10:I15" ca="1" si="2">$L$5</f>
        <v>45360</v>
      </c>
      <c r="J10" s="70">
        <f t="shared" ref="J10:J15" si="3">C10*H10</f>
        <v>366413.42412899999</v>
      </c>
      <c r="K10" s="70">
        <f t="shared" ref="K10:K15" si="4">J10-F10</f>
        <v>-2.0702610000153072</v>
      </c>
      <c r="L10" s="72">
        <f t="shared" ref="L10:L16" si="5">J10/F10-1</f>
        <v>-5.6500367252576567E-6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0.28990319696738798</v>
      </c>
      <c r="H11" s="69">
        <v>0.20144999999999999</v>
      </c>
      <c r="I11" s="65">
        <f t="shared" ca="1" si="2"/>
        <v>45360</v>
      </c>
      <c r="J11" s="70">
        <f t="shared" si="3"/>
        <v>213154.245</v>
      </c>
      <c r="K11" s="70">
        <f t="shared" si="4"/>
        <v>1654.8683999999776</v>
      </c>
      <c r="L11" s="72">
        <f t="shared" si="5"/>
        <v>7.8244599421668504E-3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0.19023155585714419</v>
      </c>
      <c r="H12" s="69">
        <v>3.1040049999999999</v>
      </c>
      <c r="I12" s="65">
        <f t="shared" ca="1" si="2"/>
        <v>45360</v>
      </c>
      <c r="J12" s="70">
        <f t="shared" si="3"/>
        <v>144159.30421499998</v>
      </c>
      <c r="K12" s="70">
        <f t="shared" si="4"/>
        <v>5375.5450349999883</v>
      </c>
      <c r="L12" s="72">
        <f t="shared" si="5"/>
        <v>3.873324275665424E-2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1.0595615588951474E-2</v>
      </c>
      <c r="H13" s="69">
        <v>3.2821699999999998</v>
      </c>
      <c r="I13" s="65">
        <f t="shared" ca="1" si="2"/>
        <v>45360</v>
      </c>
      <c r="J13" s="70">
        <f t="shared" si="3"/>
        <v>7811.5645999999997</v>
      </c>
      <c r="K13" s="70">
        <f t="shared" si="4"/>
        <v>81.514999999999418</v>
      </c>
      <c r="L13" s="72">
        <f t="shared" si="5"/>
        <v>1.0545210473164257E-2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6.915152410628473E-3</v>
      </c>
      <c r="H14" s="69">
        <v>7.4112429999999998</v>
      </c>
      <c r="I14" s="65">
        <f t="shared" ca="1" si="2"/>
        <v>45360</v>
      </c>
      <c r="J14" s="70">
        <f t="shared" si="3"/>
        <v>5299.0387449999998</v>
      </c>
      <c r="K14" s="70">
        <f t="shared" si="4"/>
        <v>254.07739500000025</v>
      </c>
      <c r="L14" s="72">
        <f t="shared" si="5"/>
        <v>5.0362604859202742E-2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1.0702601697861728E-4</v>
      </c>
      <c r="H15" s="69">
        <v>1.920588</v>
      </c>
      <c r="I15" s="65">
        <f t="shared" ca="1" si="2"/>
        <v>45360</v>
      </c>
      <c r="J15" s="70">
        <f t="shared" si="3"/>
        <v>78.744107999999997</v>
      </c>
      <c r="K15" s="70">
        <f t="shared" si="4"/>
        <v>0.66309300000000349</v>
      </c>
      <c r="L15" s="72">
        <f t="shared" si="5"/>
        <v>8.492371673191057E-3</v>
      </c>
    </row>
    <row r="16" spans="2:13" x14ac:dyDescent="0.25">
      <c r="B16" s="34"/>
      <c r="C16" s="35"/>
      <c r="D16" s="36"/>
      <c r="E16" s="36"/>
      <c r="F16" s="47">
        <f>SUM(F10:F15)</f>
        <v>729551.72213500005</v>
      </c>
      <c r="G16" s="48">
        <f>SUM(G10:G15)</f>
        <v>1</v>
      </c>
      <c r="H16" s="49"/>
      <c r="I16" s="49"/>
      <c r="J16" s="47">
        <f>SUM(J10:J15)</f>
        <v>736916.32079700008</v>
      </c>
      <c r="K16" s="47">
        <f>SUM(K10:K15)</f>
        <v>7364.5986619999503</v>
      </c>
      <c r="L16" s="50">
        <f t="shared" si="5"/>
        <v>1.0094690257803629E-2</v>
      </c>
      <c r="M16" s="32"/>
    </row>
    <row r="17" spans="2:13" x14ac:dyDescent="0.25">
      <c r="B17" s="34"/>
      <c r="C17" s="35"/>
      <c r="D17" s="36"/>
      <c r="E17" s="36"/>
      <c r="F17" s="47"/>
      <c r="G17" s="48"/>
      <c r="H17" s="49"/>
      <c r="I17" s="49"/>
      <c r="J17" s="47"/>
      <c r="K17" s="47"/>
      <c r="L17" s="50"/>
      <c r="M17" s="32"/>
    </row>
    <row r="18" spans="2:13" x14ac:dyDescent="0.25">
      <c r="B18" s="61"/>
      <c r="C18" s="57"/>
      <c r="D18" s="55"/>
      <c r="E18" s="55"/>
      <c r="F18" s="56"/>
      <c r="G18" s="57"/>
      <c r="H18" s="63" t="s">
        <v>46</v>
      </c>
      <c r="I18" s="52">
        <f ca="1">$L$5</f>
        <v>45360</v>
      </c>
      <c r="J18" s="53">
        <f>J16</f>
        <v>736916.32079700008</v>
      </c>
      <c r="K18" s="53">
        <f>K16</f>
        <v>7364.5986619999503</v>
      </c>
      <c r="L18" s="54">
        <f>K18/J18</f>
        <v>9.9938058829188176E-3</v>
      </c>
    </row>
    <row r="19" spans="2:13" x14ac:dyDescent="0.25">
      <c r="B19" s="61"/>
      <c r="C19" s="57"/>
      <c r="D19" s="55"/>
      <c r="E19" s="55"/>
      <c r="F19" s="56"/>
      <c r="G19" s="57"/>
      <c r="H19" s="64" t="s">
        <v>47</v>
      </c>
      <c r="I19" s="55"/>
      <c r="J19" s="56"/>
      <c r="K19" s="53">
        <f>K18*0.07</f>
        <v>515.52190633999658</v>
      </c>
      <c r="L19" s="57"/>
    </row>
    <row r="23" spans="2:13" x14ac:dyDescent="0.25">
      <c r="G23" s="74"/>
    </row>
  </sheetData>
  <mergeCells count="1"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FOREX Müşteri</vt:lpstr>
      <vt:lpstr>Can Aksoy</vt:lpstr>
      <vt:lpstr>Rabia Çakmak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2024-03-10T07:11:58Z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