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28035BCA-D42F-47A8-9E13-F2CB8350D6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M22" i="1" s="1"/>
  <c r="K10" i="1"/>
  <c r="H14" i="1"/>
  <c r="F28" i="1"/>
  <c r="K16" i="1"/>
  <c r="K13" i="1" s="1"/>
  <c r="J20" i="1"/>
  <c r="F16" i="3"/>
  <c r="L16" i="3" s="1"/>
  <c r="G14" i="2"/>
  <c r="G13" i="2"/>
  <c r="G12" i="2"/>
  <c r="G11" i="2"/>
  <c r="G10" i="2"/>
  <c r="K5" i="3"/>
  <c r="H25" i="1" l="1"/>
  <c r="M25" i="1" s="1"/>
  <c r="H21" i="1"/>
  <c r="I21" i="1" s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/>
  <c r="XFD1048556" i="4" a="1"/>
  <c r="XFD1048556" i="4" s="1"/>
  <c r="XFD1048557" i="4" a="1"/>
  <c r="XFD1048557" i="4"/>
  <c r="XFD1048558" i="4" a="1"/>
  <c r="XFD1048558" i="4" s="1"/>
  <c r="XFD1048559" i="4" a="1"/>
  <c r="XFD1048559" i="4" s="1"/>
  <c r="XFD1048560" i="4" a="1"/>
  <c r="XFD1048560" i="4"/>
  <c r="XFD1048561" i="4" a="1"/>
  <c r="XFD1048561" i="4"/>
  <c r="XFD1048562" i="4" a="1"/>
  <c r="XFD1048562" i="4" s="1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 s="1"/>
  <c r="XFD1048569" i="4" a="1"/>
  <c r="XFD1048569" i="4"/>
  <c r="XFD1048570" i="4" a="1"/>
  <c r="XFD1048570" i="4" s="1"/>
  <c r="XFD1048571" i="4" a="1"/>
  <c r="XFD1048571" i="4" s="1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K35" i="1"/>
  <c r="V35" i="1" s="1"/>
  <c r="U21" i="1"/>
  <c r="U28" i="1"/>
  <c r="U20" i="1"/>
  <c r="V12" i="1"/>
  <c r="S20" i="1"/>
  <c r="T20" i="1" s="1"/>
  <c r="H44" i="1"/>
  <c r="I44" i="1" s="1"/>
  <c r="K44" i="1" s="1"/>
  <c r="S44" i="1"/>
  <c r="T44" i="1" s="1"/>
  <c r="V44" i="1" s="1"/>
  <c r="S43" i="1"/>
  <c r="T43" i="1" s="1"/>
  <c r="V43" i="1" s="1"/>
  <c r="S42" i="1"/>
  <c r="T42" i="1" s="1"/>
  <c r="V42" i="1" s="1"/>
  <c r="R36" i="1"/>
  <c r="H43" i="1"/>
  <c r="I43" i="1" s="1"/>
  <c r="H42" i="1"/>
  <c r="I42" i="1" s="1"/>
  <c r="S28" i="1"/>
  <c r="T28" i="1" s="1"/>
  <c r="S21" i="1"/>
  <c r="T21" i="1" s="1"/>
  <c r="W13" i="1" s="1"/>
  <c r="XFD1048555" i="4" a="1"/>
  <c r="I26" i="1" l="1"/>
  <c r="I27" i="1"/>
  <c r="I23" i="1"/>
  <c r="I24" i="1"/>
  <c r="I25" i="1"/>
  <c r="M21" i="1"/>
  <c r="J17" i="3"/>
  <c r="F17" i="3"/>
  <c r="L11" i="3"/>
  <c r="L10" i="3"/>
  <c r="XFD1048555" i="4"/>
  <c r="O19" i="5"/>
  <c r="P14" i="5" s="1"/>
  <c r="H27" i="5"/>
  <c r="I23" i="5" s="1"/>
  <c r="J23" i="5" s="1"/>
  <c r="D7" i="5"/>
  <c r="E3" i="5" s="1"/>
  <c r="H14" i="5"/>
  <c r="H15" i="5" s="1"/>
  <c r="I23" i="2"/>
  <c r="I24" i="2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J21" i="2" s="1"/>
  <c r="K20" i="2"/>
  <c r="C21" i="2"/>
  <c r="E21" i="2" s="1"/>
  <c r="K21" i="2" s="1"/>
  <c r="I4" i="2"/>
  <c r="H25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8" i="1"/>
  <c r="I20" i="1"/>
  <c r="V21" i="1" l="1"/>
  <c r="J18" i="3"/>
  <c r="L17" i="3"/>
  <c r="J19" i="3"/>
  <c r="G16" i="3"/>
  <c r="F18" i="3"/>
  <c r="L18" i="3" s="1"/>
  <c r="O22" i="5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5" i="2"/>
  <c r="G11" i="3"/>
  <c r="G10" i="3"/>
  <c r="G13" i="3"/>
  <c r="G15" i="3"/>
  <c r="K17" i="3"/>
  <c r="G14" i="3"/>
  <c r="G12" i="3"/>
  <c r="K17" i="2"/>
  <c r="J17" i="2"/>
  <c r="J25" i="2" s="1"/>
  <c r="F15" i="2"/>
  <c r="F13" i="2"/>
  <c r="F12" i="2"/>
  <c r="F10" i="2"/>
  <c r="F11" i="2"/>
  <c r="K20" i="1"/>
  <c r="V20" i="1"/>
  <c r="J43" i="1"/>
  <c r="K43" i="1" s="1"/>
  <c r="J22" i="1" l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42" i="1"/>
  <c r="K42" i="1" s="1"/>
  <c r="F37" i="1" s="1"/>
  <c r="F34" i="1" s="1"/>
  <c r="F35" i="1" s="1"/>
  <c r="F39" i="1" s="1"/>
  <c r="K19" i="3"/>
  <c r="K20" i="3" s="1"/>
  <c r="K18" i="3"/>
  <c r="G17" i="3"/>
  <c r="I27" i="5"/>
  <c r="L25" i="5"/>
  <c r="L22" i="5"/>
  <c r="L24" i="5"/>
  <c r="L19" i="3"/>
  <c r="J26" i="2"/>
  <c r="K25" i="2"/>
  <c r="F17" i="2"/>
  <c r="Q37" i="1"/>
  <c r="Q34" i="1" s="1"/>
  <c r="Q35" i="1" s="1"/>
  <c r="Q39" i="1" s="1"/>
  <c r="Q15" i="1"/>
  <c r="Q12" i="1" s="1"/>
  <c r="Q13" i="1" s="1"/>
  <c r="Q17" i="1" s="1"/>
  <c r="K28" i="1" l="1"/>
  <c r="F15" i="1" s="1"/>
  <c r="F12" i="1" s="1"/>
  <c r="L27" i="5"/>
  <c r="F6" i="5"/>
  <c r="F4" i="5"/>
  <c r="F3" i="5"/>
  <c r="F5" i="5"/>
  <c r="F13" i="1" l="1"/>
  <c r="F17" i="1" s="1"/>
  <c r="G1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<sst xmlns="http://schemas.openxmlformats.org/spreadsheetml/2006/main" count="912" uniqueCount="467">
  <si>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</si>
  <si>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</si>
  <si>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</si>
  <si>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</si>
  <si>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</si>
  <si>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</si>
  <si>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</si>
  <si>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</si>
  <si>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</si>
  <si>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</si>
  <si>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</si>
  <si>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</si>
  <si>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</si>
  <si>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</si>
  <si>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</si>
  <si>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</si>
  <si>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</si>
  <si>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</si>
  <si>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</si>
  <si>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</si>
  <si>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</si>
  <si>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</si>
  <si>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</si>
  <si>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</si>
  <si>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</si>
  <si>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</si>
  <si>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</si>
  <si>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</si>
  <si>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</si>
  <si>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</si>
  <si>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</si>
  <si>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</si>
  <si>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</si>
  <si>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</si>
  <si>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</si>
  <si>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</si>
  <si>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</si>
  <si>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</si>
  <si>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</si>
  <si>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</si>
  <si>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</si>
  <si>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</si>
  <si>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</si>
  <si>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</si>
  <si>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</si>
  <si>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</si>
  <si>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</si>
  <si>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</si>
  <si>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</si>
  <si>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</si>
  <si>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</si>
  <si>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</si>
  <si>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</si>
  <si>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</si>
  <si>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</si>
  <si>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</si>
  <si>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</si>
  <si>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</si>
  <si>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</si>
  <si>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</si>
  <si>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</si>
  <si>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</si>
  <si>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</si>
  <si>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</si>
  <si>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</si>
  <si>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</si>
  <si>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</si>
  <si>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</si>
  <si>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</si>
  <si>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</si>
  <si>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</si>
  <si>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</si>
  <si>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</si>
  <si>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</si>
  <si>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</si>
  <si>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</si>
  <si>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</si>
  <si>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</si>
  <si>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</si>
  <si>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</si>
  <si>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</si>
  <si>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</si>
  <si>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</si>
  <si>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</si>
  <si>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</si>
  <si>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</si>
  <si>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</si>
  <si>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</si>
  <si>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</si>
  <si>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</si>
  <si>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</si>
  <si>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</si>
  <si>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</si>
  <si>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</si>
  <si>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</si>
  <si>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</si>
  <si>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</si>
  <si>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</si>
  <si>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</si>
  <si>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</si>
  <si>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</si>
  <si>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</si>
  <si>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</si>
  <si>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</si>
  <si>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</si>
  <si>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</si>
  <si>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</si>
  <si>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</si>
  <si>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</si>
  <si>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</si>
  <si>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</si>
  <si>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</si>
  <si>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</si>
  <si>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</si>
  <si>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</si>
  <si>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</si>
  <si>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</si>
  <si>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</si>
  <si>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</si>
  <si>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</si>
  <si>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</si>
  <si>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</si>
  <si>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</si>
  <si>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</si>
  <si>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</si>
  <si>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</si>
  <si>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</si>
  <si>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</si>
  <si>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</si>
  <si>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</si>
  <si>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</si>
  <si>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</si>
  <si>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</si>
  <si>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</si>
  <si>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</si>
  <si>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</si>
  <si>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</si>
  <si>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</si>
  <si>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</si>
  <si>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</si>
  <si>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</si>
  <si>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</si>
  <si>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</si>
  <si>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</si>
  <si>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</si>
  <si>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</si>
  <si>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</si>
  <si>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</si>
  <si>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</si>
  <si>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</si>
  <si>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</si>
  <si>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</si>
  <si>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</si>
  <si>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</si>
  <si>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</si>
  <si>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</si>
  <si>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</si>
  <si>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</si>
  <si>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</si>
  <si>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</si>
  <si>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</si>
  <si>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</si>
  <si>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</si>
  <si>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</si>
  <si>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</si>
  <si>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</si>
  <si>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</si>
  <si>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</si>
  <si>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</si>
  <si>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</si>
  <si>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</si>
  <si>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</si>
  <si>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</si>
  <si>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</si>
  <si>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</si>
  <si>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</si>
  <si>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</si>
  <si>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</si>
  <si>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</si>
  <si>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</si>
  <si>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</si>
  <si>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</si>
  <si>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</si>
  <si>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</si>
  <si>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</si>
  <si>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</si>
  <si>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</si>
  <si>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</si>
  <si>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</si>
  <si>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</si>
  <si>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</si>
  <si>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</si>
  <si>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</si>
  <si>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</si>
  <si>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</si>
  <si>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</si>
  <si>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</si>
  <si>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</si>
  <si>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</si>
  <si>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</si>
  <si>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</si>
  <si>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</si>
  <si>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</si>
  <si>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</si>
  <si>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</si>
  <si>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</si>
  <si>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</si>
  <si>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</si>
  <si>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</si>
  <si>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</si>
  <si>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</si>
  <si>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</si>
  <si>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</si>
  <si>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</si>
  <si>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</si>
  <si>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</si>
  <si>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</si>
  <si>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</si>
  <si>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</si>
  <si>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</si>
  <si>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</si>
  <si>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</si>
  <si>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</si>
  <si>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</si>
  <si>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</si>
  <si>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</si>
  <si>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</si>
  <si>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</si>
  <si>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</si>
  <si>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</si>
  <si>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</si>
  <si>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</si>
  <si>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</si>
  <si>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</si>
  <si>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</si>
  <si>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</si>
  <si>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</si>
  <si>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</si>
  <si>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</si>
  <si>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</si>
  <si>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</si>
  <si>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</si>
  <si>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</si>
  <si>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</si>
  <si>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</si>
  <si>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</si>
  <si>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</si>
  <si>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</si>
  <si>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</si>
  <si>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</si>
  <si>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</si>
  <si>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</si>
  <si>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</si>
  <si>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</si>
  <si>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</si>
  <si>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</si>
  <si>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</si>
  <si>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</si>
  <si>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</si>
  <si>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</si>
  <si>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</si>
  <si>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</si>
  <si>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</si>
  <si>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</si>
  <si>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</si>
  <si>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</si>
  <si>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</si>
  <si>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</si>
  <si>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</si>
  <si>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</si>
  <si>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</si>
  <si>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</si>
  <si>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</si>
  <si>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</si>
  <si>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</si>
  <si>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</si>
  <si>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</si>
  <si>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</si>
  <si>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</si>
  <si>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</si>
  <si>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</si>
  <si>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</si>
  <si>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</si>
  <si>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</si>
  <si>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</si>
  <si>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</si>
  <si>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</si>
  <si>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</si>
  <si>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</si>
  <si>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</si>
  <si>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</si>
  <si>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</si>
  <si>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</si>
  <si>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</si>
  <si>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</si>
  <si>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</si>
  <si>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</si>
  <si>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</si>
  <si>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</si>
  <si>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</si>
  <si>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</si>
  <si>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</si>
  <si>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</si>
  <si>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</si>
  <si>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</si>
  <si>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</si>
  <si>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</si>
  <si>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</si>
  <si>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</si>
  <si>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</si>
  <si>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</si>
  <si>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</si>
  <si>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</si>
  <si>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</si>
  <si>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</si>
  <si>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</si>
  <si>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</si>
  <si>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</si>
  <si>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</si>
  <si>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</si>
  <si>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</si>
  <si>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</si>
  <si>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</si>
  <si>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</si>
  <si>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</si>
  <si>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</si>
  <si>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</si>
  <si>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</si>
  <si>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</si>
  <si>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</si>
  <si>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</si>
  <si>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</si>
  <si>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</si>
  <si>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</si>
  <si>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</si>
  <si>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</si>
  <si>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</si>
  <si>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</si>
  <si>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</si>
  <si>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</si>
  <si>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</si>
  <si>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</si>
  <si>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</si>
  <si>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</si>
  <si>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</si>
  <si>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</si>
  <si>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</si>
  <si>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</si>
  <si>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</si>
  <si>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</si>
  <si>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</si>
  <si>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</si>
  <si>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</si>
  <si>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</si>
  <si>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</si>
  <si>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</si>
  <si>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</si>
  <si>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</si>
  <si>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</si>
  <si>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</si>
  <si>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</si>
  <si>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</si>
  <si>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</si>
  <si>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</si>
  <si>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</si>
  <si>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</si>
  <si>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</si>
  <si>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</si>
  <si>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</si>
  <si>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</si>
  <si>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</si>
  <si>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</si>
  <si>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</si>
  <si>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</si>
  <si>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</si>
  <si>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</si>
  <si>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</si>
  <si>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</si>
  <si>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</si>
  <si>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</si>
  <si>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</si>
  <si>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</si>
  <si>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</si>
  <si>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</si>
  <si>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</si>
  <si>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</si>
  <si>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</si>
  <si>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</si>
  <si>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</si>
  <si>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</si>
  <si>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</si>
  <si>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</si>
  <si>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</si>
  <si>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</si>
  <si>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</si>
  <si>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</si>
  <si>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</si>
  <si>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</si>
  <si>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</si>
  <si>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</si>
  <si>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</si>
  <si>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</si>
  <si>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</si>
  <si>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</si>
  <si>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</si>
  <si>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</si>
  <si>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</si>
  <si>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</si>
  <si>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</si>
  <si>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</si>
  <si>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</si>
  <si>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</si>
  <si>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</si>
  <si>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</si>
  <si>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</si>
  <si>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</si>
  <si>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</si>
  <si>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</si>
  <si>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</si>
  <si>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</si>
  <si>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</si>
  <si>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</si>
  <si>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</si>
  <si>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</si>
  <si>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</si>
  <si>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</si>
  <si>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</si>
  <si>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</si>
  <si>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</si>
  <si>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</si>
  <si>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</si>
  <si>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</si>
  <si>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</si>
  <si>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</si>
  <si>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</si>
  <si>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</si>
  <si>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</si>
  <si>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</si>
  <si>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</si>
  <si>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</si>
  <si>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</si>
  <si>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</si>
  <si>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</si>
  <si>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</si>
  <si>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</si>
  <si>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</si>
  <si>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</si>
  <si>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</si>
  <si>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</si>
  <si>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</si>
  <si>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</si>
  <si>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</si>
  <si>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</si>
  <si>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</si>
  <si>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</si>
  <si>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</si>
  <si>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</si>
  <si>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</si>
  <si>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</si>
  <si>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</si>
  <si>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</si>
  <si>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</si>
  <si>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</si>
  <si>
    <t>Dengi USD</t>
  </si>
  <si>
    <t>NAKIT</t>
  </si>
  <si>
    <t>TEST MULTIPLIER</t>
  </si>
  <si>
    <t>MARGIN/0.01LOT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</si>
</sst>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9" fontId="3" fillId="2" borderId="0" xfId="1" applyFont="1" applyFill="1"/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X45"/>
  <sheetViews>
    <sheetView tabSelected="1" topLeftCell="B9" zoomScale="115" zoomScaleNormal="115" workbookViewId="0">
      <selection activeCell="K13" sqref="K13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3.5703125" customWidth="1"/>
    <col min="9" max="9" width="13.140625" customWidth="1"/>
    <col min="10" max="10" width="16.140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.5703125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1">
        <f>K11-K12</f>
        <v>372</v>
      </c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>
        <v>18432</v>
      </c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1615.9986948000012</v>
      </c>
      <c r="G12" s="2"/>
      <c r="H12" s="2"/>
      <c r="I12" s="2"/>
      <c r="J12" s="9" t="s">
        <v>17</v>
      </c>
      <c r="K12" s="22">
        <v>18060</v>
      </c>
      <c r="L12" s="16">
        <v>8741.99</v>
      </c>
      <c r="M12" s="7">
        <v>-0.01</v>
      </c>
      <c r="O12" s="2"/>
      <c r="P12" s="11" t="s">
        <v>0</v>
      </c>
      <c r="Q12" s="27">
        <f>Q15+Q16</f>
        <v>-8339.5382890000001</v>
      </c>
      <c r="R12" s="2"/>
      <c r="S12" s="2"/>
      <c r="T12" s="2"/>
      <c r="U12" s="9" t="s">
        <v>17</v>
      </c>
      <c r="V12" s="22">
        <f>K12</f>
        <v>18060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1330.8086948000011</v>
      </c>
      <c r="G13" s="2"/>
      <c r="H13" s="2" t="s">
        <v>466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-8423.2382890000008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K28</f>
        <v>-376.85130519999865</v>
      </c>
      <c r="G15" s="107">
        <f>F12/F16-1</f>
        <v>-0.18910169114584574</v>
      </c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V20+V21+V28</f>
        <v>-8668.5482890000003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1992.85</v>
      </c>
      <c r="G16" s="2"/>
      <c r="H16" s="2"/>
      <c r="I16" s="2"/>
      <c r="J16" s="9" t="s">
        <v>465</v>
      </c>
      <c r="K16" s="106">
        <f>0.200006</f>
        <v>0.20000599999999999</v>
      </c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5.6663932634384135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-99.636060800477907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-0.01</v>
      </c>
      <c r="G20" s="12">
        <v>17834.310000000001</v>
      </c>
      <c r="H20" s="14">
        <f>$K$12</f>
        <v>18060</v>
      </c>
      <c r="I20" s="12">
        <f>G20-H20</f>
        <v>-225.68999999999869</v>
      </c>
      <c r="J20" s="17">
        <f t="shared" ref="J20:J27" si="0">$K$16</f>
        <v>0.20000599999999999</v>
      </c>
      <c r="K20" s="19">
        <f>I20*J20</f>
        <v>-45.139354139999739</v>
      </c>
      <c r="L20" s="14">
        <v>-2.34</v>
      </c>
      <c r="M20" s="7">
        <f>(H20/G20-1)*F20*10</f>
        <v>-1.2654820960272596E-3</v>
      </c>
      <c r="O20" s="2"/>
      <c r="P20" s="13" t="s">
        <v>16</v>
      </c>
      <c r="Q20" s="12">
        <v>-0.1</v>
      </c>
      <c r="R20" s="12">
        <v>8921.59</v>
      </c>
      <c r="S20" s="14">
        <f>$K$12</f>
        <v>18060</v>
      </c>
      <c r="T20" s="12">
        <f>R20-S20</f>
        <v>-9138.41</v>
      </c>
      <c r="U20" s="25">
        <f>$V$13</f>
        <v>0.31414999999999998</v>
      </c>
      <c r="V20" s="14">
        <f>T20*U20</f>
        <v>-2870.8315014999998</v>
      </c>
      <c r="W20" s="14"/>
      <c r="X20" s="6"/>
    </row>
    <row r="21" spans="4:24" ht="15.75" x14ac:dyDescent="0.25">
      <c r="D21" s="2"/>
      <c r="E21" s="13" t="s">
        <v>426</v>
      </c>
      <c r="F21" s="12">
        <v>-0.01</v>
      </c>
      <c r="G21" s="14">
        <v>17835</v>
      </c>
      <c r="H21" s="14">
        <f>$K$12</f>
        <v>18060</v>
      </c>
      <c r="I21" s="12">
        <f t="shared" ref="I21:I27" si="1">G21-H21</f>
        <v>-225</v>
      </c>
      <c r="J21" s="17">
        <f t="shared" si="0"/>
        <v>0.20000599999999999</v>
      </c>
      <c r="K21" s="19">
        <f>I21*J21</f>
        <v>-45.001349999999995</v>
      </c>
      <c r="L21" s="14">
        <v>-2.19</v>
      </c>
      <c r="M21" s="7">
        <f t="shared" ref="M21:M27" si="2">(H21/G21-1)*F21*10</f>
        <v>-1.2615643397813293E-3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18060</v>
      </c>
      <c r="T21" s="12">
        <f>R21-S21</f>
        <v>-9222.6200000000008</v>
      </c>
      <c r="U21" s="25">
        <f t="shared" ref="U21:U28" si="3">$V$13</f>
        <v>0.31414999999999998</v>
      </c>
      <c r="V21" s="14">
        <f>T21*U21</f>
        <v>-2897.2860730000002</v>
      </c>
      <c r="W21" s="3"/>
      <c r="X21" s="6"/>
    </row>
    <row r="22" spans="4:24" ht="15.75" x14ac:dyDescent="0.25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18060</v>
      </c>
      <c r="I22" s="12">
        <f t="shared" si="1"/>
        <v>-230.09999999999854</v>
      </c>
      <c r="J22" s="17">
        <f t="shared" si="0"/>
        <v>0.20000599999999999</v>
      </c>
      <c r="K22" s="19">
        <f t="shared" ref="K22:K27" si="5">I22*J22</f>
        <v>-46.021380599999709</v>
      </c>
      <c r="L22" s="14"/>
      <c r="M22" s="7">
        <f t="shared" si="2"/>
        <v>-1.2905288307842433E-3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75" x14ac:dyDescent="0.25">
      <c r="D23" s="2"/>
      <c r="E23" s="13" t="s">
        <v>426</v>
      </c>
      <c r="F23" s="12">
        <v>-0.01</v>
      </c>
      <c r="G23" s="14">
        <v>17825.22</v>
      </c>
      <c r="H23" s="14">
        <f t="shared" si="4"/>
        <v>18060</v>
      </c>
      <c r="I23" s="12">
        <f t="shared" si="1"/>
        <v>-234.77999999999884</v>
      </c>
      <c r="J23" s="17">
        <f t="shared" si="0"/>
        <v>0.20000599999999999</v>
      </c>
      <c r="K23" s="19">
        <f t="shared" si="5"/>
        <v>-46.957408679999766</v>
      </c>
      <c r="L23" s="14"/>
      <c r="M23" s="7">
        <f t="shared" si="2"/>
        <v>-1.3171225937183228E-3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75" x14ac:dyDescent="0.25">
      <c r="D24" s="2"/>
      <c r="E24" s="13" t="s">
        <v>426</v>
      </c>
      <c r="F24" s="12">
        <v>-0.01</v>
      </c>
      <c r="G24" s="14">
        <v>17820.22</v>
      </c>
      <c r="H24" s="14">
        <f t="shared" si="4"/>
        <v>18060</v>
      </c>
      <c r="I24" s="12">
        <f t="shared" si="1"/>
        <v>-239.77999999999884</v>
      </c>
      <c r="J24" s="17">
        <f t="shared" si="0"/>
        <v>0.20000599999999999</v>
      </c>
      <c r="K24" s="19">
        <f t="shared" si="5"/>
        <v>-47.957438679999761</v>
      </c>
      <c r="L24" s="14"/>
      <c r="M24" s="7">
        <f t="shared" si="2"/>
        <v>-1.3455501671696402E-3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75" x14ac:dyDescent="0.25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18060</v>
      </c>
      <c r="I25" s="12">
        <f t="shared" si="1"/>
        <v>-243.84999999999854</v>
      </c>
      <c r="J25" s="17">
        <f t="shared" si="0"/>
        <v>0.20000599999999999</v>
      </c>
      <c r="K25" s="19">
        <f t="shared" si="5"/>
        <v>-48.771463099999707</v>
      </c>
      <c r="L25" s="14"/>
      <c r="M25" s="7">
        <f t="shared" si="2"/>
        <v>-1.3687019922935086E-3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75" x14ac:dyDescent="0.25">
      <c r="D26" s="2"/>
      <c r="E26" s="13" t="s">
        <v>426</v>
      </c>
      <c r="F26" s="12">
        <v>-0.01</v>
      </c>
      <c r="G26" s="14">
        <v>17820</v>
      </c>
      <c r="H26" s="14">
        <f t="shared" si="4"/>
        <v>18060</v>
      </c>
      <c r="I26" s="12">
        <f t="shared" si="1"/>
        <v>-240</v>
      </c>
      <c r="J26" s="17">
        <f t="shared" si="0"/>
        <v>0.20000599999999999</v>
      </c>
      <c r="K26" s="19">
        <f t="shared" si="5"/>
        <v>-48.001439999999995</v>
      </c>
      <c r="L26" s="14"/>
      <c r="M26" s="7">
        <f t="shared" si="2"/>
        <v>-1.3468013468013408E-3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75" x14ac:dyDescent="0.25">
      <c r="D27" s="2"/>
      <c r="E27" s="13" t="s">
        <v>426</v>
      </c>
      <c r="F27" s="12">
        <v>-0.01</v>
      </c>
      <c r="G27" s="14">
        <v>17815</v>
      </c>
      <c r="H27" s="14">
        <f t="shared" si="4"/>
        <v>18060</v>
      </c>
      <c r="I27" s="12">
        <f t="shared" si="1"/>
        <v>-245</v>
      </c>
      <c r="J27" s="17">
        <f t="shared" si="0"/>
        <v>0.20000599999999999</v>
      </c>
      <c r="K27" s="19">
        <f t="shared" si="5"/>
        <v>-49.001469999999998</v>
      </c>
      <c r="L27" s="14"/>
      <c r="M27" s="7">
        <f t="shared" si="2"/>
        <v>-1.3752455795677855E-3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75" x14ac:dyDescent="0.25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-376.85130519999865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18060</v>
      </c>
      <c r="T28" s="14">
        <f>R28-S28</f>
        <v>-9232.6299999999992</v>
      </c>
      <c r="U28" s="25">
        <f t="shared" si="3"/>
        <v>0.31414999999999998</v>
      </c>
      <c r="V28" s="14">
        <f>T28*U28</f>
        <v>-2900.4307144999998</v>
      </c>
      <c r="W28" s="3"/>
      <c r="X28" s="6"/>
    </row>
    <row r="29" spans="4:24" x14ac:dyDescent="0.25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.75" x14ac:dyDescent="0.3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25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30" x14ac:dyDescent="0.25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75" x14ac:dyDescent="0.25">
      <c r="D34" s="2"/>
      <c r="E34" s="11" t="s">
        <v>0</v>
      </c>
      <c r="F34" s="27">
        <f>F37+F38</f>
        <v>-6244.9609794999988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-8344.0526480000008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75" x14ac:dyDescent="0.25">
      <c r="D35" s="2"/>
      <c r="E35" s="11" t="s">
        <v>1</v>
      </c>
      <c r="F35" s="19">
        <f>F34-F36</f>
        <v>-6328.9009794999984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-8424.2226480000008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75" x14ac:dyDescent="0.25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75" x14ac:dyDescent="0.25">
      <c r="D37" s="2"/>
      <c r="E37" s="11" t="s">
        <v>3</v>
      </c>
      <c r="F37" s="19">
        <f>SUM(K42:K44)-G37</f>
        <v>-6559.4209794999988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-8665.932648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75" x14ac:dyDescent="0.25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75" x14ac:dyDescent="0.25">
      <c r="D39" s="2"/>
      <c r="E39" s="11" t="s">
        <v>5</v>
      </c>
      <c r="F39" s="26">
        <f>F35/F36+1</f>
        <v>-74.397914933285662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-104.07948918548087</v>
      </c>
      <c r="R39" s="2"/>
      <c r="S39" s="2"/>
      <c r="T39" s="2"/>
      <c r="U39" s="2"/>
      <c r="V39" s="2"/>
      <c r="W39" s="3"/>
      <c r="X39" s="6"/>
    </row>
    <row r="40" spans="4:24" x14ac:dyDescent="0.25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75" x14ac:dyDescent="0.25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75" x14ac:dyDescent="0.25">
      <c r="D42" s="2"/>
      <c r="E42" s="13" t="s">
        <v>16</v>
      </c>
      <c r="F42" s="12">
        <v>-0.1</v>
      </c>
      <c r="G42" s="12">
        <v>8920.14</v>
      </c>
      <c r="H42" s="14">
        <f>$K$12</f>
        <v>18060</v>
      </c>
      <c r="I42" s="12">
        <f>G42-H42</f>
        <v>-9139.86</v>
      </c>
      <c r="J42" s="17">
        <f>$K$16</f>
        <v>0.20000599999999999</v>
      </c>
      <c r="K42" s="14">
        <f>I42*J42</f>
        <v>-1828.02683916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18060</v>
      </c>
      <c r="T42" s="12">
        <f>R42-S42</f>
        <v>-9138.57</v>
      </c>
      <c r="U42" s="17">
        <v>0.31424999999999997</v>
      </c>
      <c r="V42" s="14">
        <f>T42*U42</f>
        <v>-2871.7956224999998</v>
      </c>
      <c r="W42" s="14">
        <v>40.61</v>
      </c>
      <c r="X42" s="6"/>
    </row>
    <row r="43" spans="4:24" ht="15.75" x14ac:dyDescent="0.25">
      <c r="D43" s="2"/>
      <c r="E43" s="13" t="s">
        <v>16</v>
      </c>
      <c r="F43" s="12">
        <v>-0.1</v>
      </c>
      <c r="G43" s="14">
        <v>8897.86</v>
      </c>
      <c r="H43" s="14">
        <f>$K$12</f>
        <v>18060</v>
      </c>
      <c r="I43" s="12">
        <f>G43-H43</f>
        <v>-9162.14</v>
      </c>
      <c r="J43" s="17">
        <f>$K$16</f>
        <v>0.20000599999999999</v>
      </c>
      <c r="K43" s="14">
        <f>I43*J43</f>
        <v>-1832.4829728399998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18060</v>
      </c>
      <c r="T43" s="12">
        <f>R43-S43</f>
        <v>-9210.23</v>
      </c>
      <c r="U43" s="17">
        <v>0.31424999999999997</v>
      </c>
      <c r="V43" s="14">
        <f>T43*U43</f>
        <v>-2894.3147774999998</v>
      </c>
      <c r="W43" s="3"/>
      <c r="X43" s="6"/>
    </row>
    <row r="44" spans="4:24" ht="15.75" x14ac:dyDescent="0.25">
      <c r="D44" s="2"/>
      <c r="E44" s="13" t="s">
        <v>16</v>
      </c>
      <c r="F44" s="12">
        <v>-0.1</v>
      </c>
      <c r="G44" s="12">
        <v>8844.69</v>
      </c>
      <c r="H44" s="14">
        <f>$K$12</f>
        <v>18060</v>
      </c>
      <c r="I44" s="12">
        <f>G44-H44</f>
        <v>-9215.31</v>
      </c>
      <c r="J44" s="17">
        <v>0.31424999999999997</v>
      </c>
      <c r="K44" s="14">
        <f>I44*J44</f>
        <v>-2895.9111674999995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18060</v>
      </c>
      <c r="T44" s="12">
        <f>R44-S44</f>
        <v>-9220.44</v>
      </c>
      <c r="U44" s="17">
        <v>0.31419999999999998</v>
      </c>
      <c r="V44" s="14">
        <f>T44*U44</f>
        <v>-2897.0622480000002</v>
      </c>
      <c r="W44" s="3"/>
      <c r="X44" s="6"/>
    </row>
    <row r="45" spans="4:24" x14ac:dyDescent="0.25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topLeftCell="D1" workbookViewId="0">
      <selection activeCell="N8" sqref="N8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14062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45369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108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108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108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108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0.28708995090205441</v>
      </c>
      <c r="Q14" s="91"/>
      <c r="R14" s="91">
        <v>0</v>
      </c>
      <c r="S14" s="91"/>
    </row>
    <row r="15" spans="3:19" ht="23.25" x14ac:dyDescent="0.35">
      <c r="F15" s="108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v>315.45</v>
      </c>
      <c r="P15" s="95">
        <f t="shared" ref="P15:P19" si="5">O15/$O$19</f>
        <v>0.14382994522679754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v>314.45999999999998</v>
      </c>
      <c r="P16" s="95">
        <f t="shared" si="5"/>
        <v>0.14337855310197734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v>314.45999999999998</v>
      </c>
      <c r="P17" s="95">
        <f t="shared" si="5"/>
        <v>0.14337855310197734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0.28232299766719332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2193.2150464396286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1992.85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108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231.9579314931826</v>
      </c>
      <c r="K22" s="88">
        <f>J11</f>
        <v>167.25565694393165</v>
      </c>
      <c r="L22" s="88">
        <f>J22-K22</f>
        <v>64.702274549250944</v>
      </c>
      <c r="N22" s="92" t="s">
        <v>458</v>
      </c>
      <c r="O22" s="93">
        <f>O20-O19</f>
        <v>-200.36504643962871</v>
      </c>
    </row>
    <row r="23" spans="6:19" x14ac:dyDescent="0.25">
      <c r="F23" s="108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231.9579314931826</v>
      </c>
      <c r="K23" s="88">
        <f>J12</f>
        <v>167.25565694393165</v>
      </c>
      <c r="L23" s="88">
        <f t="shared" ref="L23:L26" si="8">J23-K23</f>
        <v>64.702274549250944</v>
      </c>
    </row>
    <row r="24" spans="6:19" x14ac:dyDescent="0.25">
      <c r="F24" s="108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231.9579314931826</v>
      </c>
      <c r="K24" s="88">
        <f>J13</f>
        <v>167.25565694393165</v>
      </c>
      <c r="L24" s="88">
        <f t="shared" si="8"/>
        <v>64.702274549250944</v>
      </c>
    </row>
    <row r="25" spans="6:19" x14ac:dyDescent="0.25">
      <c r="F25" s="108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806.06485755459482</v>
      </c>
      <c r="K25" s="88">
        <f>J14</f>
        <v>404.23302916820506</v>
      </c>
      <c r="L25" s="88">
        <f t="shared" si="8"/>
        <v>401.83182838638976</v>
      </c>
    </row>
    <row r="26" spans="6:19" x14ac:dyDescent="0.25">
      <c r="F26" s="108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490.91134796585743</v>
      </c>
      <c r="K26" s="88">
        <v>0</v>
      </c>
      <c r="L26" s="88">
        <f t="shared" si="8"/>
        <v>490.91134796585743</v>
      </c>
    </row>
    <row r="27" spans="6:19" x14ac:dyDescent="0.25">
      <c r="F27" s="108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1992.85</v>
      </c>
      <c r="K27" s="57"/>
      <c r="L27" s="88">
        <f>SUM(L22:L26)</f>
        <v>1086.8499999999999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26"/>
  <sheetViews>
    <sheetView workbookViewId="0">
      <selection activeCell="I19" sqref="I19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45369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32.202500000000001</v>
      </c>
      <c r="J5" s="56"/>
      <c r="L5" s="32"/>
    </row>
    <row r="6" spans="1:12" x14ac:dyDescent="0.25">
      <c r="A6" s="109" t="s">
        <v>39</v>
      </c>
      <c r="B6" s="11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45369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Çakmak'!H10</f>
        <v>0.17999000000000001</v>
      </c>
      <c r="H10" s="39">
        <f t="shared" ref="H10:H15" ca="1" si="2">$K$7</f>
        <v>45369</v>
      </c>
      <c r="I10" s="102">
        <f t="shared" ref="I10:I15" si="3">B10*G10</f>
        <v>202005.65684000001</v>
      </c>
      <c r="J10" s="102">
        <f t="shared" ref="J10:J15" si="4">I10-E10</f>
        <v>7245.6720960000239</v>
      </c>
      <c r="K10" s="105">
        <f t="shared" ref="K10:K15" si="5">I10/E10-1</f>
        <v>3.7203084121843588E-2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Çakmak'!H11</f>
        <v>0.20319799999999999</v>
      </c>
      <c r="H11" s="39">
        <f t="shared" ca="1" si="2"/>
        <v>45369</v>
      </c>
      <c r="I11" s="102">
        <f t="shared" si="3"/>
        <v>97595.999400000001</v>
      </c>
      <c r="J11" s="102">
        <f t="shared" si="4"/>
        <v>1589.3126999999949</v>
      </c>
      <c r="K11" s="105">
        <f t="shared" si="5"/>
        <v>1.655418757410354E-2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Çakmak'!H12</f>
        <v>3.068219</v>
      </c>
      <c r="H12" s="39">
        <f t="shared" ca="1" si="2"/>
        <v>45369</v>
      </c>
      <c r="I12" s="102">
        <f t="shared" si="3"/>
        <v>63079.514421</v>
      </c>
      <c r="J12" s="102">
        <f t="shared" si="4"/>
        <v>-241.77383999999438</v>
      </c>
      <c r="K12" s="105">
        <f t="shared" si="5"/>
        <v>-3.8182078514170659E-3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Çakmak'!H13</f>
        <v>3.2882060000000002</v>
      </c>
      <c r="H13" s="39">
        <f t="shared" ca="1" si="2"/>
        <v>45369</v>
      </c>
      <c r="I13" s="102">
        <f t="shared" si="3"/>
        <v>3580.8563340000001</v>
      </c>
      <c r="J13" s="102">
        <f t="shared" si="4"/>
        <v>54.169038</v>
      </c>
      <c r="K13" s="105">
        <f t="shared" si="5"/>
        <v>1.5359750795438831E-2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Çakmak'!H14</f>
        <v>7.4803600000000001</v>
      </c>
      <c r="H14" s="39">
        <f t="shared" ca="1" si="2"/>
        <v>45369</v>
      </c>
      <c r="I14" s="102">
        <f t="shared" si="3"/>
        <v>2356.3134</v>
      </c>
      <c r="J14" s="102">
        <f t="shared" si="4"/>
        <v>57.058469999999943</v>
      </c>
      <c r="K14" s="105">
        <f t="shared" si="5"/>
        <v>2.4816069438633237E-2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2.4213770000000001</v>
      </c>
      <c r="H15" s="39">
        <f t="shared" ca="1" si="2"/>
        <v>45369</v>
      </c>
      <c r="I15" s="102">
        <f t="shared" si="3"/>
        <v>70.219932999999997</v>
      </c>
      <c r="J15" s="102">
        <f t="shared" si="4"/>
        <v>0.47928299999999524</v>
      </c>
      <c r="K15" s="105">
        <f t="shared" si="5"/>
        <v>6.8723621015862602E-3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368688.56032800005</v>
      </c>
      <c r="J17" s="103">
        <f>SUM(J10:J15)</f>
        <v>8704.917747000025</v>
      </c>
      <c r="K17" s="104">
        <f>I17/E17-1</f>
        <v>2.4181425813094792E-2</v>
      </c>
      <c r="L17" s="32"/>
    </row>
    <row r="18" spans="1:12" x14ac:dyDescent="0.25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25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25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45369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25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9769.1114125000004</v>
      </c>
      <c r="H21" s="39">
        <f ca="1">$K$7</f>
        <v>45369</v>
      </c>
      <c r="I21" s="37">
        <f>I20*$I$5</f>
        <v>48845.557062500004</v>
      </c>
      <c r="J21" s="51">
        <f>J20*$I$5</f>
        <v>421.04768750000147</v>
      </c>
      <c r="K21" s="46">
        <f>I21/E21-1</f>
        <v>3.4804028740933246E-2</v>
      </c>
      <c r="L21" s="32"/>
    </row>
    <row r="22" spans="1:12" x14ac:dyDescent="0.25">
      <c r="A22" s="61"/>
      <c r="B22" s="57"/>
      <c r="C22" s="55"/>
      <c r="D22" s="55"/>
      <c r="E22" s="56"/>
      <c r="F22" s="57"/>
      <c r="G22" s="55"/>
      <c r="H22" s="55"/>
      <c r="I22" s="56"/>
      <c r="J22" s="56"/>
      <c r="K22" s="57"/>
    </row>
    <row r="23" spans="1:12" x14ac:dyDescent="0.25">
      <c r="A23" s="61" t="s">
        <v>52</v>
      </c>
      <c r="B23" s="57"/>
      <c r="C23" s="55"/>
      <c r="D23" s="55"/>
      <c r="E23" s="100">
        <v>1550</v>
      </c>
      <c r="F23" s="57"/>
      <c r="G23" s="55"/>
      <c r="H23" s="55"/>
      <c r="I23" s="53">
        <f>1550.05-I20</f>
        <v>33.224999999999909</v>
      </c>
      <c r="J23" s="56"/>
      <c r="K23" s="57"/>
    </row>
    <row r="24" spans="1:12" x14ac:dyDescent="0.25">
      <c r="A24" s="61"/>
      <c r="B24" s="57"/>
      <c r="C24" s="55"/>
      <c r="D24" s="55"/>
      <c r="E24" s="56"/>
      <c r="F24" s="57"/>
      <c r="G24" s="55"/>
      <c r="H24" s="55"/>
      <c r="I24" s="53">
        <f>I23*I5</f>
        <v>1069.9280624999972</v>
      </c>
      <c r="J24" s="56"/>
      <c r="K24" s="57"/>
    </row>
    <row r="25" spans="1:12" x14ac:dyDescent="0.25">
      <c r="A25" s="61"/>
      <c r="B25" s="57"/>
      <c r="C25" s="55"/>
      <c r="D25" s="55"/>
      <c r="E25" s="56"/>
      <c r="F25" s="57"/>
      <c r="G25" s="63" t="s">
        <v>46</v>
      </c>
      <c r="H25" s="52">
        <f ca="1">$K$7</f>
        <v>45369</v>
      </c>
      <c r="I25" s="53">
        <f>I17+I21+I24</f>
        <v>418604.04545300006</v>
      </c>
      <c r="J25" s="53">
        <f>J21+J17</f>
        <v>9125.9654345000272</v>
      </c>
      <c r="K25" s="54">
        <f>J25/I25</f>
        <v>2.1800948972254187E-2</v>
      </c>
    </row>
    <row r="26" spans="1:12" x14ac:dyDescent="0.25">
      <c r="A26" s="61"/>
      <c r="B26" s="57"/>
      <c r="C26" s="55"/>
      <c r="D26" s="55"/>
      <c r="E26" s="56"/>
      <c r="F26" s="57"/>
      <c r="G26" s="64" t="s">
        <v>47</v>
      </c>
      <c r="H26" s="55"/>
      <c r="I26" s="56"/>
      <c r="J26" s="53">
        <f>J25*0.07</f>
        <v>638.817580415002</v>
      </c>
      <c r="K26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Aksoy'!XFD1048551:XFD1048576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24"/>
  <sheetViews>
    <sheetView zoomScale="85" zoomScaleNormal="85" workbookViewId="0">
      <selection activeCell="G25" sqref="G25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6" style="29" bestFit="1" customWidth="1"/>
    <col min="7" max="7" width="12.7109375" bestFit="1" customWidth="1"/>
    <col min="8" max="8" width="15.85546875" style="30" customWidth="1"/>
    <col min="9" max="9" width="13" style="30" customWidth="1"/>
    <col min="10" max="10" width="17.5703125" style="29" bestFit="1" customWidth="1"/>
    <col min="11" max="11" width="15.28515625" style="29" customWidth="1"/>
    <col min="12" max="12" width="10.28515625" bestFit="1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5">
        <v>45358</v>
      </c>
      <c r="G4" s="80" t="s">
        <v>464</v>
      </c>
      <c r="H4" s="55"/>
      <c r="I4" s="55"/>
      <c r="J4" s="66">
        <f ca="1">L5</f>
        <v>45369</v>
      </c>
      <c r="K4" s="56"/>
      <c r="L4" s="38" t="s">
        <v>43</v>
      </c>
    </row>
    <row r="5" spans="2:13" x14ac:dyDescent="0.25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32.202500000000001</v>
      </c>
      <c r="K5" s="56">
        <f>J5</f>
        <v>32.202500000000001</v>
      </c>
      <c r="L5" s="65">
        <f ca="1">TODAY()</f>
        <v>45369</v>
      </c>
      <c r="M5" s="32"/>
    </row>
    <row r="6" spans="2:13" x14ac:dyDescent="0.25">
      <c r="B6" s="109" t="s">
        <v>21</v>
      </c>
      <c r="C6" s="110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0.17999000000000001</v>
      </c>
      <c r="I10" s="65">
        <f t="shared" ref="I10:I15" ca="1" si="2">$L$5</f>
        <v>45369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8" si="5">J10/F10-1</f>
        <v>1.6950110175716127E-2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0.20319799999999999</v>
      </c>
      <c r="I11" s="65">
        <f t="shared" ca="1" si="2"/>
        <v>45369</v>
      </c>
      <c r="J11" s="70">
        <f t="shared" si="3"/>
        <v>215003.80379999999</v>
      </c>
      <c r="K11" s="70">
        <f t="shared" si="4"/>
        <v>3504.4271999999764</v>
      </c>
      <c r="L11" s="72">
        <f t="shared" si="5"/>
        <v>1.6569444583412363E-2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3.068219</v>
      </c>
      <c r="I12" s="65">
        <f t="shared" ca="1" si="2"/>
        <v>45369</v>
      </c>
      <c r="J12" s="70">
        <f t="shared" si="3"/>
        <v>142497.295017</v>
      </c>
      <c r="K12" s="70">
        <f t="shared" si="4"/>
        <v>3713.5358370000031</v>
      </c>
      <c r="L12" s="72">
        <f t="shared" si="5"/>
        <v>2.6757711845689425E-2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3.2882060000000002</v>
      </c>
      <c r="I13" s="65">
        <f t="shared" ca="1" si="2"/>
        <v>45369</v>
      </c>
      <c r="J13" s="70">
        <f t="shared" si="3"/>
        <v>7825.9302800000005</v>
      </c>
      <c r="K13" s="70">
        <f t="shared" si="4"/>
        <v>95.880680000000211</v>
      </c>
      <c r="L13" s="72">
        <f t="shared" si="5"/>
        <v>1.2403630631296458E-2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7.4803600000000001</v>
      </c>
      <c r="I14" s="65">
        <f t="shared" ca="1" si="2"/>
        <v>45369</v>
      </c>
      <c r="J14" s="70">
        <f t="shared" si="3"/>
        <v>5348.4574000000002</v>
      </c>
      <c r="K14" s="70">
        <f t="shared" si="4"/>
        <v>303.49605000000065</v>
      </c>
      <c r="L14" s="72">
        <f t="shared" si="5"/>
        <v>6.0158250766381149E-2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1.9371480000000001</v>
      </c>
      <c r="I15" s="65">
        <f t="shared" ca="1" si="2"/>
        <v>45369</v>
      </c>
      <c r="J15" s="70">
        <f t="shared" si="3"/>
        <v>79.423068000000001</v>
      </c>
      <c r="K15" s="70">
        <f t="shared" si="4"/>
        <v>1.342053000000007</v>
      </c>
      <c r="L15" s="72">
        <f t="shared" si="5"/>
        <v>1.7187955356369411E-2</v>
      </c>
    </row>
    <row r="16" spans="2:13" s="73" customFormat="1" x14ac:dyDescent="0.25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.75" x14ac:dyDescent="0.3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747374.9969550001</v>
      </c>
      <c r="K17" s="98">
        <f>SUM(K10:K15)</f>
        <v>13829.464819999976</v>
      </c>
      <c r="L17" s="99">
        <f t="shared" si="5"/>
        <v>1.8852905803609765E-2</v>
      </c>
      <c r="M17" s="32"/>
    </row>
    <row r="18" spans="2:13" ht="18.75" x14ac:dyDescent="0.3">
      <c r="B18" s="34"/>
      <c r="C18" s="35"/>
      <c r="D18" s="36"/>
      <c r="E18" s="36" t="s">
        <v>463</v>
      </c>
      <c r="F18" s="101">
        <f>F17/F5</f>
        <v>23069.428289037121</v>
      </c>
      <c r="G18" s="48"/>
      <c r="H18" s="49"/>
      <c r="I18" s="49"/>
      <c r="J18" s="101">
        <f>J17/J5</f>
        <v>23208.601722071271</v>
      </c>
      <c r="K18" s="101">
        <f>K17/K5</f>
        <v>429.45314245788296</v>
      </c>
      <c r="L18" s="99">
        <f t="shared" si="5"/>
        <v>6.0328080648746063E-3</v>
      </c>
      <c r="M18" s="32"/>
    </row>
    <row r="19" spans="2:13" x14ac:dyDescent="0.25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45369</v>
      </c>
      <c r="J19" s="53">
        <f>J17</f>
        <v>747374.9969550001</v>
      </c>
      <c r="K19" s="53">
        <f>K17</f>
        <v>13829.464819999976</v>
      </c>
      <c r="L19" s="54">
        <f>K19/J19</f>
        <v>1.8504050679170173E-2</v>
      </c>
    </row>
    <row r="20" spans="2:13" x14ac:dyDescent="0.25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968.0625373999984</v>
      </c>
      <c r="L20" s="57"/>
    </row>
    <row r="24" spans="2:13" x14ac:dyDescent="0.25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2024-03-18T03:31:38Z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