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Characteristics!$A$1:$O$150</definedName>
    <definedName name="_xlnm._FilterDatabase" localSheetId="1" hidden="1">Performance!$A$1:$I$150</definedName>
  </definedNames>
  <calcPr calcId="124519" fullCalcOnLoad="1"/>
</workbook>
</file>

<file path=xl/sharedStrings.xml><?xml version="1.0" encoding="utf-8"?>
<sst xmlns="http://schemas.openxmlformats.org/spreadsheetml/2006/main" count="542" uniqueCount="186">
  <si>
    <t>Name</t>
  </si>
  <si>
    <t>Sector</t>
  </si>
  <si>
    <t>Price</t>
  </si>
  <si>
    <t>Dividend Yield</t>
  </si>
  <si>
    <t>Years of Dividend Increases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</si>
  <si>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</si>
  <si>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</si>
  <si>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</si>
  <si>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</si>
  <si>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</si>
  <si>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</si>
  <si>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</si>
  <si>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</si>
  <si>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</si>
  <si>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</si>
  <si>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ABBV</t>
  </si>
  <si>
    <t>ABM</t>
  </si>
  <si>
    <t>ABT</t>
  </si>
  <si>
    <t>ADM</t>
  </si>
  <si>
    <t>ADP</t>
  </si>
  <si>
    <t>AFL</t>
  </si>
  <si>
    <t>ALB</t>
  </si>
  <si>
    <t>ANDE</t>
  </si>
  <si>
    <t>AOS</t>
  </si>
  <si>
    <t>APD</t>
  </si>
  <si>
    <t>AROW</t>
  </si>
  <si>
    <t>ARTNA</t>
  </si>
  <si>
    <t>ATO</t>
  </si>
  <si>
    <t>ATR</t>
  </si>
  <si>
    <t>AWR</t>
  </si>
  <si>
    <t>BANF</t>
  </si>
  <si>
    <t>BDX</t>
  </si>
  <si>
    <t>BEN</t>
  </si>
  <si>
    <t>BF.B</t>
  </si>
  <si>
    <t>BKH</t>
  </si>
  <si>
    <t>BMI</t>
  </si>
  <si>
    <t>BRC</t>
  </si>
  <si>
    <t>BRO</t>
  </si>
  <si>
    <t>CAH</t>
  </si>
  <si>
    <t>CAT</t>
  </si>
  <si>
    <t>CB</t>
  </si>
  <si>
    <t>CBSH</t>
  </si>
  <si>
    <t>CBU</t>
  </si>
  <si>
    <t>CFR</t>
  </si>
  <si>
    <t>CHD</t>
  </si>
  <si>
    <t>CHRW</t>
  </si>
  <si>
    <t>CINF</t>
  </si>
  <si>
    <t>CL</t>
  </si>
  <si>
    <t>CLX</t>
  </si>
  <si>
    <t>CNI</t>
  </si>
  <si>
    <t>CPKF</t>
  </si>
  <si>
    <t>CSL</t>
  </si>
  <si>
    <t>CSVI</t>
  </si>
  <si>
    <t>CTAS</t>
  </si>
  <si>
    <t>CTBI</t>
  </si>
  <si>
    <t>CVX</t>
  </si>
  <si>
    <t>CWT</t>
  </si>
  <si>
    <t>DCI</t>
  </si>
  <si>
    <t>DOV</t>
  </si>
  <si>
    <t>EBTC</t>
  </si>
  <si>
    <t>ECL</t>
  </si>
  <si>
    <t>ED</t>
  </si>
  <si>
    <t>EFSI</t>
  </si>
  <si>
    <t>EMR</t>
  </si>
  <si>
    <t>ENB</t>
  </si>
  <si>
    <t>EPD</t>
  </si>
  <si>
    <t>ERIE</t>
  </si>
  <si>
    <t>ES</t>
  </si>
  <si>
    <t>ESS</t>
  </si>
  <si>
    <t>ETR</t>
  </si>
  <si>
    <t>EXPD</t>
  </si>
  <si>
    <t>FELE</t>
  </si>
  <si>
    <t>FFMR</t>
  </si>
  <si>
    <t>FLIC</t>
  </si>
  <si>
    <t>FMCB</t>
  </si>
  <si>
    <t>FRT</t>
  </si>
  <si>
    <t>FUL</t>
  </si>
  <si>
    <t>GD</t>
  </si>
  <si>
    <t>GGG</t>
  </si>
  <si>
    <t>GPC</t>
  </si>
  <si>
    <t>GRC</t>
  </si>
  <si>
    <t>GWW</t>
  </si>
  <si>
    <t>HRL</t>
  </si>
  <si>
    <t>IBM</t>
  </si>
  <si>
    <t>ITW</t>
  </si>
  <si>
    <t>JKHY</t>
  </si>
  <si>
    <t>JNJ</t>
  </si>
  <si>
    <t>KMB</t>
  </si>
  <si>
    <t>KO</t>
  </si>
  <si>
    <t>LANC</t>
  </si>
  <si>
    <t>LECO</t>
  </si>
  <si>
    <t>LEG</t>
  </si>
  <si>
    <t>LIN</t>
  </si>
  <si>
    <t>LOW</t>
  </si>
  <si>
    <t>MATW</t>
  </si>
  <si>
    <t>MCD</t>
  </si>
  <si>
    <t>MCY</t>
  </si>
  <si>
    <t>MDT</t>
  </si>
  <si>
    <t>MGEE</t>
  </si>
  <si>
    <t>MGRC</t>
  </si>
  <si>
    <t>MKC</t>
  </si>
  <si>
    <t>MMM</t>
  </si>
  <si>
    <t>MO</t>
  </si>
  <si>
    <t>MSA</t>
  </si>
  <si>
    <t>MSEX</t>
  </si>
  <si>
    <t>NC</t>
  </si>
  <si>
    <t>NDSN</t>
  </si>
  <si>
    <t>NEE</t>
  </si>
  <si>
    <t>NFG</t>
  </si>
  <si>
    <t>NIDB</t>
  </si>
  <si>
    <t>NJR</t>
  </si>
  <si>
    <t>NNN</t>
  </si>
  <si>
    <t>NUE</t>
  </si>
  <si>
    <t>NWFL</t>
  </si>
  <si>
    <t>NWN</t>
  </si>
  <si>
    <t>O</t>
  </si>
  <si>
    <t>ORI</t>
  </si>
  <si>
    <t>OZK</t>
  </si>
  <si>
    <t>PEP</t>
  </si>
  <si>
    <t>PG</t>
  </si>
  <si>
    <t>PH</t>
  </si>
  <si>
    <t>PII</t>
  </si>
  <si>
    <t>PNR</t>
  </si>
  <si>
    <t>PPG</t>
  </si>
  <si>
    <t>PSBQ</t>
  </si>
  <si>
    <t>RLI</t>
  </si>
  <si>
    <t>RNR</t>
  </si>
  <si>
    <t>ROP</t>
  </si>
  <si>
    <t>RPM</t>
  </si>
  <si>
    <t>RTX</t>
  </si>
  <si>
    <t>SBSI</t>
  </si>
  <si>
    <t>SCL</t>
  </si>
  <si>
    <t>SEIC</t>
  </si>
  <si>
    <t>SHW</t>
  </si>
  <si>
    <t>SJM</t>
  </si>
  <si>
    <t>SJW</t>
  </si>
  <si>
    <t>SON</t>
  </si>
  <si>
    <t>SPGI</t>
  </si>
  <si>
    <t>SRCE</t>
  </si>
  <si>
    <t>SWK</t>
  </si>
  <si>
    <t>SYK</t>
  </si>
  <si>
    <t>SYY</t>
  </si>
  <si>
    <t>TDS</t>
  </si>
  <si>
    <t>TGT</t>
  </si>
  <si>
    <t>THFF</t>
  </si>
  <si>
    <t>TMP</t>
  </si>
  <si>
    <t>TNC</t>
  </si>
  <si>
    <t>TR</t>
  </si>
  <si>
    <t>TRI</t>
  </si>
  <si>
    <t>TROW</t>
  </si>
  <si>
    <t>TYCB</t>
  </si>
  <si>
    <t>UBSI</t>
  </si>
  <si>
    <t>UGI</t>
  </si>
  <si>
    <t>UHT</t>
  </si>
  <si>
    <t>UMBF</t>
  </si>
  <si>
    <t>UVV</t>
  </si>
  <si>
    <t>WABC</t>
  </si>
  <si>
    <t>WBA</t>
  </si>
  <si>
    <t>WLY</t>
  </si>
  <si>
    <t>WMT</t>
  </si>
  <si>
    <t>WST</t>
  </si>
  <si>
    <t>WTRG</t>
  </si>
  <si>
    <t>XOM</t>
  </si>
  <si>
    <t>YORW</t>
  </si>
  <si>
    <t>Healthcare</t>
  </si>
  <si>
    <t>Industrials</t>
  </si>
  <si>
    <t>Consumer Defensive</t>
  </si>
  <si>
    <t>Financial Services</t>
  </si>
  <si>
    <t>Basic Materials</t>
  </si>
  <si>
    <t>Utilities</t>
  </si>
  <si>
    <t>Consumer Cyclical</t>
  </si>
  <si>
    <t>Technology</t>
  </si>
  <si>
    <t>Energy</t>
  </si>
  <si>
    <t>Real Estate</t>
  </si>
  <si>
    <t>Communication Services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</si>
  <si>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</si>
  <si>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</si>
  <si>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</si>
  <si>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</si>
  <si>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</si>
  <si>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</si>
  <si>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</si>
  <si>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</si>
  <si>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</si>
  <si>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</si>
  <si>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2024-03-13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</si>
</sst>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5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5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>
        <f>HYPERLINK("https://www.suredividend.com/sure-analysis-ABBV/","Abbvie Inc")</f>
        <v>0</v>
      </c>
      <c r="C2" t="s">
        <v>164</v>
      </c>
      <c r="D2">
        <v>180.92</v>
      </c>
      <c r="E2">
        <v>0.03426929029405262</v>
      </c>
      <c r="F2">
        <v>52</v>
      </c>
      <c r="G2">
        <v>0.04729729729729737</v>
      </c>
      <c r="H2">
        <v>0.07693522935536956</v>
      </c>
      <c r="I2">
        <v>5.903008026910923</v>
      </c>
      <c r="J2">
        <v>319590.36011</v>
      </c>
      <c r="K2">
        <v>66.30505396478837</v>
      </c>
      <c r="L2">
        <v>2.170223539305487</v>
      </c>
      <c r="M2">
        <v>0.229449658790329</v>
      </c>
      <c r="N2">
        <v>182.89</v>
      </c>
      <c r="O2">
        <v>127.03</v>
      </c>
    </row>
    <row r="3" spans="1:15">
      <c r="A3" s="1" t="s">
        <v>16</v>
      </c>
      <c r="B3">
        <f>HYPERLINK("https://www.suredividend.com/sure-analysis-ABM/","ABM Industries Inc.")</f>
        <v>0</v>
      </c>
      <c r="C3" t="s">
        <v>165</v>
      </c>
      <c r="D3">
        <v>41.79</v>
      </c>
      <c r="E3">
        <v>0.02153625269203159</v>
      </c>
      <c r="F3">
        <v>56</v>
      </c>
      <c r="G3">
        <v>0.02272727272727271</v>
      </c>
      <c r="H3">
        <v>0.04563955259127317</v>
      </c>
      <c r="I3">
        <v>0.878095710061316</v>
      </c>
      <c r="J3">
        <v>2644.951116</v>
      </c>
      <c r="K3">
        <v>10.26766737717391</v>
      </c>
      <c r="L3">
        <v>0.2234340229163654</v>
      </c>
      <c r="M3">
        <v>1.132239881102964</v>
      </c>
      <c r="N3">
        <v>52.78</v>
      </c>
      <c r="O3">
        <v>37.21</v>
      </c>
    </row>
    <row r="4" spans="1:15">
      <c r="A4" s="1" t="s">
        <v>17</v>
      </c>
      <c r="B4">
        <f>HYPERLINK("https://www.suredividend.com/sure-analysis-ABT/","Abbott Laboratories")</f>
        <v>0</v>
      </c>
      <c r="C4" t="s">
        <v>164</v>
      </c>
      <c r="D4">
        <v>120.76</v>
      </c>
      <c r="E4">
        <v>0.0182179529645578</v>
      </c>
      <c r="F4">
        <v>52</v>
      </c>
      <c r="G4">
        <v>0.07843137254901977</v>
      </c>
      <c r="H4">
        <v>0.1144036920167593</v>
      </c>
      <c r="I4">
        <v>2.064646655929027</v>
      </c>
      <c r="J4">
        <v>209540.85474</v>
      </c>
      <c r="K4">
        <v>36.61381351382841</v>
      </c>
      <c r="L4">
        <v>0.6313904146571947</v>
      </c>
      <c r="M4">
        <v>0.4765698469066521</v>
      </c>
      <c r="N4">
        <v>121.64</v>
      </c>
      <c r="O4">
        <v>89.23999999999999</v>
      </c>
    </row>
    <row r="5" spans="1:15">
      <c r="A5" s="1" t="s">
        <v>18</v>
      </c>
      <c r="B5">
        <f>HYPERLINK("https://www.suredividend.com/sure-analysis-ADM/","Archer Daniels Midland Co.")</f>
        <v>0</v>
      </c>
      <c r="C5" t="s">
        <v>166</v>
      </c>
      <c r="D5">
        <v>57.07</v>
      </c>
      <c r="E5">
        <v>0.03504468196951113</v>
      </c>
      <c r="F5">
        <v>51</v>
      </c>
      <c r="G5">
        <v>0.1111111111111112</v>
      </c>
      <c r="H5">
        <v>0.07394092378577932</v>
      </c>
      <c r="I5">
        <v>1.829512358577948</v>
      </c>
      <c r="J5">
        <v>30440.068223</v>
      </c>
      <c r="K5">
        <v>7.731792792189485</v>
      </c>
      <c r="L5">
        <v>0.2544523447257229</v>
      </c>
      <c r="M5">
        <v>0.7347473159237641</v>
      </c>
      <c r="N5">
        <v>85.48999999999999</v>
      </c>
      <c r="O5">
        <v>50.24</v>
      </c>
    </row>
    <row r="6" spans="1:15">
      <c r="A6" s="1" t="s">
        <v>19</v>
      </c>
      <c r="B6">
        <f>HYPERLINK("https://www.suredividend.com/sure-analysis-ADP/","Automatic Data Processing Inc.")</f>
        <v>0</v>
      </c>
      <c r="C6" t="s">
        <v>165</v>
      </c>
      <c r="D6">
        <v>244.67</v>
      </c>
      <c r="E6">
        <v>0.02288797155352107</v>
      </c>
      <c r="F6">
        <v>49</v>
      </c>
      <c r="G6">
        <v>0.1199999999999999</v>
      </c>
      <c r="H6">
        <v>0.1212441466839236</v>
      </c>
      <c r="I6">
        <v>5.235530919455889</v>
      </c>
      <c r="J6">
        <v>100508.128028</v>
      </c>
      <c r="K6">
        <v>28.25087220054811</v>
      </c>
      <c r="L6">
        <v>0.6094913759552839</v>
      </c>
      <c r="M6">
        <v>0.7421488120565241</v>
      </c>
      <c r="N6">
        <v>255.1</v>
      </c>
      <c r="O6">
        <v>193.67</v>
      </c>
    </row>
    <row r="7" spans="1:15">
      <c r="A7" s="1" t="s">
        <v>20</v>
      </c>
      <c r="B7">
        <f>HYPERLINK("https://www.suredividend.com/sure-analysis-AFL/","Aflac Inc.")</f>
        <v>0</v>
      </c>
      <c r="C7" t="s">
        <v>167</v>
      </c>
      <c r="D7">
        <v>82.94</v>
      </c>
      <c r="E7">
        <v>0.02411381721726549</v>
      </c>
      <c r="F7">
        <v>42</v>
      </c>
      <c r="G7">
        <v>0.1904761904761905</v>
      </c>
      <c r="H7">
        <v>0.1311527300905295</v>
      </c>
      <c r="I7">
        <v>1.745415746375151</v>
      </c>
      <c r="J7">
        <v>47857.070724</v>
      </c>
      <c r="K7">
        <v>10.27196194984331</v>
      </c>
      <c r="L7">
        <v>0.224346496963387</v>
      </c>
      <c r="M7">
        <v>0.641097606386403</v>
      </c>
      <c r="N7">
        <v>85.66</v>
      </c>
      <c r="O7">
        <v>58.8</v>
      </c>
    </row>
    <row r="8" spans="1:15">
      <c r="A8" s="1" t="s">
        <v>21</v>
      </c>
      <c r="B8">
        <f>HYPERLINK("https://www.suredividend.com/sure-analysis-ALB/","Albemarle Corp.")</f>
        <v>0</v>
      </c>
      <c r="C8" t="s">
        <v>168</v>
      </c>
      <c r="D8">
        <v>123.93</v>
      </c>
      <c r="E8">
        <v>0.01291051399983862</v>
      </c>
      <c r="F8">
        <v>28</v>
      </c>
      <c r="G8">
        <v>0.01265822784810133</v>
      </c>
      <c r="H8">
        <v>0.01709268203414238</v>
      </c>
      <c r="I8">
        <v>1.594142171497045</v>
      </c>
      <c r="J8">
        <v>14549.74747</v>
      </c>
      <c r="K8">
        <v>9.246882360817706</v>
      </c>
      <c r="L8">
        <v>0.1193220188246291</v>
      </c>
      <c r="M8">
        <v>1.936009403648232</v>
      </c>
      <c r="N8">
        <v>246.2</v>
      </c>
      <c r="O8">
        <v>106.69</v>
      </c>
    </row>
    <row r="9" spans="1:15">
      <c r="A9" s="1" t="s">
        <v>22</v>
      </c>
      <c r="B9">
        <f>HYPERLINK("https://www.suredividend.com/sure-analysis-ANDE/","Andersons Inc.")</f>
        <v>0</v>
      </c>
      <c r="C9" t="s">
        <v>166</v>
      </c>
      <c r="D9">
        <v>54.07</v>
      </c>
      <c r="E9">
        <v>0.01405585352321065</v>
      </c>
      <c r="F9">
        <v>28</v>
      </c>
      <c r="G9">
        <v>0.02702702702702697</v>
      </c>
      <c r="H9">
        <v>0.02249439475955151</v>
      </c>
      <c r="I9">
        <v>0.7373280724773971</v>
      </c>
      <c r="J9">
        <v>1829.311163</v>
      </c>
      <c r="K9">
        <v>18.07798362802648</v>
      </c>
      <c r="L9">
        <v>0.2507918613868698</v>
      </c>
      <c r="M9">
        <v>0.9308277239904681</v>
      </c>
      <c r="N9">
        <v>58.58</v>
      </c>
      <c r="O9">
        <v>34.92</v>
      </c>
    </row>
    <row r="10" spans="1:15">
      <c r="A10" s="1" t="s">
        <v>23</v>
      </c>
      <c r="B10">
        <f>HYPERLINK("https://www.suredividend.com/sure-analysis-AOS/","A.O. Smith Corp.")</f>
        <v>0</v>
      </c>
      <c r="C10" t="s">
        <v>165</v>
      </c>
      <c r="D10">
        <v>85.93000000000001</v>
      </c>
      <c r="E10">
        <v>0.0148958454556034</v>
      </c>
      <c r="F10">
        <v>30</v>
      </c>
      <c r="G10">
        <v>0.06666666666666643</v>
      </c>
      <c r="H10">
        <v>0.07781806771272581</v>
      </c>
      <c r="I10">
        <v>1.232363160933104</v>
      </c>
      <c r="J10">
        <v>13128.001035</v>
      </c>
      <c r="K10">
        <v>18.72794530361121</v>
      </c>
      <c r="L10">
        <v>0.3339737563504347</v>
      </c>
      <c r="M10">
        <v>0.9936919713863021</v>
      </c>
      <c r="N10">
        <v>87.59999999999999</v>
      </c>
      <c r="O10">
        <v>62.32</v>
      </c>
    </row>
    <row r="11" spans="1:15">
      <c r="A11" s="1" t="s">
        <v>24</v>
      </c>
      <c r="B11">
        <f>HYPERLINK("https://www.suredividend.com/sure-analysis-APD/","Air Products &amp; Chemicals Inc.")</f>
        <v>0</v>
      </c>
      <c r="C11" t="s">
        <v>168</v>
      </c>
      <c r="D11">
        <v>244.87</v>
      </c>
      <c r="E11">
        <v>0.0289133009351901</v>
      </c>
      <c r="F11">
        <v>42</v>
      </c>
      <c r="G11">
        <v>0.08024691358024683</v>
      </c>
      <c r="H11">
        <v>0.08571543475504795</v>
      </c>
      <c r="I11">
        <v>6.935021827593899</v>
      </c>
      <c r="J11">
        <v>54434.858358</v>
      </c>
      <c r="K11">
        <v>23.28963263525008</v>
      </c>
      <c r="L11">
        <v>0.6611078958621448</v>
      </c>
      <c r="M11">
        <v>0.8935592769506551</v>
      </c>
      <c r="N11">
        <v>303.88</v>
      </c>
      <c r="O11">
        <v>212.24</v>
      </c>
    </row>
    <row r="12" spans="1:15">
      <c r="A12" s="1" t="s">
        <v>25</v>
      </c>
      <c r="B12">
        <f>HYPERLINK("https://www.suredividend.com/sure-analysis-AROW/","Arrow Financial Corp.")</f>
        <v>0</v>
      </c>
      <c r="C12" t="s">
        <v>167</v>
      </c>
      <c r="D12">
        <v>24.75</v>
      </c>
      <c r="E12">
        <v>0.04363636363636364</v>
      </c>
      <c r="F12">
        <v>27</v>
      </c>
      <c r="G12">
        <v>0</v>
      </c>
      <c r="H12">
        <v>0.007576624052174186</v>
      </c>
      <c r="I12">
        <v>1.031967044865792</v>
      </c>
      <c r="J12">
        <v>409.688186</v>
      </c>
      <c r="K12">
        <v>11.89605347135515</v>
      </c>
      <c r="L12">
        <v>0.5009548761484427</v>
      </c>
      <c r="M12">
        <v>1.047374135556916</v>
      </c>
      <c r="N12">
        <v>29.01</v>
      </c>
      <c r="O12">
        <v>15.44</v>
      </c>
    </row>
    <row r="13" spans="1:15">
      <c r="A13" s="1" t="s">
        <v>26</v>
      </c>
      <c r="B13">
        <f>HYPERLINK("https://www.suredividend.com/sure-analysis-ARTNA/","Artesian Resources Corp.")</f>
        <v>0</v>
      </c>
      <c r="C13" t="s">
        <v>169</v>
      </c>
      <c r="D13">
        <v>36.25</v>
      </c>
      <c r="E13">
        <v>0.032</v>
      </c>
      <c r="F13">
        <v>29</v>
      </c>
      <c r="G13">
        <v>0.04058908045976994</v>
      </c>
      <c r="H13">
        <v>0.03332751391361533</v>
      </c>
      <c r="I13">
        <v>1.124522204232614</v>
      </c>
      <c r="J13">
        <v>340.588506</v>
      </c>
      <c r="K13">
        <v>21.91125233208956</v>
      </c>
      <c r="L13">
        <v>0.7117229140712746</v>
      </c>
      <c r="M13">
        <v>0.5780309012176611</v>
      </c>
      <c r="N13">
        <v>56.07</v>
      </c>
      <c r="O13">
        <v>33.84</v>
      </c>
    </row>
    <row r="14" spans="1:15">
      <c r="A14" s="1" t="s">
        <v>27</v>
      </c>
      <c r="B14">
        <f>HYPERLINK("https://www.suredividend.com/sure-analysis-ATO/","Atmos Energy Corp.")</f>
        <v>0</v>
      </c>
      <c r="C14" t="s">
        <v>169</v>
      </c>
      <c r="D14">
        <v>116.52</v>
      </c>
      <c r="E14">
        <v>0.02763474081702712</v>
      </c>
      <c r="F14">
        <v>40</v>
      </c>
      <c r="G14">
        <v>0.08783783783783794</v>
      </c>
      <c r="H14">
        <v>0.08924936491294377</v>
      </c>
      <c r="I14">
        <v>3.058799659309819</v>
      </c>
      <c r="J14">
        <v>17575.842893</v>
      </c>
      <c r="K14">
        <v>19.00639740625672</v>
      </c>
      <c r="L14">
        <v>0.4862956533083972</v>
      </c>
      <c r="M14">
        <v>0.35766160723926</v>
      </c>
      <c r="N14">
        <v>122.73</v>
      </c>
      <c r="O14">
        <v>99.56999999999999</v>
      </c>
    </row>
    <row r="15" spans="1:15">
      <c r="A15" s="1" t="s">
        <v>28</v>
      </c>
      <c r="B15">
        <f>HYPERLINK("https://www.suredividend.com/sure-analysis-ATR/","Aptargroup Inc.")</f>
        <v>0</v>
      </c>
      <c r="C15" t="s">
        <v>170</v>
      </c>
      <c r="D15">
        <v>142.41</v>
      </c>
      <c r="E15">
        <v>0.01263956182852328</v>
      </c>
      <c r="F15">
        <v>30</v>
      </c>
      <c r="G15">
        <v>0.07894736842105265</v>
      </c>
      <c r="H15">
        <v>0.02635185407071083</v>
      </c>
      <c r="I15">
        <v>1.602377526723375</v>
      </c>
      <c r="J15">
        <v>9401.376013999999</v>
      </c>
      <c r="K15">
        <v>33.04676844224868</v>
      </c>
      <c r="L15">
        <v>0.3770300062878529</v>
      </c>
      <c r="M15">
        <v>0.7256197358536181</v>
      </c>
      <c r="N15">
        <v>145.14</v>
      </c>
      <c r="O15">
        <v>108.53</v>
      </c>
    </row>
    <row r="16" spans="1:15">
      <c r="A16" s="1" t="s">
        <v>29</v>
      </c>
      <c r="B16">
        <f>HYPERLINK("https://www.suredividend.com/sure-analysis-AWR/","American States Water Co.")</f>
        <v>0</v>
      </c>
      <c r="C16" t="s">
        <v>169</v>
      </c>
      <c r="D16">
        <v>73.03</v>
      </c>
      <c r="E16">
        <v>0.02355196494591264</v>
      </c>
      <c r="F16">
        <v>69</v>
      </c>
      <c r="G16">
        <v>0.08176100628930816</v>
      </c>
      <c r="H16">
        <v>0.09352106218236167</v>
      </c>
      <c r="I16">
        <v>1.674043412706389</v>
      </c>
      <c r="J16">
        <v>2701.289435</v>
      </c>
      <c r="K16">
        <v>21.68856783209821</v>
      </c>
      <c r="L16">
        <v>0.4982272061626158</v>
      </c>
      <c r="M16">
        <v>0.542662046605229</v>
      </c>
      <c r="N16">
        <v>93.16</v>
      </c>
      <c r="O16">
        <v>70.22</v>
      </c>
    </row>
    <row r="17" spans="1:15">
      <c r="A17" s="1" t="s">
        <v>30</v>
      </c>
      <c r="B17">
        <f>HYPERLINK("https://www.suredividend.com/sure-analysis-BANF/","Bancfirst Corp.")</f>
        <v>0</v>
      </c>
      <c r="C17" t="s">
        <v>167</v>
      </c>
      <c r="D17">
        <v>88.33</v>
      </c>
      <c r="E17">
        <v>0.01947243292199706</v>
      </c>
      <c r="F17">
        <v>30</v>
      </c>
      <c r="G17">
        <v>0.07499999999999996</v>
      </c>
      <c r="H17">
        <v>0.07465593169226681</v>
      </c>
      <c r="I17">
        <v>1.638071808701895</v>
      </c>
      <c r="J17">
        <v>2909.273095</v>
      </c>
      <c r="K17">
        <v>13.69295222883769</v>
      </c>
      <c r="L17">
        <v>0.2583709477447784</v>
      </c>
      <c r="M17">
        <v>1.368154711199701</v>
      </c>
      <c r="N17">
        <v>102.08</v>
      </c>
      <c r="O17">
        <v>66.58</v>
      </c>
    </row>
    <row r="18" spans="1:15">
      <c r="A18" s="1" t="s">
        <v>31</v>
      </c>
      <c r="B18">
        <f>HYPERLINK("https://www.suredividend.com/sure-analysis-BDX/","Becton Dickinson &amp; Co.")</f>
        <v>0</v>
      </c>
      <c r="C18" t="s">
        <v>164</v>
      </c>
      <c r="D18">
        <v>237.82</v>
      </c>
      <c r="E18">
        <v>0.01597847111260617</v>
      </c>
      <c r="F18">
        <v>52</v>
      </c>
      <c r="G18">
        <v>0.04395604395604402</v>
      </c>
      <c r="H18">
        <v>0.04290938593818328</v>
      </c>
      <c r="I18">
        <v>3.698373746546603</v>
      </c>
      <c r="J18">
        <v>68706.728814</v>
      </c>
      <c r="K18">
        <v>56.36319016754717</v>
      </c>
      <c r="L18">
        <v>0.8805651777491911</v>
      </c>
      <c r="M18">
        <v>0.5420495620034921</v>
      </c>
      <c r="N18">
        <v>284.02</v>
      </c>
      <c r="O18">
        <v>225.92</v>
      </c>
    </row>
    <row r="19" spans="1:15">
      <c r="A19" s="1" t="s">
        <v>32</v>
      </c>
      <c r="B19">
        <f>HYPERLINK("https://www.suredividend.com/sure-analysis-BEN/","Franklin Resources, Inc.")</f>
        <v>0</v>
      </c>
      <c r="C19" t="s">
        <v>167</v>
      </c>
      <c r="D19">
        <v>27.85</v>
      </c>
      <c r="E19">
        <v>0.04452423698384201</v>
      </c>
      <c r="F19">
        <v>44</v>
      </c>
      <c r="G19">
        <v>0.03333333333333321</v>
      </c>
      <c r="H19">
        <v>0.03580420358021419</v>
      </c>
      <c r="I19">
        <v>1.189998468607165</v>
      </c>
      <c r="J19">
        <v>14664.638156</v>
      </c>
      <c r="K19">
        <v>15.78880077040267</v>
      </c>
      <c r="L19">
        <v>0.6296288193688703</v>
      </c>
      <c r="M19">
        <v>1.379925784766362</v>
      </c>
      <c r="N19">
        <v>30</v>
      </c>
      <c r="O19">
        <v>21.65</v>
      </c>
    </row>
    <row r="20" spans="1:15">
      <c r="A20" s="1" t="s">
        <v>33</v>
      </c>
      <c r="B20">
        <f>HYPERLINK("https://www.suredividend.com/sure-analysis-BF.B/","Brown-Forman Corp.")</f>
        <v>0</v>
      </c>
      <c r="C20" t="s">
        <v>166</v>
      </c>
      <c r="D20">
        <v>54.33</v>
      </c>
      <c r="E20">
        <v>0.01601325234676974</v>
      </c>
      <c r="F20">
        <v>40</v>
      </c>
      <c r="G20">
        <v>0.05985401459854023</v>
      </c>
      <c r="H20">
        <v>0.05582017760886782</v>
      </c>
      <c r="I20">
        <v>0.8420038159070791</v>
      </c>
      <c r="J20">
        <v>25903.919711</v>
      </c>
      <c r="K20">
        <v>26.84344011506735</v>
      </c>
      <c r="L20">
        <v>0.4189073710980493</v>
      </c>
      <c r="M20">
        <v>0.7919914448050921</v>
      </c>
      <c r="N20">
        <v>70.51000000000001</v>
      </c>
      <c r="O20">
        <v>52.19</v>
      </c>
    </row>
    <row r="21" spans="1:15">
      <c r="A21" s="1" t="s">
        <v>34</v>
      </c>
      <c r="B21">
        <f>HYPERLINK("https://www.suredividend.com/sure-analysis-BKH/","Black Hills Corporation")</f>
        <v>0</v>
      </c>
      <c r="C21" t="s">
        <v>169</v>
      </c>
      <c r="D21">
        <v>53.37</v>
      </c>
      <c r="E21">
        <v>0.04871650740116171</v>
      </c>
      <c r="F21">
        <v>54</v>
      </c>
      <c r="G21">
        <v>0.04000000000000004</v>
      </c>
      <c r="H21">
        <v>0.05177875863992543</v>
      </c>
      <c r="I21">
        <v>2.479791978454707</v>
      </c>
      <c r="J21">
        <v>3639.649927</v>
      </c>
      <c r="K21">
        <v>13.88119728020595</v>
      </c>
      <c r="L21">
        <v>0.6342178973029942</v>
      </c>
      <c r="M21">
        <v>0.6813250015381871</v>
      </c>
      <c r="N21">
        <v>63.86</v>
      </c>
      <c r="O21">
        <v>45.3</v>
      </c>
    </row>
    <row r="22" spans="1:15">
      <c r="A22" s="1" t="s">
        <v>35</v>
      </c>
      <c r="B22">
        <f>HYPERLINK("https://www.suredividend.com/sure-analysis-BMI/","Badger Meter Inc.")</f>
        <v>0</v>
      </c>
      <c r="C22" t="s">
        <v>165</v>
      </c>
      <c r="D22">
        <v>157.96</v>
      </c>
      <c r="E22">
        <v>0.006837173968093188</v>
      </c>
      <c r="F22">
        <v>31</v>
      </c>
      <c r="G22">
        <v>0.2</v>
      </c>
      <c r="H22">
        <v>0.1247461131420948</v>
      </c>
      <c r="I22">
        <v>1.032396049614831</v>
      </c>
      <c r="J22">
        <v>4636.842665</v>
      </c>
      <c r="K22">
        <v>50.07497639819435</v>
      </c>
      <c r="L22">
        <v>0.3287885508327487</v>
      </c>
      <c r="M22">
        <v>0.7553608375169221</v>
      </c>
      <c r="N22">
        <v>169.97</v>
      </c>
      <c r="O22">
        <v>111.69</v>
      </c>
    </row>
    <row r="23" spans="1:15">
      <c r="A23" s="1" t="s">
        <v>36</v>
      </c>
      <c r="B23">
        <f>HYPERLINK("https://www.suredividend.com/sure-analysis-BRC/","Brady Corp.")</f>
        <v>0</v>
      </c>
      <c r="C23" t="s">
        <v>165</v>
      </c>
      <c r="D23">
        <v>57.67</v>
      </c>
      <c r="E23">
        <v>0.01629963585919889</v>
      </c>
      <c r="F23">
        <v>38</v>
      </c>
      <c r="G23">
        <v>0.02173913043478271</v>
      </c>
      <c r="H23">
        <v>0.02033265364950054</v>
      </c>
      <c r="I23">
        <v>0.9242556386047711</v>
      </c>
      <c r="J23">
        <v>2583.210061</v>
      </c>
      <c r="K23">
        <v>13.77513670495449</v>
      </c>
      <c r="L23">
        <v>0.2425867817860292</v>
      </c>
      <c r="M23">
        <v>0.6129128811812441</v>
      </c>
      <c r="N23">
        <v>63.02</v>
      </c>
      <c r="O23">
        <v>46.32</v>
      </c>
    </row>
    <row r="24" spans="1:15">
      <c r="A24" s="1" t="s">
        <v>37</v>
      </c>
      <c r="B24">
        <f>HYPERLINK("https://www.suredividend.com/sure-analysis-BRO/","Brown &amp; Brown, Inc.")</f>
        <v>0</v>
      </c>
      <c r="C24" t="s">
        <v>167</v>
      </c>
      <c r="D24">
        <v>85.90000000000001</v>
      </c>
      <c r="E24">
        <v>0.006053550640279394</v>
      </c>
      <c r="F24">
        <v>30</v>
      </c>
      <c r="G24" t="s">
        <v>175</v>
      </c>
      <c r="H24" t="s">
        <v>175</v>
      </c>
      <c r="I24">
        <v>0.4887779091515591</v>
      </c>
      <c r="J24">
        <v>24550.380032</v>
      </c>
      <c r="K24">
        <v>28.64020069027065</v>
      </c>
      <c r="L24">
        <v>0.160255052180839</v>
      </c>
      <c r="M24">
        <v>0.7032408894753051</v>
      </c>
      <c r="N24">
        <v>86.53</v>
      </c>
      <c r="O24">
        <v>52.45</v>
      </c>
    </row>
    <row r="25" spans="1:15">
      <c r="A25" s="1" t="s">
        <v>38</v>
      </c>
      <c r="B25">
        <f>HYPERLINK("https://www.suredividend.com/sure-analysis-CAH/","Cardinal Health, Inc.")</f>
        <v>0</v>
      </c>
      <c r="C25" t="s">
        <v>164</v>
      </c>
      <c r="D25">
        <v>115.62</v>
      </c>
      <c r="E25">
        <v>0.01729804532087874</v>
      </c>
      <c r="F25">
        <v>36</v>
      </c>
      <c r="G25">
        <v>0.009885011095420726</v>
      </c>
      <c r="H25">
        <v>0.01000157902008803</v>
      </c>
      <c r="I25">
        <v>1.981697239767389</v>
      </c>
      <c r="J25">
        <v>28122.61715</v>
      </c>
      <c r="K25">
        <v>44.01035547708921</v>
      </c>
      <c r="L25">
        <v>0.7832795414100351</v>
      </c>
      <c r="M25">
        <v>0.403841725288298</v>
      </c>
      <c r="N25">
        <v>115.96</v>
      </c>
      <c r="O25">
        <v>66.98999999999999</v>
      </c>
    </row>
    <row r="26" spans="1:15">
      <c r="A26" s="1" t="s">
        <v>39</v>
      </c>
      <c r="B26">
        <f>HYPERLINK("https://www.suredividend.com/sure-analysis-CAT/","Caterpillar Inc.")</f>
        <v>0</v>
      </c>
      <c r="C26" t="s">
        <v>165</v>
      </c>
      <c r="D26">
        <v>337.24</v>
      </c>
      <c r="E26">
        <v>0.01541928596844977</v>
      </c>
      <c r="F26">
        <v>30</v>
      </c>
      <c r="G26">
        <v>0.08333333333333348</v>
      </c>
      <c r="H26">
        <v>0.04766208135176786</v>
      </c>
      <c r="I26">
        <v>5.063828021978379</v>
      </c>
      <c r="J26">
        <v>168417.656</v>
      </c>
      <c r="K26">
        <v>16.29585447508466</v>
      </c>
      <c r="L26">
        <v>0.2516813132196014</v>
      </c>
      <c r="M26">
        <v>1.264751710348218</v>
      </c>
      <c r="N26">
        <v>344.5</v>
      </c>
      <c r="O26">
        <v>201.06</v>
      </c>
    </row>
    <row r="27" spans="1:15">
      <c r="A27" s="1" t="s">
        <v>40</v>
      </c>
      <c r="B27">
        <f>HYPERLINK("https://www.suredividend.com/sure-analysis-CB/","Chubb Limited")</f>
        <v>0</v>
      </c>
      <c r="C27" t="s">
        <v>167</v>
      </c>
      <c r="D27">
        <v>257.75</v>
      </c>
      <c r="E27">
        <v>0.0133462657613967</v>
      </c>
      <c r="F27">
        <v>31</v>
      </c>
      <c r="G27">
        <v>0.03614457831325302</v>
      </c>
      <c r="H27">
        <v>0.03332067321552157</v>
      </c>
      <c r="I27">
        <v>3.389652077408488</v>
      </c>
      <c r="J27">
        <v>104584.329669</v>
      </c>
      <c r="K27">
        <v>11.58444059249003</v>
      </c>
      <c r="L27">
        <v>0.1554886274040591</v>
      </c>
      <c r="M27">
        <v>0.472172404265647</v>
      </c>
      <c r="N27">
        <v>258.15</v>
      </c>
      <c r="O27">
        <v>181.12</v>
      </c>
    </row>
    <row r="28" spans="1:15">
      <c r="A28" s="1" t="s">
        <v>41</v>
      </c>
      <c r="B28">
        <f>HYPERLINK("https://www.suredividend.com/sure-analysis-CBSH/","Commerce Bancshares, Inc.")</f>
        <v>0</v>
      </c>
      <c r="C28" t="s">
        <v>167</v>
      </c>
      <c r="D28">
        <v>52.15</v>
      </c>
      <c r="E28">
        <v>0.02070949185043145</v>
      </c>
      <c r="F28">
        <v>54</v>
      </c>
      <c r="G28">
        <v>0</v>
      </c>
      <c r="H28">
        <v>0.007576624052174186</v>
      </c>
      <c r="I28">
        <v>1.018217869806724</v>
      </c>
      <c r="J28">
        <v>6773.093164</v>
      </c>
      <c r="K28">
        <v>14.32491749252885</v>
      </c>
      <c r="L28">
        <v>0.2797301840128362</v>
      </c>
      <c r="M28">
        <v>1.295189651354912</v>
      </c>
      <c r="N28">
        <v>56.47</v>
      </c>
      <c r="O28">
        <v>38.36</v>
      </c>
    </row>
    <row r="29" spans="1:15">
      <c r="A29" s="1" t="s">
        <v>42</v>
      </c>
      <c r="B29">
        <f>HYPERLINK("https://www.suredividend.com/sure-analysis-CBU/","Community Bank System, Inc.")</f>
        <v>0</v>
      </c>
      <c r="C29" t="s">
        <v>167</v>
      </c>
      <c r="D29">
        <v>46.05</v>
      </c>
      <c r="E29">
        <v>0.03908794788273616</v>
      </c>
      <c r="F29">
        <v>31</v>
      </c>
      <c r="G29">
        <v>0.02272727272727271</v>
      </c>
      <c r="H29">
        <v>0.03439350143683439</v>
      </c>
      <c r="I29">
        <v>1.755620771850525</v>
      </c>
      <c r="J29">
        <v>2455.8465</v>
      </c>
      <c r="K29">
        <v>18.67890581622641</v>
      </c>
      <c r="L29">
        <v>0.7165799068777653</v>
      </c>
      <c r="M29">
        <v>1.402986760427533</v>
      </c>
      <c r="N29">
        <v>56.12</v>
      </c>
      <c r="O29">
        <v>35.07</v>
      </c>
    </row>
    <row r="30" spans="1:15">
      <c r="A30" s="1" t="s">
        <v>43</v>
      </c>
      <c r="B30">
        <f>HYPERLINK("https://www.suredividend.com/sure-analysis-CFR/","Cullen Frost Bankers Inc.")</f>
        <v>0</v>
      </c>
      <c r="C30" t="s">
        <v>167</v>
      </c>
      <c r="D30">
        <v>107.85</v>
      </c>
      <c r="E30">
        <v>0.03412146499768197</v>
      </c>
      <c r="F30">
        <v>30</v>
      </c>
      <c r="G30">
        <v>0.05747126436781613</v>
      </c>
      <c r="H30">
        <v>0.05318798449050144</v>
      </c>
      <c r="I30">
        <v>3.598967913833212</v>
      </c>
      <c r="J30">
        <v>6925.826206</v>
      </c>
      <c r="K30">
        <v>11.8387155993436</v>
      </c>
      <c r="L30">
        <v>0.3963621050477105</v>
      </c>
      <c r="M30">
        <v>1.514654263741597</v>
      </c>
      <c r="N30">
        <v>118.16</v>
      </c>
      <c r="O30">
        <v>81.56</v>
      </c>
    </row>
    <row r="31" spans="1:15">
      <c r="A31" s="1" t="s">
        <v>44</v>
      </c>
      <c r="B31">
        <f>HYPERLINK("https://www.suredividend.com/sure-analysis-CHD/","Church &amp; Dwight Co., Inc.")</f>
        <v>0</v>
      </c>
      <c r="C31" t="s">
        <v>166</v>
      </c>
      <c r="D31">
        <v>104.5</v>
      </c>
      <c r="E31">
        <v>0.01090909090909091</v>
      </c>
      <c r="F31">
        <v>28</v>
      </c>
      <c r="G31">
        <v>0.04128440366972463</v>
      </c>
      <c r="H31">
        <v>0.04517952621315846</v>
      </c>
      <c r="I31">
        <v>1.096482436256313</v>
      </c>
      <c r="J31">
        <v>25474.6965</v>
      </c>
      <c r="K31">
        <v>33.7145268660667</v>
      </c>
      <c r="L31">
        <v>0.359502438116824</v>
      </c>
      <c r="M31">
        <v>0.238286997520012</v>
      </c>
      <c r="N31">
        <v>105.3</v>
      </c>
      <c r="O31">
        <v>81.77</v>
      </c>
    </row>
    <row r="32" spans="1:15">
      <c r="A32" s="1" t="s">
        <v>45</v>
      </c>
      <c r="B32">
        <f>HYPERLINK("https://www.suredividend.com/sure-analysis-CHRW/","C.H. Robinson Worldwide, Inc.")</f>
        <v>0</v>
      </c>
      <c r="C32" t="s">
        <v>165</v>
      </c>
      <c r="D32">
        <v>75.68000000000001</v>
      </c>
      <c r="E32">
        <v>0.03263742071881607</v>
      </c>
      <c r="F32">
        <v>25</v>
      </c>
      <c r="G32">
        <v>0</v>
      </c>
      <c r="H32">
        <v>0.04057159395880827</v>
      </c>
      <c r="I32">
        <v>2.384633005051653</v>
      </c>
      <c r="J32">
        <v>8846.292717</v>
      </c>
      <c r="K32">
        <v>27.20856249919263</v>
      </c>
      <c r="L32">
        <v>0.8767033106807548</v>
      </c>
      <c r="M32">
        <v>0.7577900776366171</v>
      </c>
      <c r="N32">
        <v>100.22</v>
      </c>
      <c r="O32">
        <v>69.11</v>
      </c>
    </row>
    <row r="33" spans="1:15">
      <c r="A33" s="1" t="s">
        <v>46</v>
      </c>
      <c r="B33">
        <f>HYPERLINK("https://www.suredividend.com/sure-analysis-CINF/","Cincinnati Financial Corp.")</f>
        <v>0</v>
      </c>
      <c r="C33" t="s">
        <v>167</v>
      </c>
      <c r="D33">
        <v>118.34</v>
      </c>
      <c r="E33">
        <v>0.0272942369443975</v>
      </c>
      <c r="F33">
        <v>64</v>
      </c>
      <c r="G33">
        <v>0.08695652173913038</v>
      </c>
      <c r="H33">
        <v>0.06016789231717423</v>
      </c>
      <c r="I33">
        <v>2.935918521747655</v>
      </c>
      <c r="J33">
        <v>18539.73823</v>
      </c>
      <c r="K33">
        <v>10.05954326105263</v>
      </c>
      <c r="L33">
        <v>0.2517940413162654</v>
      </c>
      <c r="M33">
        <v>0.9156303116450201</v>
      </c>
      <c r="N33">
        <v>119.38</v>
      </c>
      <c r="O33">
        <v>91.41</v>
      </c>
    </row>
    <row r="34" spans="1:15">
      <c r="A34" s="1" t="s">
        <v>47</v>
      </c>
      <c r="B34">
        <f>HYPERLINK("https://www.suredividend.com/sure-analysis-CL/","Colgate-Palmolive Co.")</f>
        <v>0</v>
      </c>
      <c r="C34" t="s">
        <v>166</v>
      </c>
      <c r="D34">
        <v>88.76000000000001</v>
      </c>
      <c r="E34">
        <v>0.02163136547994592</v>
      </c>
      <c r="F34">
        <v>61</v>
      </c>
      <c r="G34">
        <v>0.02127659574468077</v>
      </c>
      <c r="H34">
        <v>0.02224396749591118</v>
      </c>
      <c r="I34">
        <v>1.902213199131793</v>
      </c>
      <c r="J34">
        <v>73062.87557</v>
      </c>
      <c r="K34">
        <v>31.76646763932174</v>
      </c>
      <c r="L34">
        <v>0.6867195664735715</v>
      </c>
      <c r="M34">
        <v>0.247380744305757</v>
      </c>
      <c r="N34">
        <v>89.19</v>
      </c>
      <c r="O34">
        <v>66.78</v>
      </c>
    </row>
    <row r="35" spans="1:15">
      <c r="A35" s="1" t="s">
        <v>48</v>
      </c>
      <c r="B35">
        <f>HYPERLINK("https://www.suredividend.com/sure-analysis-CLX/","Clorox Co.")</f>
        <v>0</v>
      </c>
      <c r="C35" t="s">
        <v>166</v>
      </c>
      <c r="D35">
        <v>157.03</v>
      </c>
      <c r="E35">
        <v>0.03056740750175126</v>
      </c>
      <c r="F35">
        <v>46</v>
      </c>
      <c r="G35">
        <v>0.01694915254237284</v>
      </c>
      <c r="H35">
        <v>0.04563955259127317</v>
      </c>
      <c r="I35">
        <v>4.718198434138911</v>
      </c>
      <c r="J35">
        <v>19488.417471</v>
      </c>
      <c r="K35">
        <v>243.6052183873749</v>
      </c>
      <c r="L35">
        <v>7.343499508387409</v>
      </c>
      <c r="M35">
        <v>0.441358224129099</v>
      </c>
      <c r="N35">
        <v>173.69</v>
      </c>
      <c r="O35">
        <v>113.72</v>
      </c>
    </row>
    <row r="36" spans="1:15">
      <c r="A36" s="1" t="s">
        <v>49</v>
      </c>
      <c r="B36">
        <f>HYPERLINK("https://www.suredividend.com/sure-analysis-CNI/","Canadian National Railway Co.")</f>
        <v>0</v>
      </c>
      <c r="C36" t="s">
        <v>165</v>
      </c>
      <c r="D36">
        <v>129.96</v>
      </c>
      <c r="E36">
        <v>0.0190827947060634</v>
      </c>
      <c r="F36">
        <v>29</v>
      </c>
      <c r="G36">
        <v>0.05906129940049976</v>
      </c>
      <c r="H36">
        <v>0.03132688553940244</v>
      </c>
      <c r="I36">
        <v>2.570502190973664</v>
      </c>
      <c r="J36">
        <v>83431.990857</v>
      </c>
      <c r="K36">
        <v>23.51290734353203</v>
      </c>
      <c r="L36">
        <v>0.4831771035664781</v>
      </c>
      <c r="M36">
        <v>0.926760075989813</v>
      </c>
      <c r="N36">
        <v>131.49</v>
      </c>
      <c r="O36">
        <v>102.95</v>
      </c>
    </row>
    <row r="37" spans="1:15">
      <c r="A37" s="1" t="s">
        <v>50</v>
      </c>
      <c r="B37">
        <f>HYPERLINK("https://www.suredividend.com/sure-analysis-CPKF/","Chesapeake Financial Shares Inc")</f>
        <v>0</v>
      </c>
      <c r="C37" t="s">
        <v>167</v>
      </c>
      <c r="D37">
        <v>18</v>
      </c>
      <c r="E37">
        <v>0.03444444444444444</v>
      </c>
      <c r="F37">
        <v>31</v>
      </c>
      <c r="G37">
        <v>0.03333333333333344</v>
      </c>
      <c r="H37">
        <v>0.01342762651187823</v>
      </c>
      <c r="I37">
        <v>0.6100000143051141</v>
      </c>
      <c r="J37">
        <v>84.84233399999999</v>
      </c>
      <c r="K37">
        <v>0</v>
      </c>
      <c r="L37" t="s">
        <v>175</v>
      </c>
      <c r="N37">
        <v>22.27</v>
      </c>
      <c r="O37">
        <v>15.97</v>
      </c>
    </row>
    <row r="38" spans="1:15">
      <c r="A38" s="1" t="s">
        <v>51</v>
      </c>
      <c r="B38">
        <f>HYPERLINK("https://www.suredividend.com/sure-analysis-CSL/","Carlisle Companies Inc.")</f>
        <v>0</v>
      </c>
      <c r="C38" t="s">
        <v>165</v>
      </c>
      <c r="D38">
        <v>361.56</v>
      </c>
      <c r="E38">
        <v>0.009403695099015378</v>
      </c>
      <c r="F38">
        <v>47</v>
      </c>
      <c r="G38">
        <v>0.1333333333333333</v>
      </c>
      <c r="H38">
        <v>0.1627110152194982</v>
      </c>
      <c r="I38">
        <v>3.28673052725446</v>
      </c>
      <c r="J38">
        <v>17264.226061</v>
      </c>
      <c r="K38">
        <v>22.49703682720876</v>
      </c>
      <c r="L38">
        <v>0.2158063379681195</v>
      </c>
      <c r="M38">
        <v>1.217876003188973</v>
      </c>
      <c r="N38">
        <v>367.29</v>
      </c>
      <c r="O38">
        <v>201.2</v>
      </c>
    </row>
    <row r="39" spans="1:15">
      <c r="A39" s="1" t="s">
        <v>52</v>
      </c>
      <c r="B39">
        <f>HYPERLINK("https://www.suredividend.com/sure-analysis-research-database/","Computer Services, Inc.")</f>
        <v>0</v>
      </c>
      <c r="C39" t="s">
        <v>171</v>
      </c>
      <c r="D39">
        <v>57.98</v>
      </c>
      <c r="E39">
        <v>0</v>
      </c>
      <c r="G39" t="s">
        <v>175</v>
      </c>
      <c r="H39" t="s">
        <v>175</v>
      </c>
      <c r="I39">
        <v>1.100000023841858</v>
      </c>
      <c r="J39">
        <v>1594.378453</v>
      </c>
      <c r="K39">
        <v>0</v>
      </c>
      <c r="L39" t="s">
        <v>175</v>
      </c>
      <c r="N39">
        <v>58.97</v>
      </c>
      <c r="O39">
        <v>35.82</v>
      </c>
    </row>
    <row r="40" spans="1:15">
      <c r="A40" s="1" t="s">
        <v>53</v>
      </c>
      <c r="B40">
        <f>HYPERLINK("https://www.suredividend.com/sure-analysis-CTAS/","Cintas Corporation")</f>
        <v>0</v>
      </c>
      <c r="C40" t="s">
        <v>165</v>
      </c>
      <c r="D40">
        <v>626.7</v>
      </c>
      <c r="E40">
        <v>0.00861656294877932</v>
      </c>
      <c r="F40">
        <v>41</v>
      </c>
      <c r="G40" t="s">
        <v>175</v>
      </c>
      <c r="H40" t="s">
        <v>175</v>
      </c>
      <c r="I40">
        <v>5.164062539243396</v>
      </c>
      <c r="J40">
        <v>63529.478315</v>
      </c>
      <c r="K40">
        <v>44.54660906190508</v>
      </c>
      <c r="L40">
        <v>0.3744787918233065</v>
      </c>
      <c r="M40">
        <v>0.9399388214036211</v>
      </c>
      <c r="N40">
        <v>636.37</v>
      </c>
      <c r="O40">
        <v>419.43</v>
      </c>
    </row>
    <row r="41" spans="1:15">
      <c r="A41" s="1" t="s">
        <v>54</v>
      </c>
      <c r="B41">
        <f>HYPERLINK("https://www.suredividend.com/sure-analysis-CTBI/","Community Trust Bancorp, Inc.")</f>
        <v>0</v>
      </c>
      <c r="C41" t="s">
        <v>167</v>
      </c>
      <c r="D41">
        <v>40.66</v>
      </c>
      <c r="E41">
        <v>0.04525332021642893</v>
      </c>
      <c r="F41">
        <v>43</v>
      </c>
      <c r="G41">
        <v>0.04545454545454541</v>
      </c>
      <c r="H41">
        <v>0.05024607263868264</v>
      </c>
      <c r="I41">
        <v>1.739898209141667</v>
      </c>
      <c r="J41">
        <v>732.72772</v>
      </c>
      <c r="K41">
        <v>9.393463416491462</v>
      </c>
      <c r="L41">
        <v>0.3990592222801989</v>
      </c>
      <c r="M41">
        <v>0.9422469533582891</v>
      </c>
      <c r="N41">
        <v>45.74</v>
      </c>
      <c r="O41">
        <v>30.46</v>
      </c>
    </row>
    <row r="42" spans="1:15">
      <c r="A42" s="1" t="s">
        <v>55</v>
      </c>
      <c r="B42">
        <f>HYPERLINK("https://www.suredividend.com/sure-analysis-CVX/","Chevron Corp.")</f>
        <v>0</v>
      </c>
      <c r="C42" t="s">
        <v>172</v>
      </c>
      <c r="D42">
        <v>151.89</v>
      </c>
      <c r="E42">
        <v>0.04292580156692343</v>
      </c>
      <c r="F42">
        <v>37</v>
      </c>
      <c r="G42">
        <v>0.07947019867549665</v>
      </c>
      <c r="H42">
        <v>0.06494732893470956</v>
      </c>
      <c r="I42">
        <v>6.066041318117046</v>
      </c>
      <c r="J42">
        <v>282100.612712</v>
      </c>
      <c r="K42">
        <v>13.20139513839674</v>
      </c>
      <c r="L42">
        <v>0.5335128687877789</v>
      </c>
      <c r="M42">
        <v>0.550052868974787</v>
      </c>
      <c r="N42">
        <v>168.08</v>
      </c>
      <c r="O42">
        <v>138.11</v>
      </c>
    </row>
    <row r="43" spans="1:15">
      <c r="A43" s="1" t="s">
        <v>56</v>
      </c>
      <c r="B43">
        <f>HYPERLINK("https://www.suredividend.com/sure-analysis-CWT/","California Water Service Group")</f>
        <v>0</v>
      </c>
      <c r="C43" t="s">
        <v>169</v>
      </c>
      <c r="D43">
        <v>47.05</v>
      </c>
      <c r="E43">
        <v>0.02380446333687567</v>
      </c>
      <c r="F43">
        <v>56</v>
      </c>
      <c r="G43">
        <v>0.07692307692307709</v>
      </c>
      <c r="H43">
        <v>0.07230464255611713</v>
      </c>
      <c r="I43">
        <v>1.051360680257842</v>
      </c>
      <c r="J43">
        <v>2713.617172</v>
      </c>
      <c r="K43">
        <v>52.27441528674076</v>
      </c>
      <c r="L43">
        <v>1.154073194575018</v>
      </c>
      <c r="M43">
        <v>0.611612804666681</v>
      </c>
      <c r="N43">
        <v>60.32</v>
      </c>
      <c r="O43">
        <v>44.56</v>
      </c>
    </row>
    <row r="44" spans="1:15">
      <c r="A44" s="1" t="s">
        <v>57</v>
      </c>
      <c r="B44">
        <f>HYPERLINK("https://www.suredividend.com/sure-analysis-DCI/","Donaldson Co. Inc.")</f>
        <v>0</v>
      </c>
      <c r="C44" t="s">
        <v>165</v>
      </c>
      <c r="D44">
        <v>71.98</v>
      </c>
      <c r="E44">
        <v>0.01389274798555154</v>
      </c>
      <c r="F44">
        <v>28</v>
      </c>
      <c r="G44">
        <v>0.08695652173913038</v>
      </c>
      <c r="H44">
        <v>0.03548578845590522</v>
      </c>
      <c r="I44">
        <v>0.9941812038315</v>
      </c>
      <c r="J44">
        <v>8664.169760999999</v>
      </c>
      <c r="K44">
        <v>23.01851690079702</v>
      </c>
      <c r="L44">
        <v>0.3248958182455882</v>
      </c>
      <c r="M44">
        <v>0.9341441775705521</v>
      </c>
      <c r="N44">
        <v>74.22</v>
      </c>
      <c r="O44">
        <v>56.61</v>
      </c>
    </row>
    <row r="45" spans="1:15">
      <c r="A45" s="1" t="s">
        <v>58</v>
      </c>
      <c r="B45">
        <f>HYPERLINK("https://www.suredividend.com/sure-analysis-DOV/","Dover Corp.")</f>
        <v>0</v>
      </c>
      <c r="C45" t="s">
        <v>165</v>
      </c>
      <c r="D45">
        <v>175.27</v>
      </c>
      <c r="E45">
        <v>0.01163918525703201</v>
      </c>
      <c r="F45">
        <v>68</v>
      </c>
      <c r="G45">
        <v>0.00990099009900991</v>
      </c>
      <c r="H45">
        <v>0.01219872924994259</v>
      </c>
      <c r="I45">
        <v>2.024831683439751</v>
      </c>
      <c r="J45">
        <v>24519.689351</v>
      </c>
      <c r="K45">
        <v>23.20121093583819</v>
      </c>
      <c r="L45">
        <v>0.2692595323723073</v>
      </c>
      <c r="M45">
        <v>1.08662511021881</v>
      </c>
      <c r="N45">
        <v>175.51</v>
      </c>
      <c r="O45">
        <v>126.39</v>
      </c>
    </row>
    <row r="46" spans="1:15">
      <c r="A46" s="1" t="s">
        <v>59</v>
      </c>
      <c r="B46">
        <f>HYPERLINK("https://www.suredividend.com/sure-analysis-EBTC/","Enterprise Bancorp, Inc.")</f>
        <v>0</v>
      </c>
      <c r="C46" t="s">
        <v>167</v>
      </c>
      <c r="D46">
        <v>25.48</v>
      </c>
      <c r="E46">
        <v>0.03767660910518053</v>
      </c>
      <c r="F46">
        <v>30</v>
      </c>
      <c r="G46" t="s">
        <v>175</v>
      </c>
      <c r="H46" t="s">
        <v>175</v>
      </c>
      <c r="I46">
        <v>0.9075205513503811</v>
      </c>
      <c r="J46">
        <v>312.859977</v>
      </c>
      <c r="K46">
        <v>0</v>
      </c>
      <c r="L46" t="s">
        <v>175</v>
      </c>
      <c r="M46">
        <v>0.8902239686910201</v>
      </c>
      <c r="N46">
        <v>33.52</v>
      </c>
      <c r="O46">
        <v>24.17</v>
      </c>
    </row>
    <row r="47" spans="1:15">
      <c r="A47" s="1" t="s">
        <v>60</v>
      </c>
      <c r="B47">
        <f>HYPERLINK("https://www.suredividend.com/sure-analysis-ECL/","Ecolab, Inc.")</f>
        <v>0</v>
      </c>
      <c r="C47" t="s">
        <v>168</v>
      </c>
      <c r="D47">
        <v>223.56</v>
      </c>
      <c r="E47">
        <v>0.01019860440150295</v>
      </c>
      <c r="F47">
        <v>32</v>
      </c>
      <c r="G47">
        <v>0.07547169811320753</v>
      </c>
      <c r="H47">
        <v>0.04381469058832899</v>
      </c>
      <c r="I47">
        <v>2.150714024476849</v>
      </c>
      <c r="J47">
        <v>63829.320932</v>
      </c>
      <c r="K47">
        <v>46.51265826116739</v>
      </c>
      <c r="L47">
        <v>0.4490008401830582</v>
      </c>
      <c r="M47">
        <v>0.6775555977305671</v>
      </c>
      <c r="N47">
        <v>227.27</v>
      </c>
      <c r="O47">
        <v>152</v>
      </c>
    </row>
    <row r="48" spans="1:15">
      <c r="A48" s="1" t="s">
        <v>61</v>
      </c>
      <c r="B48">
        <f>HYPERLINK("https://www.suredividend.com/sure-analysis-ED/","Consolidated Edison, Inc.")</f>
        <v>0</v>
      </c>
      <c r="C48" t="s">
        <v>169</v>
      </c>
      <c r="D48">
        <v>89.93000000000001</v>
      </c>
      <c r="E48">
        <v>0.03691760257978427</v>
      </c>
      <c r="F48">
        <v>50</v>
      </c>
      <c r="G48">
        <v>0.02469135802469147</v>
      </c>
      <c r="H48">
        <v>0.02322059889728889</v>
      </c>
      <c r="I48">
        <v>3.215549830719341</v>
      </c>
      <c r="J48">
        <v>31071.717088</v>
      </c>
      <c r="K48">
        <v>12.33494128139341</v>
      </c>
      <c r="L48">
        <v>0.4459847199333344</v>
      </c>
      <c r="M48">
        <v>0.295298137312898</v>
      </c>
      <c r="N48">
        <v>97.36</v>
      </c>
      <c r="O48">
        <v>78.98</v>
      </c>
    </row>
    <row r="49" spans="1:15">
      <c r="A49" s="1" t="s">
        <v>62</v>
      </c>
      <c r="B49">
        <f>HYPERLINK("https://www.suredividend.com/sure-analysis-EFSI/","Eagle Financial Services, Inc.")</f>
        <v>0</v>
      </c>
      <c r="C49" t="s">
        <v>167</v>
      </c>
      <c r="D49">
        <v>30</v>
      </c>
      <c r="E49">
        <v>0.04</v>
      </c>
      <c r="F49">
        <v>35</v>
      </c>
      <c r="G49">
        <v>0</v>
      </c>
      <c r="H49">
        <v>0.03713728933664817</v>
      </c>
      <c r="I49">
        <v>1.200000047683715</v>
      </c>
      <c r="J49">
        <v>106.70187</v>
      </c>
      <c r="K49">
        <v>0</v>
      </c>
      <c r="L49" t="s">
        <v>175</v>
      </c>
      <c r="N49">
        <v>33.58</v>
      </c>
      <c r="O49">
        <v>27.85</v>
      </c>
    </row>
    <row r="50" spans="1:15">
      <c r="A50" s="1" t="s">
        <v>63</v>
      </c>
      <c r="B50">
        <f>HYPERLINK("https://www.suredividend.com/sure-analysis-EMR/","Emerson Electric Co.")</f>
        <v>0</v>
      </c>
      <c r="C50" t="s">
        <v>165</v>
      </c>
      <c r="D50">
        <v>110.6</v>
      </c>
      <c r="E50">
        <v>0.0189873417721519</v>
      </c>
      <c r="F50">
        <v>67</v>
      </c>
      <c r="G50">
        <v>0.009615384615384581</v>
      </c>
      <c r="H50">
        <v>0.01389421401466451</v>
      </c>
      <c r="I50">
        <v>2.073333199293357</v>
      </c>
      <c r="J50">
        <v>63130.48</v>
      </c>
      <c r="K50">
        <v>5.726640058055152</v>
      </c>
      <c r="L50">
        <v>0.1079298906451513</v>
      </c>
      <c r="M50">
        <v>0.9481130248964641</v>
      </c>
      <c r="N50">
        <v>111.2</v>
      </c>
      <c r="O50">
        <v>75.69</v>
      </c>
    </row>
    <row r="51" spans="1:15">
      <c r="A51" s="1" t="s">
        <v>64</v>
      </c>
      <c r="B51">
        <f>HYPERLINK("https://www.suredividend.com/sure-analysis-ENB/","Enbridge Inc")</f>
        <v>0</v>
      </c>
      <c r="C51" t="s">
        <v>172</v>
      </c>
      <c r="D51">
        <v>36.09</v>
      </c>
      <c r="E51">
        <v>0.07481296758104738</v>
      </c>
      <c r="F51">
        <v>28</v>
      </c>
      <c r="G51">
        <v>0.03098591549295771</v>
      </c>
      <c r="H51">
        <v>0.1077160969110205</v>
      </c>
      <c r="I51">
        <v>3.476552223235511</v>
      </c>
      <c r="J51">
        <v>76712.411949</v>
      </c>
      <c r="K51">
        <v>17.42550224100693</v>
      </c>
      <c r="L51">
        <v>1.624557113661454</v>
      </c>
      <c r="M51">
        <v>0.7266213997646791</v>
      </c>
      <c r="N51">
        <v>37.2</v>
      </c>
      <c r="O51">
        <v>29.84</v>
      </c>
    </row>
    <row r="52" spans="1:15">
      <c r="A52" s="1" t="s">
        <v>65</v>
      </c>
      <c r="B52">
        <f>HYPERLINK("https://www.suredividend.com/sure-analysis-EPD/","Enterprise Products Partners L P")</f>
        <v>0</v>
      </c>
      <c r="C52" t="s">
        <v>172</v>
      </c>
      <c r="D52">
        <v>28.47</v>
      </c>
      <c r="E52">
        <v>0.07235686687741483</v>
      </c>
      <c r="F52">
        <v>26</v>
      </c>
      <c r="G52">
        <v>0.05102040816326525</v>
      </c>
      <c r="H52">
        <v>0.03197912046824536</v>
      </c>
      <c r="I52">
        <v>1.950366013776506</v>
      </c>
      <c r="J52">
        <v>61729.941926</v>
      </c>
      <c r="K52">
        <v>11.26664389959117</v>
      </c>
      <c r="L52">
        <v>0.7801464055106024</v>
      </c>
      <c r="M52">
        <v>0.327132153783183</v>
      </c>
      <c r="N52">
        <v>28.5</v>
      </c>
      <c r="O52">
        <v>22.88</v>
      </c>
    </row>
    <row r="53" spans="1:15">
      <c r="A53" s="1" t="s">
        <v>66</v>
      </c>
      <c r="B53">
        <f>HYPERLINK("https://www.suredividend.com/sure-analysis-ERIE/","Erie Indemnity Co.")</f>
        <v>0</v>
      </c>
      <c r="C53" t="s">
        <v>167</v>
      </c>
      <c r="D53">
        <v>408.42</v>
      </c>
      <c r="E53">
        <v>0.01248714558542677</v>
      </c>
      <c r="F53">
        <v>34</v>
      </c>
      <c r="G53">
        <v>0.0714285714285714</v>
      </c>
      <c r="H53">
        <v>0.07214502590085092</v>
      </c>
      <c r="I53">
        <v>4.785265946914636</v>
      </c>
      <c r="J53">
        <v>18864.539153</v>
      </c>
      <c r="K53">
        <v>42.29138873956701</v>
      </c>
      <c r="L53">
        <v>0.5649664636262852</v>
      </c>
      <c r="M53">
        <v>0.347807166700342</v>
      </c>
      <c r="N53">
        <v>420.34</v>
      </c>
      <c r="O53">
        <v>196.36</v>
      </c>
    </row>
    <row r="54" spans="1:15">
      <c r="A54" s="1" t="s">
        <v>67</v>
      </c>
      <c r="B54">
        <f>HYPERLINK("https://www.suredividend.com/sure-analysis-ES/","Eversource Energy")</f>
        <v>0</v>
      </c>
      <c r="C54" t="s">
        <v>169</v>
      </c>
      <c r="D54">
        <v>59.81</v>
      </c>
      <c r="E54">
        <v>0.04781809062029761</v>
      </c>
      <c r="F54">
        <v>26</v>
      </c>
      <c r="G54">
        <v>0.05925925925925912</v>
      </c>
      <c r="H54">
        <v>0.05971834352437777</v>
      </c>
      <c r="I54">
        <v>2.694088554113237</v>
      </c>
      <c r="J54">
        <v>20914.790415</v>
      </c>
      <c r="K54" t="s">
        <v>175</v>
      </c>
      <c r="L54" t="s">
        <v>175</v>
      </c>
      <c r="M54">
        <v>0.7031121366941361</v>
      </c>
      <c r="N54">
        <v>77.95999999999999</v>
      </c>
      <c r="O54">
        <v>50.85</v>
      </c>
    </row>
    <row r="55" spans="1:15">
      <c r="A55" s="1" t="s">
        <v>68</v>
      </c>
      <c r="B55">
        <f>HYPERLINK("https://www.suredividend.com/sure-analysis-ESS/","Essex Property Trust, Inc.")</f>
        <v>0</v>
      </c>
      <c r="C55" t="s">
        <v>173</v>
      </c>
      <c r="D55">
        <v>240.63</v>
      </c>
      <c r="E55">
        <v>0.04072642646386569</v>
      </c>
      <c r="F55">
        <v>30</v>
      </c>
      <c r="G55">
        <v>0.05000000000000004</v>
      </c>
      <c r="H55">
        <v>0.0344642195274274</v>
      </c>
      <c r="I55">
        <v>9.103775277200178</v>
      </c>
      <c r="J55">
        <v>15449.287483</v>
      </c>
      <c r="K55">
        <v>38.06884120768804</v>
      </c>
      <c r="L55">
        <v>1.440470771708889</v>
      </c>
      <c r="M55">
        <v>0.8657119928683951</v>
      </c>
      <c r="N55">
        <v>251.77</v>
      </c>
      <c r="O55">
        <v>187.07</v>
      </c>
    </row>
    <row r="56" spans="1:15">
      <c r="A56" s="1" t="s">
        <v>69</v>
      </c>
      <c r="B56">
        <f>HYPERLINK("https://www.suredividend.com/sure-analysis-ETR/","Entergy Corp.")</f>
        <v>0</v>
      </c>
      <c r="C56" t="s">
        <v>169</v>
      </c>
      <c r="D56">
        <v>102.77</v>
      </c>
      <c r="E56">
        <v>0.04398170672375207</v>
      </c>
      <c r="F56">
        <v>30</v>
      </c>
      <c r="G56">
        <v>0.05607476635513997</v>
      </c>
      <c r="H56">
        <v>0.04425703622610033</v>
      </c>
      <c r="I56">
        <v>4.326297296605824</v>
      </c>
      <c r="J56">
        <v>21914.423219</v>
      </c>
      <c r="K56">
        <v>9.29942221083828</v>
      </c>
      <c r="L56">
        <v>0.3897565132077319</v>
      </c>
      <c r="M56">
        <v>0.530152952730793</v>
      </c>
      <c r="N56">
        <v>107.03</v>
      </c>
      <c r="O56">
        <v>85.09999999999999</v>
      </c>
    </row>
    <row r="57" spans="1:15">
      <c r="A57" s="1" t="s">
        <v>70</v>
      </c>
      <c r="B57">
        <f>HYPERLINK("https://www.suredividend.com/sure-analysis-EXPD/","Expeditors International Of Washington, Inc.")</f>
        <v>0</v>
      </c>
      <c r="C57" t="s">
        <v>165</v>
      </c>
      <c r="D57">
        <v>121.52</v>
      </c>
      <c r="E57">
        <v>0.01135615536537195</v>
      </c>
      <c r="F57">
        <v>28</v>
      </c>
      <c r="G57" t="s">
        <v>175</v>
      </c>
      <c r="H57" t="s">
        <v>175</v>
      </c>
      <c r="I57">
        <v>0.6899999976158141</v>
      </c>
      <c r="J57">
        <v>17486.641842</v>
      </c>
      <c r="K57">
        <v>23.22624078684204</v>
      </c>
      <c r="L57">
        <v>0.1377245504223182</v>
      </c>
      <c r="M57">
        <v>0.925147754584932</v>
      </c>
      <c r="N57">
        <v>131.17</v>
      </c>
      <c r="O57">
        <v>101.07</v>
      </c>
    </row>
    <row r="58" spans="1:15">
      <c r="A58" s="1" t="s">
        <v>71</v>
      </c>
      <c r="B58">
        <f>HYPERLINK("https://www.suredividend.com/sure-analysis-FELE/","Franklin Electric Co., Inc.")</f>
        <v>0</v>
      </c>
      <c r="C58" t="s">
        <v>165</v>
      </c>
      <c r="D58">
        <v>101.52</v>
      </c>
      <c r="E58">
        <v>0.009850275807722617</v>
      </c>
      <c r="F58">
        <v>32</v>
      </c>
      <c r="G58">
        <v>0.1111111111111112</v>
      </c>
      <c r="H58">
        <v>0.1151015032663814</v>
      </c>
      <c r="I58">
        <v>0.9181799879188681</v>
      </c>
      <c r="J58">
        <v>4669.92</v>
      </c>
      <c r="K58">
        <v>24.25025445028353</v>
      </c>
      <c r="L58">
        <v>0.2234014569145664</v>
      </c>
      <c r="M58">
        <v>1.025625596872892</v>
      </c>
      <c r="N58">
        <v>105.77</v>
      </c>
      <c r="O58">
        <v>81.76000000000001</v>
      </c>
    </row>
    <row r="59" spans="1:15">
      <c r="A59" s="1" t="s">
        <v>72</v>
      </c>
      <c r="B59">
        <f>HYPERLINK("https://www.suredividend.com/sure-analysis-FFMR/","First Farmers Financial Corp")</f>
        <v>0</v>
      </c>
      <c r="C59" t="s">
        <v>167</v>
      </c>
      <c r="D59">
        <v>67.54000000000001</v>
      </c>
      <c r="E59">
        <v>0.02724311519099792</v>
      </c>
      <c r="F59">
        <v>32</v>
      </c>
      <c r="G59">
        <v>0.04347826086956519</v>
      </c>
      <c r="H59">
        <v>0.1060344337270704</v>
      </c>
      <c r="I59">
        <v>1.879999995231628</v>
      </c>
      <c r="J59">
        <v>474.439931</v>
      </c>
      <c r="K59">
        <v>0</v>
      </c>
      <c r="L59" t="s">
        <v>175</v>
      </c>
      <c r="N59">
        <v>89.45999999999999</v>
      </c>
      <c r="O59">
        <v>57.65</v>
      </c>
    </row>
    <row r="60" spans="1:15">
      <c r="A60" s="1" t="s">
        <v>73</v>
      </c>
      <c r="B60">
        <f>HYPERLINK("https://www.suredividend.com/sure-analysis-FLIC/","First Of Long Island Corp.")</f>
        <v>0</v>
      </c>
      <c r="C60" t="s">
        <v>167</v>
      </c>
      <c r="D60">
        <v>11.03</v>
      </c>
      <c r="E60">
        <v>0.07615593834995467</v>
      </c>
      <c r="F60">
        <v>45</v>
      </c>
      <c r="G60">
        <v>0</v>
      </c>
      <c r="H60">
        <v>0.03131030647754507</v>
      </c>
      <c r="I60">
        <v>1.001773509412628</v>
      </c>
      <c r="J60">
        <v>247.763857</v>
      </c>
      <c r="K60">
        <v>9.442580004954458</v>
      </c>
      <c r="L60">
        <v>1.125082557741047</v>
      </c>
      <c r="M60">
        <v>1.246232460624511</v>
      </c>
      <c r="N60">
        <v>13.66</v>
      </c>
      <c r="O60">
        <v>7.94</v>
      </c>
    </row>
    <row r="61" spans="1:15">
      <c r="A61" s="1" t="s">
        <v>74</v>
      </c>
      <c r="B61">
        <f>HYPERLINK("https://www.suredividend.com/sure-analysis-FMCB/","Farmers &amp; Merchants Bancorp")</f>
        <v>0</v>
      </c>
      <c r="C61" t="s">
        <v>167</v>
      </c>
      <c r="D61">
        <v>951</v>
      </c>
      <c r="E61">
        <v>0.0185068349106204</v>
      </c>
      <c r="F61">
        <v>58</v>
      </c>
      <c r="G61" t="s">
        <v>175</v>
      </c>
      <c r="H61" t="s">
        <v>175</v>
      </c>
      <c r="I61">
        <v>17.10000038146973</v>
      </c>
      <c r="J61">
        <v>706.513116</v>
      </c>
      <c r="K61">
        <v>0</v>
      </c>
      <c r="L61" t="s">
        <v>175</v>
      </c>
      <c r="N61">
        <v>1075</v>
      </c>
      <c r="O61">
        <v>923.47</v>
      </c>
    </row>
    <row r="62" spans="1:15">
      <c r="A62" s="1" t="s">
        <v>75</v>
      </c>
      <c r="B62">
        <f>HYPERLINK("https://www.suredividend.com/sure-analysis-FRT/","Federal Realty Investment Trust.")</f>
        <v>0</v>
      </c>
      <c r="C62" t="s">
        <v>173</v>
      </c>
      <c r="D62">
        <v>101.13</v>
      </c>
      <c r="E62">
        <v>0.04311282507663404</v>
      </c>
      <c r="F62">
        <v>56</v>
      </c>
      <c r="G62">
        <v>0.0092592592592593</v>
      </c>
      <c r="H62">
        <v>0.01336351798236013</v>
      </c>
      <c r="I62">
        <v>4.281389775319289</v>
      </c>
      <c r="J62">
        <v>8392.766463</v>
      </c>
      <c r="K62">
        <v>0</v>
      </c>
      <c r="L62" t="s">
        <v>175</v>
      </c>
      <c r="M62">
        <v>0.879801852235748</v>
      </c>
      <c r="N62">
        <v>105.37</v>
      </c>
      <c r="O62">
        <v>81.61</v>
      </c>
    </row>
    <row r="63" spans="1:15">
      <c r="A63" s="1" t="s">
        <v>76</v>
      </c>
      <c r="B63">
        <f>HYPERLINK("https://www.suredividend.com/sure-analysis-FUL/","H.B. Fuller Company")</f>
        <v>0</v>
      </c>
      <c r="C63" t="s">
        <v>168</v>
      </c>
      <c r="D63">
        <v>78.91</v>
      </c>
      <c r="E63">
        <v>0.01039158535039919</v>
      </c>
      <c r="F63">
        <v>54</v>
      </c>
      <c r="G63" t="s">
        <v>175</v>
      </c>
      <c r="H63" t="s">
        <v>175</v>
      </c>
      <c r="I63">
        <v>0.816559105865813</v>
      </c>
      <c r="J63">
        <v>4277.550597</v>
      </c>
      <c r="K63">
        <v>29.51948571529129</v>
      </c>
      <c r="L63">
        <v>0.3152737860485765</v>
      </c>
      <c r="M63">
        <v>1.172689416764461</v>
      </c>
      <c r="N63">
        <v>83.41</v>
      </c>
      <c r="O63">
        <v>62.04</v>
      </c>
    </row>
    <row r="64" spans="1:15">
      <c r="A64" s="1" t="s">
        <v>77</v>
      </c>
      <c r="B64">
        <f>HYPERLINK("https://www.suredividend.com/sure-analysis-GD/","General Dynamics Corp.")</f>
        <v>0</v>
      </c>
      <c r="C64" t="s">
        <v>165</v>
      </c>
      <c r="D64">
        <v>274.65</v>
      </c>
      <c r="E64">
        <v>0.02068086655743674</v>
      </c>
      <c r="F64">
        <v>33</v>
      </c>
      <c r="G64">
        <v>0.04761904761904767</v>
      </c>
      <c r="H64">
        <v>0.05291848906511043</v>
      </c>
      <c r="I64">
        <v>5.235278572300758</v>
      </c>
      <c r="J64">
        <v>75248.66247900001</v>
      </c>
      <c r="K64">
        <v>22.69944569511312</v>
      </c>
      <c r="L64">
        <v>0.435547302188083</v>
      </c>
      <c r="M64">
        <v>0.517823815300351</v>
      </c>
      <c r="N64">
        <v>277.43</v>
      </c>
      <c r="O64">
        <v>198.84</v>
      </c>
    </row>
    <row r="65" spans="1:15">
      <c r="A65" s="1" t="s">
        <v>78</v>
      </c>
      <c r="B65">
        <f>HYPERLINK("https://www.suredividend.com/sure-analysis-GGG/","Graco Inc.")</f>
        <v>0</v>
      </c>
      <c r="C65" t="s">
        <v>165</v>
      </c>
      <c r="D65">
        <v>92.92</v>
      </c>
      <c r="E65">
        <v>0.01097718467498924</v>
      </c>
      <c r="F65">
        <v>27</v>
      </c>
      <c r="G65">
        <v>0.08510638297872331</v>
      </c>
      <c r="H65">
        <v>0.09770094871374502</v>
      </c>
      <c r="I65">
        <v>0.95577212349018</v>
      </c>
      <c r="J65">
        <v>15627.16118</v>
      </c>
      <c r="K65">
        <v>30.85256031975614</v>
      </c>
      <c r="L65">
        <v>0.3250925590102653</v>
      </c>
      <c r="M65">
        <v>1.129771197958565</v>
      </c>
      <c r="N65">
        <v>93.73999999999999</v>
      </c>
      <c r="O65">
        <v>65.37</v>
      </c>
    </row>
    <row r="66" spans="1:15">
      <c r="A66" s="1" t="s">
        <v>79</v>
      </c>
      <c r="B66">
        <f>HYPERLINK("https://www.suredividend.com/sure-analysis-GPC/","Genuine Parts Co.")</f>
        <v>0</v>
      </c>
      <c r="C66" t="s">
        <v>170</v>
      </c>
      <c r="D66">
        <v>154.01</v>
      </c>
      <c r="E66">
        <v>0.02597233945847672</v>
      </c>
      <c r="F66">
        <v>68</v>
      </c>
      <c r="G66">
        <v>0.05263157894736836</v>
      </c>
      <c r="H66">
        <v>0.05572797651211414</v>
      </c>
      <c r="I66">
        <v>3.811958447771422</v>
      </c>
      <c r="J66">
        <v>21472.55964</v>
      </c>
      <c r="K66">
        <v>16.31004040907724</v>
      </c>
      <c r="L66">
        <v>0.4085700372745361</v>
      </c>
      <c r="M66">
        <v>0.9282880778856131</v>
      </c>
      <c r="N66">
        <v>170.35</v>
      </c>
      <c r="O66">
        <v>124.63</v>
      </c>
    </row>
    <row r="67" spans="1:15">
      <c r="A67" s="1" t="s">
        <v>80</v>
      </c>
      <c r="B67">
        <f>HYPERLINK("https://www.suredividend.com/sure-analysis-GRC/","Gorman-Rupp Co.")</f>
        <v>0</v>
      </c>
      <c r="C67" t="s">
        <v>165</v>
      </c>
      <c r="D67">
        <v>37.03</v>
      </c>
      <c r="E67">
        <v>0.01944369430191736</v>
      </c>
      <c r="F67">
        <v>51</v>
      </c>
      <c r="G67">
        <v>0.02857142857142847</v>
      </c>
      <c r="H67">
        <v>0.05922384104881218</v>
      </c>
      <c r="I67">
        <v>0.7043052737026241</v>
      </c>
      <c r="J67">
        <v>970.864908</v>
      </c>
      <c r="K67">
        <v>27.77788641297817</v>
      </c>
      <c r="L67">
        <v>0.5256009505243463</v>
      </c>
      <c r="M67">
        <v>1.12544207269011</v>
      </c>
      <c r="N67">
        <v>38.66</v>
      </c>
      <c r="O67">
        <v>22.39</v>
      </c>
    </row>
    <row r="68" spans="1:15">
      <c r="A68" s="1" t="s">
        <v>81</v>
      </c>
      <c r="B68">
        <f>HYPERLINK("https://www.suredividend.com/sure-analysis-GWW/","W.W. Grainger Inc.")</f>
        <v>0</v>
      </c>
      <c r="C68" t="s">
        <v>165</v>
      </c>
      <c r="D68">
        <v>972.4299999999999</v>
      </c>
      <c r="E68">
        <v>0.007650936314181999</v>
      </c>
      <c r="F68">
        <v>52</v>
      </c>
      <c r="G68">
        <v>0.08139534883720922</v>
      </c>
      <c r="H68">
        <v>0.05251935381426609</v>
      </c>
      <c r="I68">
        <v>7.415404349918548</v>
      </c>
      <c r="J68">
        <v>47817.647548</v>
      </c>
      <c r="K68">
        <v>26.1441484677474</v>
      </c>
      <c r="L68">
        <v>0.2031061174998233</v>
      </c>
      <c r="M68">
        <v>0.9545499119297641</v>
      </c>
      <c r="N68">
        <v>999</v>
      </c>
      <c r="O68">
        <v>619.9</v>
      </c>
    </row>
    <row r="69" spans="1:15">
      <c r="A69" s="1" t="s">
        <v>82</v>
      </c>
      <c r="B69">
        <f>HYPERLINK("https://www.suredividend.com/sure-analysis-HRL/","Hormel Foods Corp.")</f>
        <v>0</v>
      </c>
      <c r="C69" t="s">
        <v>166</v>
      </c>
      <c r="D69">
        <v>34.16</v>
      </c>
      <c r="E69">
        <v>0.03307962529274005</v>
      </c>
      <c r="F69">
        <v>58</v>
      </c>
      <c r="G69">
        <v>0.02727272727272734</v>
      </c>
      <c r="H69">
        <v>0.06110859290365878</v>
      </c>
      <c r="I69">
        <v>1.093706731061881</v>
      </c>
      <c r="J69">
        <v>18709.432</v>
      </c>
      <c r="K69">
        <v>23.54228680434268</v>
      </c>
      <c r="L69">
        <v>0.7542805041806077</v>
      </c>
      <c r="M69">
        <v>0.354114921740175</v>
      </c>
      <c r="N69">
        <v>41.01</v>
      </c>
      <c r="O69">
        <v>28.51</v>
      </c>
    </row>
    <row r="70" spans="1:15">
      <c r="A70" s="1" t="s">
        <v>83</v>
      </c>
      <c r="B70">
        <f>HYPERLINK("https://www.suredividend.com/sure-analysis-IBM/","International Business Machines Corp.")</f>
        <v>0</v>
      </c>
      <c r="C70" t="s">
        <v>171</v>
      </c>
      <c r="D70">
        <v>197.78</v>
      </c>
      <c r="E70">
        <v>0.03357265648700576</v>
      </c>
      <c r="F70">
        <v>29</v>
      </c>
      <c r="G70">
        <v>0.0060606060606061</v>
      </c>
      <c r="H70">
        <v>0.004890208856860756</v>
      </c>
      <c r="I70">
        <v>6.539608891951605</v>
      </c>
      <c r="J70">
        <v>181313.796037</v>
      </c>
      <c r="K70">
        <v>24.16872781090909</v>
      </c>
      <c r="L70">
        <v>0.8033917557680105</v>
      </c>
      <c r="M70">
        <v>0.657430882089145</v>
      </c>
      <c r="N70">
        <v>199.18</v>
      </c>
      <c r="O70">
        <v>116.32</v>
      </c>
    </row>
    <row r="71" spans="1:15">
      <c r="A71" s="1" t="s">
        <v>84</v>
      </c>
      <c r="B71">
        <f>HYPERLINK("https://www.suredividend.com/sure-analysis-ITW/","Illinois Tool Works, Inc.")</f>
        <v>0</v>
      </c>
      <c r="C71" t="s">
        <v>165</v>
      </c>
      <c r="D71">
        <v>262.88</v>
      </c>
      <c r="E71">
        <v>0.02130249543517955</v>
      </c>
      <c r="F71">
        <v>60</v>
      </c>
      <c r="G71">
        <v>0.06870229007633566</v>
      </c>
      <c r="H71">
        <v>0.06961037572506878</v>
      </c>
      <c r="I71">
        <v>5.397340717739823</v>
      </c>
      <c r="J71">
        <v>78548.54399999999</v>
      </c>
      <c r="K71">
        <v>26.56359283057153</v>
      </c>
      <c r="L71">
        <v>0.5541417574681543</v>
      </c>
      <c r="M71">
        <v>0.8705889794362831</v>
      </c>
      <c r="N71">
        <v>267.12</v>
      </c>
      <c r="O71">
        <v>214.62</v>
      </c>
    </row>
    <row r="72" spans="1:15">
      <c r="A72" s="1" t="s">
        <v>85</v>
      </c>
      <c r="B72">
        <f>HYPERLINK("https://www.suredividend.com/sure-analysis-JKHY/","Jack Henry &amp; Associates, Inc.")</f>
        <v>0</v>
      </c>
      <c r="C72" t="s">
        <v>171</v>
      </c>
      <c r="D72">
        <v>171.82</v>
      </c>
      <c r="E72">
        <v>0.01280409731113957</v>
      </c>
      <c r="F72">
        <v>34</v>
      </c>
      <c r="G72">
        <v>0.05769230769230771</v>
      </c>
      <c r="H72">
        <v>0.06576275663547415</v>
      </c>
      <c r="I72">
        <v>2.089827823071193</v>
      </c>
      <c r="J72">
        <v>12520.124434</v>
      </c>
      <c r="K72">
        <v>33.56907716510352</v>
      </c>
      <c r="L72">
        <v>0.408968262831936</v>
      </c>
      <c r="M72">
        <v>0.8897240954382981</v>
      </c>
      <c r="N72">
        <v>177.25</v>
      </c>
      <c r="O72">
        <v>134.81</v>
      </c>
    </row>
    <row r="73" spans="1:15">
      <c r="A73" s="1" t="s">
        <v>86</v>
      </c>
      <c r="B73">
        <f>HYPERLINK("https://www.suredividend.com/sure-analysis-JNJ/","Johnson &amp; Johnson")</f>
        <v>0</v>
      </c>
      <c r="C73" t="s">
        <v>164</v>
      </c>
      <c r="D73">
        <v>162.74</v>
      </c>
      <c r="E73">
        <v>0.02924910900823399</v>
      </c>
      <c r="F73">
        <v>61</v>
      </c>
      <c r="G73">
        <v>0.05309734513274345</v>
      </c>
      <c r="H73">
        <v>0.04607945159112314</v>
      </c>
      <c r="I73">
        <v>4.705887702299901</v>
      </c>
      <c r="J73">
        <v>392002.778685</v>
      </c>
      <c r="K73">
        <v>11.15133213906978</v>
      </c>
      <c r="L73">
        <v>0.3427449164093154</v>
      </c>
      <c r="M73">
        <v>0.249595483256448</v>
      </c>
      <c r="N73">
        <v>172.01</v>
      </c>
      <c r="O73">
        <v>142.71</v>
      </c>
    </row>
    <row r="74" spans="1:15">
      <c r="A74" s="1" t="s">
        <v>87</v>
      </c>
      <c r="B74">
        <f>HYPERLINK("https://www.suredividend.com/sure-analysis-KMB/","Kimberly-Clark Corp.")</f>
        <v>0</v>
      </c>
      <c r="C74" t="s">
        <v>166</v>
      </c>
      <c r="D74">
        <v>126.71</v>
      </c>
      <c r="E74">
        <v>0.03851314024149633</v>
      </c>
      <c r="F74">
        <v>52</v>
      </c>
      <c r="G74">
        <v>0.03389830508474589</v>
      </c>
      <c r="H74">
        <v>0.03443813160921594</v>
      </c>
      <c r="I74">
        <v>4.692090891725526</v>
      </c>
      <c r="J74">
        <v>42690.419823</v>
      </c>
      <c r="K74">
        <v>24.20091826683673</v>
      </c>
      <c r="L74">
        <v>0.9005932613676633</v>
      </c>
      <c r="M74">
        <v>0.289548863480782</v>
      </c>
      <c r="N74">
        <v>142.41</v>
      </c>
      <c r="O74">
        <v>114.07</v>
      </c>
    </row>
    <row r="75" spans="1:15">
      <c r="A75" s="1" t="s">
        <v>88</v>
      </c>
      <c r="B75">
        <f>HYPERLINK("https://www.suredividend.com/sure-analysis-KO/","Coca-Cola Co")</f>
        <v>0</v>
      </c>
      <c r="C75" t="s">
        <v>166</v>
      </c>
      <c r="D75">
        <v>60.5</v>
      </c>
      <c r="E75">
        <v>0.03206611570247934</v>
      </c>
      <c r="F75">
        <v>62</v>
      </c>
      <c r="G75">
        <v>0.04545454545454541</v>
      </c>
      <c r="H75">
        <v>0.02834672210021361</v>
      </c>
      <c r="I75">
        <v>1.81849121885027</v>
      </c>
      <c r="J75">
        <v>260903.598164</v>
      </c>
      <c r="K75">
        <v>24.35165187268994</v>
      </c>
      <c r="L75">
        <v>0.736231262692417</v>
      </c>
      <c r="M75">
        <v>0.342141771846386</v>
      </c>
      <c r="N75">
        <v>63.49</v>
      </c>
      <c r="O75">
        <v>51.14</v>
      </c>
    </row>
    <row r="76" spans="1:15">
      <c r="A76" s="1" t="s">
        <v>89</v>
      </c>
      <c r="B76">
        <f>HYPERLINK("https://www.suredividend.com/sure-analysis-LANC/","Lancaster Colony Corp.")</f>
        <v>0</v>
      </c>
      <c r="C76" t="s">
        <v>166</v>
      </c>
      <c r="D76">
        <v>202.75</v>
      </c>
      <c r="E76">
        <v>0.01775585696670777</v>
      </c>
      <c r="F76">
        <v>61</v>
      </c>
      <c r="G76">
        <v>0.05882352941176472</v>
      </c>
      <c r="H76">
        <v>0.06724918187953888</v>
      </c>
      <c r="I76">
        <v>3.461539711253384</v>
      </c>
      <c r="J76">
        <v>5579.88275</v>
      </c>
      <c r="K76">
        <v>43.30794888312817</v>
      </c>
      <c r="L76">
        <v>0.7380681687107428</v>
      </c>
      <c r="M76">
        <v>0.4640257927793091</v>
      </c>
      <c r="N76">
        <v>214.36</v>
      </c>
      <c r="O76">
        <v>154.96</v>
      </c>
    </row>
    <row r="77" spans="1:15">
      <c r="A77" s="1" t="s">
        <v>90</v>
      </c>
      <c r="B77">
        <f>HYPERLINK("https://www.suredividend.com/sure-analysis-LECO/","Lincoln Electric Holdings, Inc.")</f>
        <v>0</v>
      </c>
      <c r="C77" t="s">
        <v>165</v>
      </c>
      <c r="D77">
        <v>252.53</v>
      </c>
      <c r="E77">
        <v>0.01124618857165485</v>
      </c>
      <c r="F77">
        <v>28</v>
      </c>
      <c r="G77" t="s">
        <v>175</v>
      </c>
      <c r="H77" t="s">
        <v>175</v>
      </c>
      <c r="I77">
        <v>2.604495019693104</v>
      </c>
      <c r="J77">
        <v>14349.462947</v>
      </c>
      <c r="K77">
        <v>26.31731422517827</v>
      </c>
      <c r="L77">
        <v>0.2779610479928606</v>
      </c>
      <c r="M77">
        <v>1.144990926412148</v>
      </c>
      <c r="N77">
        <v>259.04</v>
      </c>
      <c r="O77">
        <v>149.32</v>
      </c>
    </row>
    <row r="78" spans="1:15">
      <c r="A78" s="1" t="s">
        <v>91</v>
      </c>
      <c r="B78">
        <f>HYPERLINK("https://www.suredividend.com/sure-analysis-LEG/","Leggett &amp; Platt, Inc.")</f>
        <v>0</v>
      </c>
      <c r="C78" t="s">
        <v>170</v>
      </c>
      <c r="D78">
        <v>19.38</v>
      </c>
      <c r="E78">
        <v>0.09494324045407637</v>
      </c>
      <c r="F78">
        <v>52</v>
      </c>
      <c r="G78">
        <v>0.04545454545454541</v>
      </c>
      <c r="H78">
        <v>0.03895047748988278</v>
      </c>
      <c r="I78">
        <v>1.775004879132941</v>
      </c>
      <c r="J78">
        <v>2591.689125</v>
      </c>
      <c r="K78" t="s">
        <v>175</v>
      </c>
      <c r="L78" t="s">
        <v>175</v>
      </c>
      <c r="M78">
        <v>0.8182289408730981</v>
      </c>
      <c r="N78">
        <v>31.88</v>
      </c>
      <c r="O78">
        <v>19.12</v>
      </c>
    </row>
    <row r="79" spans="1:15">
      <c r="A79" s="1" t="s">
        <v>92</v>
      </c>
      <c r="B79">
        <f>HYPERLINK("https://www.suredividend.com/sure-analysis-LIN/","Linde Plc.")</f>
        <v>0</v>
      </c>
      <c r="C79" t="s">
        <v>168</v>
      </c>
      <c r="D79">
        <v>471.47</v>
      </c>
      <c r="E79">
        <v>0.01179290304791397</v>
      </c>
      <c r="F79">
        <v>31</v>
      </c>
      <c r="G79">
        <v>0.09019607843137267</v>
      </c>
      <c r="H79">
        <v>0.09698666786739873</v>
      </c>
      <c r="I79">
        <v>1.274999976158142</v>
      </c>
      <c r="J79">
        <v>227048.859254</v>
      </c>
      <c r="K79">
        <v>36.6266912814712</v>
      </c>
      <c r="L79">
        <v>0.1012708479871439</v>
      </c>
      <c r="M79">
        <v>0.6646430878328581</v>
      </c>
      <c r="N79">
        <v>473.98</v>
      </c>
      <c r="O79">
        <v>320.89</v>
      </c>
    </row>
    <row r="80" spans="1:15">
      <c r="A80" s="1" t="s">
        <v>93</v>
      </c>
      <c r="B80">
        <f>HYPERLINK("https://www.suredividend.com/sure-analysis-LOW/","Lowe`s Cos., Inc.")</f>
        <v>0</v>
      </c>
      <c r="C80" t="s">
        <v>170</v>
      </c>
      <c r="D80">
        <v>243.26</v>
      </c>
      <c r="E80">
        <v>0.01808764285127025</v>
      </c>
      <c r="F80">
        <v>60</v>
      </c>
      <c r="G80">
        <v>0.04761904761904767</v>
      </c>
      <c r="H80">
        <v>0.1804029591369694</v>
      </c>
      <c r="I80">
        <v>4.316365602947197</v>
      </c>
      <c r="J80">
        <v>139898.826</v>
      </c>
      <c r="K80">
        <v>18.29938862001308</v>
      </c>
      <c r="L80">
        <v>0.3333100851696678</v>
      </c>
      <c r="M80">
        <v>1.063495215811971</v>
      </c>
      <c r="N80">
        <v>245.29</v>
      </c>
      <c r="O80">
        <v>180.94</v>
      </c>
    </row>
    <row r="81" spans="1:15">
      <c r="A81" s="1" t="s">
        <v>94</v>
      </c>
      <c r="B81">
        <f>HYPERLINK("https://www.suredividend.com/sure-analysis-MATW/","Matthews International Corp.")</f>
        <v>0</v>
      </c>
      <c r="C81" t="s">
        <v>165</v>
      </c>
      <c r="D81">
        <v>29.35</v>
      </c>
      <c r="E81">
        <v>0.03270868824531516</v>
      </c>
      <c r="F81">
        <v>30</v>
      </c>
      <c r="G81">
        <v>0.04347826086956519</v>
      </c>
      <c r="H81">
        <v>0.03713728933664817</v>
      </c>
      <c r="I81">
        <v>0.9215085917736591</v>
      </c>
      <c r="J81">
        <v>900.516994</v>
      </c>
      <c r="K81">
        <v>27.05473917680637</v>
      </c>
      <c r="L81">
        <v>0.8693477280883576</v>
      </c>
      <c r="M81">
        <v>1.187441846459977</v>
      </c>
      <c r="N81">
        <v>47.02</v>
      </c>
      <c r="O81">
        <v>27.37</v>
      </c>
    </row>
    <row r="82" spans="1:15">
      <c r="A82" s="1" t="s">
        <v>95</v>
      </c>
      <c r="B82">
        <f>HYPERLINK("https://www.suredividend.com/sure-analysis-MCD/","McDonald`s Corp")</f>
        <v>0</v>
      </c>
      <c r="C82" t="s">
        <v>170</v>
      </c>
      <c r="D82">
        <v>294.31</v>
      </c>
      <c r="E82">
        <v>0.0226971560599368</v>
      </c>
      <c r="F82">
        <v>47</v>
      </c>
      <c r="G82">
        <v>0.09868421052631571</v>
      </c>
      <c r="H82">
        <v>0.07560223601285232</v>
      </c>
      <c r="I82">
        <v>6.327314721745696</v>
      </c>
      <c r="J82">
        <v>212506.973433</v>
      </c>
      <c r="K82">
        <v>25.09292620362743</v>
      </c>
      <c r="L82">
        <v>0.5473455641648526</v>
      </c>
      <c r="M82">
        <v>0.494263437004907</v>
      </c>
      <c r="N82">
        <v>300.68</v>
      </c>
      <c r="O82">
        <v>242.88</v>
      </c>
    </row>
    <row r="83" spans="1:15">
      <c r="A83" s="1" t="s">
        <v>96</v>
      </c>
      <c r="B83">
        <f>HYPERLINK("https://www.suredividend.com/sure-analysis-MCY/","Mercury General Corp.")</f>
        <v>0</v>
      </c>
      <c r="C83" t="s">
        <v>167</v>
      </c>
      <c r="D83">
        <v>47.14</v>
      </c>
      <c r="E83">
        <v>0.02694102672889266</v>
      </c>
      <c r="F83">
        <v>0</v>
      </c>
      <c r="G83">
        <v>0</v>
      </c>
      <c r="H83" t="s">
        <v>175</v>
      </c>
      <c r="I83">
        <v>1.561353550344854</v>
      </c>
      <c r="J83">
        <v>2610.194927</v>
      </c>
      <c r="K83">
        <v>27.0946990406494</v>
      </c>
      <c r="L83">
        <v>0.8973296266349736</v>
      </c>
      <c r="M83">
        <v>0.802203056409821</v>
      </c>
      <c r="N83">
        <v>52.07</v>
      </c>
      <c r="O83">
        <v>25.22</v>
      </c>
    </row>
    <row r="84" spans="1:15">
      <c r="A84" s="1" t="s">
        <v>97</v>
      </c>
      <c r="B84">
        <f>HYPERLINK("https://www.suredividend.com/sure-analysis-MDT/","Medtronic Plc")</f>
        <v>0</v>
      </c>
      <c r="C84" t="s">
        <v>164</v>
      </c>
      <c r="D84">
        <v>85.73999999999999</v>
      </c>
      <c r="E84">
        <v>0.03219034289713086</v>
      </c>
      <c r="F84">
        <v>46</v>
      </c>
      <c r="G84">
        <v>0.01470588235294112</v>
      </c>
      <c r="H84">
        <v>0.06653673185724296</v>
      </c>
      <c r="I84">
        <v>2.71615826933293</v>
      </c>
      <c r="J84">
        <v>113847.504494</v>
      </c>
      <c r="K84">
        <v>27.0936469523703</v>
      </c>
      <c r="L84">
        <v>0.8622724664548985</v>
      </c>
      <c r="M84">
        <v>0.525583452021122</v>
      </c>
      <c r="N84">
        <v>89.78</v>
      </c>
      <c r="O84">
        <v>68.27</v>
      </c>
    </row>
    <row r="85" spans="1:15">
      <c r="A85" s="1" t="s">
        <v>98</v>
      </c>
      <c r="B85">
        <f>HYPERLINK("https://www.suredividend.com/sure-analysis-MGEE/","MGE Energy, Inc.")</f>
        <v>0</v>
      </c>
      <c r="C85" t="s">
        <v>169</v>
      </c>
      <c r="D85">
        <v>77.58</v>
      </c>
      <c r="E85">
        <v>0.02204176334106728</v>
      </c>
      <c r="F85">
        <v>46</v>
      </c>
      <c r="G85">
        <v>0.04907975460122693</v>
      </c>
      <c r="H85">
        <v>0.04841317128472156</v>
      </c>
      <c r="I85">
        <v>1.659042702354722</v>
      </c>
      <c r="J85">
        <v>2805.93749</v>
      </c>
      <c r="K85">
        <v>23.83994332832055</v>
      </c>
      <c r="L85">
        <v>0.5104746776476068</v>
      </c>
      <c r="M85">
        <v>0.354094295252899</v>
      </c>
      <c r="N85">
        <v>82.38</v>
      </c>
      <c r="O85">
        <v>61.26</v>
      </c>
    </row>
    <row r="86" spans="1:15">
      <c r="A86" s="1" t="s">
        <v>99</v>
      </c>
      <c r="B86">
        <f>HYPERLINK("https://www.suredividend.com/sure-analysis-MGRC/","McGrath Rentcorp")</f>
        <v>0</v>
      </c>
      <c r="C86" t="s">
        <v>165</v>
      </c>
      <c r="D86">
        <v>120.71</v>
      </c>
      <c r="E86">
        <v>0.01574020379421755</v>
      </c>
      <c r="F86">
        <v>32</v>
      </c>
      <c r="G86">
        <v>0.0219780219780219</v>
      </c>
      <c r="H86">
        <v>0.04396114979019283</v>
      </c>
      <c r="I86">
        <v>1.835360023051126</v>
      </c>
      <c r="J86">
        <v>2956.940285</v>
      </c>
      <c r="K86">
        <v>16.93347469909117</v>
      </c>
      <c r="L86">
        <v>0.2577752841363941</v>
      </c>
      <c r="M86">
        <v>0.8242056538613861</v>
      </c>
      <c r="N86">
        <v>130.86</v>
      </c>
      <c r="O86">
        <v>82.87</v>
      </c>
    </row>
    <row r="87" spans="1:15">
      <c r="A87" s="1" t="s">
        <v>100</v>
      </c>
      <c r="B87">
        <f>HYPERLINK("https://www.suredividend.com/sure-analysis-MKC/","McCormick &amp; Co., Inc.")</f>
        <v>0</v>
      </c>
      <c r="C87" t="s">
        <v>166</v>
      </c>
      <c r="D87">
        <v>68.95999999999999</v>
      </c>
      <c r="E87">
        <v>0.02436194895591648</v>
      </c>
      <c r="F87">
        <v>38</v>
      </c>
      <c r="G87">
        <v>0.07692307692307687</v>
      </c>
      <c r="H87" t="s">
        <v>175</v>
      </c>
      <c r="I87">
        <v>1.576418974383461</v>
      </c>
      <c r="J87">
        <v>18500.896974</v>
      </c>
      <c r="K87">
        <v>27.18321624087511</v>
      </c>
      <c r="L87">
        <v>0.6255630850728019</v>
      </c>
      <c r="M87">
        <v>0.425413702615868</v>
      </c>
      <c r="N87">
        <v>92.83</v>
      </c>
      <c r="O87">
        <v>58.77</v>
      </c>
    </row>
    <row r="88" spans="1:15">
      <c r="A88" s="1" t="s">
        <v>101</v>
      </c>
      <c r="B88">
        <f>HYPERLINK("https://www.suredividend.com/sure-analysis-MMM/","3M Co.")</f>
        <v>0</v>
      </c>
      <c r="C88" t="s">
        <v>165</v>
      </c>
      <c r="D88">
        <v>98.72</v>
      </c>
      <c r="E88">
        <v>0.06118314424635332</v>
      </c>
      <c r="F88">
        <v>66</v>
      </c>
      <c r="G88">
        <v>0.006666666666666599</v>
      </c>
      <c r="H88">
        <v>0.009538511824044305</v>
      </c>
      <c r="I88">
        <v>5.869354242248583</v>
      </c>
      <c r="J88">
        <v>54562.544</v>
      </c>
      <c r="K88" t="s">
        <v>175</v>
      </c>
      <c r="L88" t="s">
        <v>175</v>
      </c>
      <c r="M88">
        <v>1.062086220106401</v>
      </c>
      <c r="N88">
        <v>108.85</v>
      </c>
      <c r="O88">
        <v>82.65000000000001</v>
      </c>
    </row>
    <row r="89" spans="1:15">
      <c r="A89" s="1" t="s">
        <v>102</v>
      </c>
      <c r="B89">
        <f>HYPERLINK("https://www.suredividend.com/sure-analysis-MO/","Altria Group Inc.")</f>
        <v>0</v>
      </c>
      <c r="C89" t="s">
        <v>166</v>
      </c>
      <c r="D89">
        <v>43.05</v>
      </c>
      <c r="E89">
        <v>0.0910569105691057</v>
      </c>
      <c r="F89">
        <v>54</v>
      </c>
      <c r="G89">
        <v>0.04255319148936154</v>
      </c>
      <c r="H89">
        <v>0.04142312668144399</v>
      </c>
      <c r="I89">
        <v>3.715288300910571</v>
      </c>
      <c r="J89">
        <v>75917.029414</v>
      </c>
      <c r="K89">
        <v>9.357454630069023</v>
      </c>
      <c r="L89">
        <v>0.8129733700023132</v>
      </c>
      <c r="M89">
        <v>0.5294818298717321</v>
      </c>
      <c r="N89">
        <v>44.96</v>
      </c>
      <c r="O89">
        <v>38.16</v>
      </c>
    </row>
    <row r="90" spans="1:15">
      <c r="A90" s="1" t="s">
        <v>103</v>
      </c>
      <c r="B90">
        <f>HYPERLINK("https://www.suredividend.com/sure-analysis-MSA/","MSA Safety Inc")</f>
        <v>0</v>
      </c>
      <c r="C90" t="s">
        <v>165</v>
      </c>
      <c r="D90">
        <v>186.92</v>
      </c>
      <c r="E90">
        <v>0.01005777872886797</v>
      </c>
      <c r="F90">
        <v>53</v>
      </c>
      <c r="G90">
        <v>0.02173913043478271</v>
      </c>
      <c r="H90">
        <v>0.02275053066212362</v>
      </c>
      <c r="I90">
        <v>1.872280990725026</v>
      </c>
      <c r="J90">
        <v>7349.414207</v>
      </c>
      <c r="K90">
        <v>125.5966608606193</v>
      </c>
      <c r="L90">
        <v>1.265054723462855</v>
      </c>
      <c r="M90">
        <v>0.7631466056778481</v>
      </c>
      <c r="N90">
        <v>188.27</v>
      </c>
      <c r="O90">
        <v>121.17</v>
      </c>
    </row>
    <row r="91" spans="1:15">
      <c r="A91" s="1" t="s">
        <v>104</v>
      </c>
      <c r="B91">
        <f>HYPERLINK("https://www.suredividend.com/sure-analysis-MSEX/","Middlesex Water Co.")</f>
        <v>0</v>
      </c>
      <c r="C91" t="s">
        <v>169</v>
      </c>
      <c r="D91">
        <v>51.45</v>
      </c>
      <c r="E91">
        <v>0.02526724975704567</v>
      </c>
      <c r="F91">
        <v>51</v>
      </c>
      <c r="G91">
        <v>0.04000000000000004</v>
      </c>
      <c r="H91">
        <v>0.06251341943967748</v>
      </c>
      <c r="I91">
        <v>1.255220836312136</v>
      </c>
      <c r="J91">
        <v>916.924922</v>
      </c>
      <c r="K91">
        <v>29.19771116736722</v>
      </c>
      <c r="L91">
        <v>0.7131936569955318</v>
      </c>
      <c r="M91">
        <v>0.7015125439991321</v>
      </c>
      <c r="N91">
        <v>81.92</v>
      </c>
      <c r="O91">
        <v>48.59</v>
      </c>
    </row>
    <row r="92" spans="1:15">
      <c r="A92" s="1" t="s">
        <v>105</v>
      </c>
      <c r="B92">
        <f>HYPERLINK("https://www.suredividend.com/sure-analysis-NC/","Nacco Industries Inc.")</f>
        <v>0</v>
      </c>
      <c r="C92" t="s">
        <v>172</v>
      </c>
      <c r="D92">
        <v>29.12</v>
      </c>
      <c r="E92">
        <v>0.02987637362637362</v>
      </c>
      <c r="F92">
        <v>38</v>
      </c>
      <c r="G92">
        <v>0.04819277108433728</v>
      </c>
      <c r="H92">
        <v>0.02740371572479905</v>
      </c>
      <c r="I92">
        <v>0.861553946917041</v>
      </c>
      <c r="J92">
        <v>172.679969</v>
      </c>
      <c r="K92" t="s">
        <v>175</v>
      </c>
      <c r="L92" t="s">
        <v>175</v>
      </c>
      <c r="M92">
        <v>0.483845498533909</v>
      </c>
      <c r="N92">
        <v>38.85</v>
      </c>
      <c r="O92">
        <v>28.8</v>
      </c>
    </row>
    <row r="93" spans="1:15">
      <c r="A93" s="1" t="s">
        <v>106</v>
      </c>
      <c r="B93">
        <f>HYPERLINK("https://www.suredividend.com/sure-analysis-NDSN/","Nordson Corp.")</f>
        <v>0</v>
      </c>
      <c r="C93" t="s">
        <v>165</v>
      </c>
      <c r="D93">
        <v>263.87</v>
      </c>
      <c r="E93">
        <v>0.0103081062644484</v>
      </c>
      <c r="F93">
        <v>60</v>
      </c>
      <c r="G93">
        <v>0.04615384615384621</v>
      </c>
      <c r="H93">
        <v>0.142058035063606</v>
      </c>
      <c r="I93">
        <v>2.66881198914351</v>
      </c>
      <c r="J93">
        <v>15091.317688</v>
      </c>
      <c r="K93">
        <v>30.62336687232652</v>
      </c>
      <c r="L93">
        <v>0.3117771015354567</v>
      </c>
      <c r="M93">
        <v>0.9910220984741661</v>
      </c>
      <c r="N93">
        <v>275.67</v>
      </c>
      <c r="O93">
        <v>198.08</v>
      </c>
    </row>
    <row r="94" spans="1:15">
      <c r="A94" s="1" t="s">
        <v>107</v>
      </c>
      <c r="B94">
        <f>HYPERLINK("https://www.suredividend.com/sure-analysis-NEE/","NextEra Energy Inc")</f>
        <v>0</v>
      </c>
      <c r="C94" t="s">
        <v>169</v>
      </c>
      <c r="D94">
        <v>57.15</v>
      </c>
      <c r="E94">
        <v>0.03604549431321085</v>
      </c>
      <c r="F94">
        <v>29</v>
      </c>
      <c r="G94">
        <v>0.1016042780748663</v>
      </c>
      <c r="H94" t="s">
        <v>175</v>
      </c>
      <c r="I94">
        <v>1.89414985913785</v>
      </c>
      <c r="J94">
        <v>117296.326151</v>
      </c>
      <c r="K94">
        <v>16.04600904939808</v>
      </c>
      <c r="L94">
        <v>0.5261527386494028</v>
      </c>
      <c r="M94">
        <v>0.6727031767567461</v>
      </c>
      <c r="N94">
        <v>77.38</v>
      </c>
      <c r="O94">
        <v>46.34</v>
      </c>
    </row>
    <row r="95" spans="1:15">
      <c r="A95" s="1" t="s">
        <v>108</v>
      </c>
      <c r="B95">
        <f>HYPERLINK("https://www.suredividend.com/sure-analysis-NFG/","National Fuel Gas Co.")</f>
        <v>0</v>
      </c>
      <c r="C95" t="s">
        <v>172</v>
      </c>
      <c r="D95">
        <v>51.57</v>
      </c>
      <c r="E95">
        <v>0.03839441535776614</v>
      </c>
      <c r="F95">
        <v>53</v>
      </c>
      <c r="G95">
        <v>0.04210526315789465</v>
      </c>
      <c r="H95">
        <v>0.03096341426769689</v>
      </c>
      <c r="I95">
        <v>1.931992389221395</v>
      </c>
      <c r="J95">
        <v>4751.021518</v>
      </c>
      <c r="K95">
        <v>10.79294388219365</v>
      </c>
      <c r="L95">
        <v>0.4050298509898103</v>
      </c>
      <c r="M95">
        <v>0.7549768793781361</v>
      </c>
      <c r="N95">
        <v>56.58</v>
      </c>
      <c r="O95">
        <v>45.32</v>
      </c>
    </row>
    <row r="96" spans="1:15">
      <c r="A96" s="1" t="s">
        <v>109</v>
      </c>
      <c r="B96">
        <f>HYPERLINK("https://www.suredividend.com/sure-analysis-NIDB/","Northeast Indiana Bancorp Inc.")</f>
        <v>0</v>
      </c>
      <c r="C96" t="s">
        <v>167</v>
      </c>
      <c r="D96">
        <v>16.4</v>
      </c>
      <c r="E96">
        <v>0.04146341463414635</v>
      </c>
      <c r="F96">
        <v>28</v>
      </c>
      <c r="G96" t="s">
        <v>175</v>
      </c>
      <c r="H96" t="s">
        <v>175</v>
      </c>
      <c r="I96">
        <v>0.8199999928474421</v>
      </c>
      <c r="J96">
        <v>39.847047</v>
      </c>
      <c r="K96">
        <v>0</v>
      </c>
      <c r="L96" t="s">
        <v>175</v>
      </c>
      <c r="N96">
        <v>41.46</v>
      </c>
      <c r="O96">
        <v>16.4</v>
      </c>
    </row>
    <row r="97" spans="1:15">
      <c r="A97" s="1" t="s">
        <v>110</v>
      </c>
      <c r="B97">
        <f>HYPERLINK("https://www.suredividend.com/sure-analysis-NJR/","New Jersey Resources Corporation")</f>
        <v>0</v>
      </c>
      <c r="C97" t="s">
        <v>169</v>
      </c>
      <c r="D97">
        <v>42.77</v>
      </c>
      <c r="E97">
        <v>0.0392798690671031</v>
      </c>
      <c r="F97">
        <v>27</v>
      </c>
      <c r="G97">
        <v>0.07692307692307687</v>
      </c>
      <c r="H97">
        <v>0.07504014914181223</v>
      </c>
      <c r="I97">
        <v>2.002550351794108</v>
      </c>
      <c r="J97">
        <v>4204.44185</v>
      </c>
      <c r="K97">
        <v>17.64985202292896</v>
      </c>
      <c r="L97">
        <v>0.8240947949769991</v>
      </c>
      <c r="M97">
        <v>0.566444840735935</v>
      </c>
      <c r="N97">
        <v>53.81</v>
      </c>
      <c r="O97">
        <v>38.18</v>
      </c>
    </row>
    <row r="98" spans="1:15">
      <c r="A98" s="1" t="s">
        <v>111</v>
      </c>
      <c r="B98">
        <f>HYPERLINK("https://www.suredividend.com/sure-analysis-NNN/","NNN REIT Inc")</f>
        <v>0</v>
      </c>
      <c r="C98" t="s">
        <v>173</v>
      </c>
      <c r="D98">
        <v>42.58</v>
      </c>
      <c r="E98">
        <v>0.05307656176608736</v>
      </c>
      <c r="F98">
        <v>34</v>
      </c>
      <c r="G98">
        <v>0.02727272727272734</v>
      </c>
      <c r="H98">
        <v>0.02474471859817773</v>
      </c>
      <c r="I98">
        <v>2.197541873136899</v>
      </c>
      <c r="J98">
        <v>7769.780178</v>
      </c>
      <c r="K98">
        <v>19.83447870477445</v>
      </c>
      <c r="L98">
        <v>1.017380496822638</v>
      </c>
      <c r="M98">
        <v>0.7150249226657951</v>
      </c>
      <c r="N98">
        <v>43.12</v>
      </c>
      <c r="O98">
        <v>33.37</v>
      </c>
    </row>
    <row r="99" spans="1:15">
      <c r="A99" s="1" t="s">
        <v>112</v>
      </c>
      <c r="B99">
        <f>HYPERLINK("https://www.suredividend.com/sure-analysis-NUE/","Nucor Corp.")</f>
        <v>0</v>
      </c>
      <c r="C99" t="s">
        <v>168</v>
      </c>
      <c r="D99">
        <v>182.89</v>
      </c>
      <c r="E99">
        <v>0.01181037782273498</v>
      </c>
      <c r="F99">
        <v>51</v>
      </c>
      <c r="G99">
        <v>0.05882352941176472</v>
      </c>
      <c r="H99">
        <v>0.06185875879493463</v>
      </c>
      <c r="I99">
        <v>2.060420157839368</v>
      </c>
      <c r="J99">
        <v>44029.859817</v>
      </c>
      <c r="K99">
        <v>9.767363816478124</v>
      </c>
      <c r="L99">
        <v>0.1144677865466315</v>
      </c>
      <c r="M99">
        <v>1.165813304967261</v>
      </c>
      <c r="N99">
        <v>195</v>
      </c>
      <c r="O99">
        <v>128.56</v>
      </c>
    </row>
    <row r="100" spans="1:15">
      <c r="A100" s="1" t="s">
        <v>113</v>
      </c>
      <c r="B100">
        <f>HYPERLINK("https://www.suredividend.com/sure-analysis-NWFL/","Norwood Financial Corp.")</f>
        <v>0</v>
      </c>
      <c r="C100" t="s">
        <v>167</v>
      </c>
      <c r="D100">
        <v>26.5</v>
      </c>
      <c r="E100">
        <v>0.04528301886792453</v>
      </c>
      <c r="F100">
        <v>32</v>
      </c>
      <c r="G100">
        <v>0.03448275862068995</v>
      </c>
      <c r="H100">
        <v>0.04563955259127317</v>
      </c>
      <c r="I100">
        <v>1.13666869985393</v>
      </c>
      <c r="J100">
        <v>213.837775</v>
      </c>
      <c r="K100">
        <v>0</v>
      </c>
      <c r="L100" t="s">
        <v>175</v>
      </c>
      <c r="M100">
        <v>0.7977551026946641</v>
      </c>
      <c r="N100">
        <v>33.85</v>
      </c>
      <c r="O100">
        <v>21.45</v>
      </c>
    </row>
    <row r="101" spans="1:15">
      <c r="A101" s="1" t="s">
        <v>114</v>
      </c>
      <c r="B101">
        <f>HYPERLINK("https://www.suredividend.com/sure-analysis-NWN/","Northwest Natural Holding Co")</f>
        <v>0</v>
      </c>
      <c r="C101" t="s">
        <v>169</v>
      </c>
      <c r="D101">
        <v>37.73</v>
      </c>
      <c r="E101">
        <v>0.05168301086668434</v>
      </c>
      <c r="F101">
        <v>68</v>
      </c>
      <c r="G101">
        <v>0.005154639175257936</v>
      </c>
      <c r="H101">
        <v>0.005208615197356048</v>
      </c>
      <c r="I101">
        <v>1.908919189141661</v>
      </c>
      <c r="J101">
        <v>1421.5434</v>
      </c>
      <c r="K101">
        <v>15.14406826820642</v>
      </c>
      <c r="L101">
        <v>0.7370344359620313</v>
      </c>
      <c r="M101">
        <v>0.493670161704482</v>
      </c>
      <c r="N101">
        <v>46.81</v>
      </c>
      <c r="O101">
        <v>34.95</v>
      </c>
    </row>
    <row r="102" spans="1:15">
      <c r="A102" s="1" t="s">
        <v>115</v>
      </c>
      <c r="B102">
        <f>HYPERLINK("https://www.suredividend.com/sure-analysis-O/","Realty Income Corp.")</f>
        <v>0</v>
      </c>
      <c r="C102" t="s">
        <v>173</v>
      </c>
      <c r="D102">
        <v>52.88</v>
      </c>
      <c r="E102">
        <v>0.05824508320726172</v>
      </c>
      <c r="F102">
        <v>26</v>
      </c>
      <c r="G102">
        <v>0.001953125</v>
      </c>
      <c r="H102">
        <v>0.007169193015529318</v>
      </c>
      <c r="I102">
        <v>2.990364522567419</v>
      </c>
      <c r="J102">
        <v>45536.22427</v>
      </c>
      <c r="K102">
        <v>52.20194251138072</v>
      </c>
      <c r="L102">
        <v>2.373305176640809</v>
      </c>
      <c r="M102">
        <v>0.650881365601504</v>
      </c>
      <c r="N102">
        <v>61.78</v>
      </c>
      <c r="O102">
        <v>43.95</v>
      </c>
    </row>
    <row r="103" spans="1:15">
      <c r="A103" s="1" t="s">
        <v>116</v>
      </c>
      <c r="B103">
        <f>HYPERLINK("https://www.suredividend.com/sure-analysis-ORI/","Old Republic International Corp.")</f>
        <v>0</v>
      </c>
      <c r="C103" t="s">
        <v>167</v>
      </c>
      <c r="D103">
        <v>29.15</v>
      </c>
      <c r="E103">
        <v>0.03636363636363637</v>
      </c>
      <c r="F103">
        <v>43</v>
      </c>
      <c r="G103">
        <v>0.08163265306122458</v>
      </c>
      <c r="H103">
        <v>0.04762370263962179</v>
      </c>
      <c r="I103">
        <v>0.9871607222857561</v>
      </c>
      <c r="J103">
        <v>8109.051619</v>
      </c>
      <c r="K103">
        <v>13.53990919911504</v>
      </c>
      <c r="L103">
        <v>0.4700765344217886</v>
      </c>
      <c r="M103">
        <v>0.5408583997316121</v>
      </c>
      <c r="N103">
        <v>30.33</v>
      </c>
      <c r="O103">
        <v>22.47</v>
      </c>
    </row>
    <row r="104" spans="1:15">
      <c r="A104" s="1" t="s">
        <v>117</v>
      </c>
      <c r="B104">
        <f>HYPERLINK("https://www.suredividend.com/sure-analysis-OZK/","Bank OZK")</f>
        <v>0</v>
      </c>
      <c r="C104" t="s">
        <v>167</v>
      </c>
      <c r="D104">
        <v>42.89</v>
      </c>
      <c r="E104">
        <v>0.03543949638610399</v>
      </c>
      <c r="F104">
        <v>28</v>
      </c>
      <c r="G104" t="s">
        <v>175</v>
      </c>
      <c r="H104" t="s">
        <v>175</v>
      </c>
      <c r="I104">
        <v>1.431741145317682</v>
      </c>
      <c r="J104">
        <v>5214.445122</v>
      </c>
      <c r="K104">
        <v>7.872666817941626</v>
      </c>
      <c r="L104">
        <v>0.2503043960345598</v>
      </c>
      <c r="M104">
        <v>1.758575082620712</v>
      </c>
      <c r="N104">
        <v>51.94</v>
      </c>
      <c r="O104">
        <v>29.37</v>
      </c>
    </row>
    <row r="105" spans="1:15">
      <c r="A105" s="1" t="s">
        <v>118</v>
      </c>
      <c r="B105">
        <f>HYPERLINK("https://www.suredividend.com/sure-analysis-PEP/","PepsiCo Inc")</f>
        <v>0</v>
      </c>
      <c r="C105" t="s">
        <v>166</v>
      </c>
      <c r="D105">
        <v>164.54</v>
      </c>
      <c r="E105">
        <v>0.03294031846359548</v>
      </c>
      <c r="F105">
        <v>52</v>
      </c>
      <c r="G105">
        <v>0.1000000000000001</v>
      </c>
      <c r="H105">
        <v>0.05783377872346795</v>
      </c>
      <c r="I105">
        <v>4.94807245071862</v>
      </c>
      <c r="J105">
        <v>226148.59225</v>
      </c>
      <c r="K105">
        <v>24.92270137208948</v>
      </c>
      <c r="L105">
        <v>0.7542793369997897</v>
      </c>
      <c r="M105">
        <v>0.368816983906695</v>
      </c>
      <c r="N105">
        <v>187.02</v>
      </c>
      <c r="O105">
        <v>151.16</v>
      </c>
    </row>
    <row r="106" spans="1:15">
      <c r="A106" s="1" t="s">
        <v>119</v>
      </c>
      <c r="B106">
        <f>HYPERLINK("https://www.suredividend.com/sure-analysis-PG/","Procter &amp; Gamble Co.")</f>
        <v>0</v>
      </c>
      <c r="C106" t="s">
        <v>166</v>
      </c>
      <c r="D106">
        <v>161.93</v>
      </c>
      <c r="E106">
        <v>0.02321990983758414</v>
      </c>
      <c r="F106">
        <v>67</v>
      </c>
      <c r="G106">
        <v>0.03000109493047209</v>
      </c>
      <c r="H106">
        <v>0.04750018267270484</v>
      </c>
      <c r="I106">
        <v>3.727557631145873</v>
      </c>
      <c r="J106">
        <v>381024.699274</v>
      </c>
      <c r="K106">
        <v>26.29933043030232</v>
      </c>
      <c r="L106">
        <v>0.6361019848371796</v>
      </c>
      <c r="M106">
        <v>0.309298680384113</v>
      </c>
      <c r="N106">
        <v>162.62</v>
      </c>
      <c r="O106">
        <v>135.37</v>
      </c>
    </row>
    <row r="107" spans="1:15">
      <c r="A107" s="1" t="s">
        <v>120</v>
      </c>
      <c r="B107">
        <f>HYPERLINK("https://www.suredividend.com/sure-analysis-PH/","Parker-Hannifin Corp.")</f>
        <v>0</v>
      </c>
      <c r="C107" t="s">
        <v>165</v>
      </c>
      <c r="D107">
        <v>538.28</v>
      </c>
      <c r="E107">
        <v>0.01099799360927398</v>
      </c>
      <c r="F107">
        <v>67</v>
      </c>
      <c r="G107">
        <v>0.112781954887218</v>
      </c>
      <c r="H107">
        <v>0.1095728171731842</v>
      </c>
      <c r="I107">
        <v>5.891176321827707</v>
      </c>
      <c r="J107">
        <v>69120.994491</v>
      </c>
      <c r="K107">
        <v>26.25655862878311</v>
      </c>
      <c r="L107">
        <v>0.2909222874976646</v>
      </c>
      <c r="M107">
        <v>1.343938587941357</v>
      </c>
      <c r="N107">
        <v>543.92</v>
      </c>
      <c r="O107">
        <v>296.45</v>
      </c>
    </row>
    <row r="108" spans="1:15">
      <c r="A108" s="1" t="s">
        <v>121</v>
      </c>
      <c r="B108">
        <f>HYPERLINK("https://www.suredividend.com/sure-analysis-PII/","Polaris Inc")</f>
        <v>0</v>
      </c>
      <c r="C108" t="s">
        <v>170</v>
      </c>
      <c r="D108">
        <v>91.34999999999999</v>
      </c>
      <c r="E108">
        <v>0.02889983579638752</v>
      </c>
      <c r="F108">
        <v>29</v>
      </c>
      <c r="G108">
        <v>0.01538461538461533</v>
      </c>
      <c r="H108">
        <v>0.01588095861135153</v>
      </c>
      <c r="I108">
        <v>2.58267194391147</v>
      </c>
      <c r="J108">
        <v>5152.168319</v>
      </c>
      <c r="K108">
        <v>10.24695369630072</v>
      </c>
      <c r="L108">
        <v>0.2965180188187681</v>
      </c>
      <c r="M108">
        <v>1.316796880808918</v>
      </c>
      <c r="N108">
        <v>135.68</v>
      </c>
      <c r="O108">
        <v>81.42</v>
      </c>
    </row>
    <row r="109" spans="1:15">
      <c r="A109" s="1" t="s">
        <v>122</v>
      </c>
      <c r="B109">
        <f>HYPERLINK("https://www.suredividend.com/sure-analysis-PNR/","Pentair plc")</f>
        <v>0</v>
      </c>
      <c r="C109" t="s">
        <v>165</v>
      </c>
      <c r="D109">
        <v>81.94</v>
      </c>
      <c r="E109">
        <v>0.01122772760556505</v>
      </c>
      <c r="F109">
        <v>48</v>
      </c>
      <c r="G109">
        <v>0.04545454545454541</v>
      </c>
      <c r="H109">
        <v>0.05024607263868264</v>
      </c>
      <c r="I109">
        <v>0.885559747210631</v>
      </c>
      <c r="J109">
        <v>13547.509995</v>
      </c>
      <c r="K109">
        <v>21.75607836071945</v>
      </c>
      <c r="L109">
        <v>0.2367806810723612</v>
      </c>
      <c r="M109">
        <v>1.25687373094189</v>
      </c>
      <c r="N109">
        <v>82.56999999999999</v>
      </c>
      <c r="O109">
        <v>49.44</v>
      </c>
    </row>
    <row r="110" spans="1:15">
      <c r="A110" s="1" t="s">
        <v>123</v>
      </c>
      <c r="B110">
        <f>HYPERLINK("https://www.suredividend.com/sure-analysis-PPG/","PPG Industries, Inc.")</f>
        <v>0</v>
      </c>
      <c r="C110" t="s">
        <v>168</v>
      </c>
      <c r="D110">
        <v>141.31</v>
      </c>
      <c r="E110">
        <v>0.01839926402943882</v>
      </c>
      <c r="F110">
        <v>52</v>
      </c>
      <c r="G110">
        <v>0.04838709677419351</v>
      </c>
      <c r="H110">
        <v>0.06251341943967748</v>
      </c>
      <c r="I110">
        <v>2.551965141623174</v>
      </c>
      <c r="J110">
        <v>33258.883541</v>
      </c>
      <c r="K110">
        <v>26.18809727658268</v>
      </c>
      <c r="L110">
        <v>0.4770028302099391</v>
      </c>
      <c r="M110">
        <v>1.031282596762589</v>
      </c>
      <c r="N110">
        <v>150.73</v>
      </c>
      <c r="O110">
        <v>118.66</v>
      </c>
    </row>
    <row r="111" spans="1:15">
      <c r="A111" s="1" t="s">
        <v>124</v>
      </c>
      <c r="B111">
        <f>HYPERLINK("https://www.suredividend.com/sure-analysis-PSBQ/","PSB Holdings Inc (WI)")</f>
        <v>0</v>
      </c>
      <c r="C111" t="s">
        <v>167</v>
      </c>
      <c r="D111">
        <v>21.1</v>
      </c>
      <c r="E111">
        <v>0.02843601895734597</v>
      </c>
      <c r="F111">
        <v>30</v>
      </c>
      <c r="G111" t="s">
        <v>175</v>
      </c>
      <c r="H111" t="s">
        <v>175</v>
      </c>
      <c r="I111">
        <v>0.600000023841857</v>
      </c>
      <c r="J111">
        <v>89.39188</v>
      </c>
      <c r="K111">
        <v>0</v>
      </c>
      <c r="L111" t="s">
        <v>175</v>
      </c>
      <c r="N111">
        <v>22.5</v>
      </c>
      <c r="O111">
        <v>19.2</v>
      </c>
    </row>
    <row r="112" spans="1:15">
      <c r="A112" s="1" t="s">
        <v>125</v>
      </c>
      <c r="B112">
        <f>HYPERLINK("https://www.suredividend.com/sure-analysis-RLI/","RLI Corp.")</f>
        <v>0</v>
      </c>
      <c r="C112" t="s">
        <v>167</v>
      </c>
      <c r="D112">
        <v>148.18</v>
      </c>
      <c r="E112">
        <v>0.007288432986907815</v>
      </c>
      <c r="F112">
        <v>48</v>
      </c>
      <c r="G112">
        <v>0</v>
      </c>
      <c r="H112">
        <v>0.02383625553960966</v>
      </c>
      <c r="I112">
        <v>3.066385900043874</v>
      </c>
      <c r="J112">
        <v>6765.793592</v>
      </c>
      <c r="K112">
        <v>22.21125826775789</v>
      </c>
      <c r="L112">
        <v>0.4639010438795573</v>
      </c>
      <c r="M112">
        <v>0.425589257697303</v>
      </c>
      <c r="N112">
        <v>149.2</v>
      </c>
      <c r="O112">
        <v>120.76</v>
      </c>
    </row>
    <row r="113" spans="1:15">
      <c r="A113" s="1" t="s">
        <v>126</v>
      </c>
      <c r="B113">
        <f>HYPERLINK("https://www.suredividend.com/sure-analysis-RNR/","RenaissanceRe Holdings Ltd")</f>
        <v>0</v>
      </c>
      <c r="C113" t="s">
        <v>167</v>
      </c>
      <c r="D113">
        <v>236.02</v>
      </c>
      <c r="E113">
        <v>0.006609609355139395</v>
      </c>
      <c r="F113">
        <v>29</v>
      </c>
      <c r="G113">
        <v>0.02702702702702697</v>
      </c>
      <c r="H113">
        <v>0.02249439475955151</v>
      </c>
      <c r="I113">
        <v>1.515643107995711</v>
      </c>
      <c r="J113">
        <v>12436.935828</v>
      </c>
      <c r="K113">
        <v>4.997866473574503</v>
      </c>
      <c r="L113">
        <v>0.02899642448815211</v>
      </c>
      <c r="M113">
        <v>0.286860079158651</v>
      </c>
      <c r="N113">
        <v>237.15</v>
      </c>
      <c r="O113">
        <v>173.56</v>
      </c>
    </row>
    <row r="114" spans="1:15">
      <c r="A114" s="1" t="s">
        <v>127</v>
      </c>
      <c r="B114">
        <f>HYPERLINK("https://www.suredividend.com/sure-analysis-ROP/","Roper Technologies Inc")</f>
        <v>0</v>
      </c>
      <c r="C114" t="s">
        <v>165</v>
      </c>
      <c r="D114">
        <v>555.2</v>
      </c>
      <c r="E114">
        <v>0.005403458213256484</v>
      </c>
      <c r="F114">
        <v>31</v>
      </c>
      <c r="G114">
        <v>0.09890109890109899</v>
      </c>
      <c r="H114">
        <v>0.1015137056700961</v>
      </c>
      <c r="I114">
        <v>1.356315292299116</v>
      </c>
      <c r="J114">
        <v>59418.799282</v>
      </c>
      <c r="K114">
        <v>42.92645519549198</v>
      </c>
      <c r="L114">
        <v>0.1052222879983798</v>
      </c>
      <c r="M114">
        <v>0.834294570258248</v>
      </c>
      <c r="N114">
        <v>562.6900000000001</v>
      </c>
      <c r="O114">
        <v>413.18</v>
      </c>
    </row>
    <row r="115" spans="1:15">
      <c r="A115" s="1" t="s">
        <v>128</v>
      </c>
      <c r="B115">
        <f>HYPERLINK("https://www.suredividend.com/sure-analysis-RPM/","RPM International, Inc.")</f>
        <v>0</v>
      </c>
      <c r="C115" t="s">
        <v>168</v>
      </c>
      <c r="D115">
        <v>118.26</v>
      </c>
      <c r="E115">
        <v>0.01555893793336716</v>
      </c>
      <c r="F115">
        <v>50</v>
      </c>
      <c r="G115">
        <v>0.09523809523809534</v>
      </c>
      <c r="H115">
        <v>0.05618004403862731</v>
      </c>
      <c r="I115">
        <v>1.748579451208223</v>
      </c>
      <c r="J115">
        <v>15240.422351</v>
      </c>
      <c r="K115">
        <v>29.13069523936588</v>
      </c>
      <c r="L115">
        <v>0.430684593893651</v>
      </c>
      <c r="M115">
        <v>1.006795289135479</v>
      </c>
      <c r="N115">
        <v>119.39</v>
      </c>
      <c r="O115">
        <v>77.45999999999999</v>
      </c>
    </row>
    <row r="116" spans="1:15">
      <c r="A116" s="1" t="s">
        <v>129</v>
      </c>
      <c r="B116">
        <f>HYPERLINK("https://www.suredividend.com/sure-analysis-RTX/","RTX Corp")</f>
        <v>0</v>
      </c>
      <c r="C116" t="s">
        <v>165</v>
      </c>
      <c r="D116">
        <v>89.95</v>
      </c>
      <c r="E116">
        <v>0.02623679822123402</v>
      </c>
      <c r="F116">
        <v>29</v>
      </c>
      <c r="G116">
        <v>0.07272727272727253</v>
      </c>
      <c r="H116" t="s">
        <v>175</v>
      </c>
      <c r="I116">
        <v>2.3358136634112</v>
      </c>
      <c r="J116">
        <v>119601.546702</v>
      </c>
      <c r="K116">
        <v>37.4339739285446</v>
      </c>
      <c r="L116">
        <v>1.047450073278565</v>
      </c>
      <c r="M116">
        <v>0.5261021708146001</v>
      </c>
      <c r="N116">
        <v>102.12</v>
      </c>
      <c r="O116">
        <v>67.61</v>
      </c>
    </row>
    <row r="117" spans="1:15">
      <c r="A117" s="1" t="s">
        <v>130</v>
      </c>
      <c r="B117">
        <f>HYPERLINK("https://www.suredividend.com/sure-analysis-SBSI/","Southside Bancshares Inc")</f>
        <v>0</v>
      </c>
      <c r="C117" t="s">
        <v>167</v>
      </c>
      <c r="D117">
        <v>28.29</v>
      </c>
      <c r="E117">
        <v>0.04948745139625309</v>
      </c>
      <c r="F117">
        <v>29</v>
      </c>
      <c r="G117">
        <v>0.02857142857142847</v>
      </c>
      <c r="H117">
        <v>0.03035803310185115</v>
      </c>
      <c r="I117">
        <v>1.364457388060266</v>
      </c>
      <c r="J117">
        <v>855.930245</v>
      </c>
      <c r="K117">
        <v>9.87323219028284</v>
      </c>
      <c r="L117">
        <v>0.4838501376100233</v>
      </c>
      <c r="M117">
        <v>1.117364864969499</v>
      </c>
      <c r="N117">
        <v>33.43</v>
      </c>
      <c r="O117">
        <v>23.9</v>
      </c>
    </row>
    <row r="118" spans="1:15">
      <c r="A118" s="1" t="s">
        <v>131</v>
      </c>
      <c r="B118">
        <f>HYPERLINK("https://www.suredividend.com/sure-analysis-SCL/","Stepan Co.")</f>
        <v>0</v>
      </c>
      <c r="C118" t="s">
        <v>168</v>
      </c>
      <c r="D118">
        <v>86.56</v>
      </c>
      <c r="E118">
        <v>0.01732902033271719</v>
      </c>
      <c r="F118">
        <v>56</v>
      </c>
      <c r="G118">
        <v>0.02739726027397271</v>
      </c>
      <c r="H118">
        <v>0.08447177119769855</v>
      </c>
      <c r="I118">
        <v>1.470508859735322</v>
      </c>
      <c r="J118">
        <v>1937.334763</v>
      </c>
      <c r="K118">
        <v>48.18761225350711</v>
      </c>
      <c r="L118">
        <v>0.8402907769916126</v>
      </c>
      <c r="M118">
        <v>1.018630204409821</v>
      </c>
      <c r="N118">
        <v>102.68</v>
      </c>
      <c r="O118">
        <v>63.04</v>
      </c>
    </row>
    <row r="119" spans="1:15">
      <c r="A119" s="1" t="s">
        <v>132</v>
      </c>
      <c r="B119">
        <f>HYPERLINK("https://www.suredividend.com/sure-analysis-SEIC/","SEI Investments Co.")</f>
        <v>0</v>
      </c>
      <c r="C119" t="s">
        <v>167</v>
      </c>
      <c r="D119">
        <v>69.59</v>
      </c>
      <c r="E119">
        <v>0.01322029027159075</v>
      </c>
      <c r="F119">
        <v>33</v>
      </c>
      <c r="G119" t="s">
        <v>175</v>
      </c>
      <c r="H119" t="s">
        <v>175</v>
      </c>
      <c r="I119">
        <v>0.8838942200183501</v>
      </c>
      <c r="J119">
        <v>9140.806904999999</v>
      </c>
      <c r="K119">
        <v>19.77425356608214</v>
      </c>
      <c r="L119">
        <v>0.255460757230737</v>
      </c>
      <c r="M119">
        <v>0.9326844791991841</v>
      </c>
      <c r="N119">
        <v>69.87</v>
      </c>
      <c r="O119">
        <v>51.45</v>
      </c>
    </row>
    <row r="120" spans="1:15">
      <c r="A120" s="1" t="s">
        <v>133</v>
      </c>
      <c r="B120">
        <f>HYPERLINK("https://www.suredividend.com/sure-analysis-SHW/","Sherwin-Williams Co.")</f>
        <v>0</v>
      </c>
      <c r="C120" t="s">
        <v>168</v>
      </c>
      <c r="D120">
        <v>342.7</v>
      </c>
      <c r="E120">
        <v>0.008345491683688358</v>
      </c>
      <c r="F120">
        <v>46</v>
      </c>
      <c r="G120">
        <v>0.1818181818181819</v>
      </c>
      <c r="H120" t="s">
        <v>175</v>
      </c>
      <c r="I120">
        <v>2.521859450717258</v>
      </c>
      <c r="J120">
        <v>87204.991689</v>
      </c>
      <c r="K120">
        <v>36.5057734801574</v>
      </c>
      <c r="L120">
        <v>0.2726334541315955</v>
      </c>
      <c r="M120">
        <v>1.115012668049168</v>
      </c>
      <c r="N120">
        <v>347.71</v>
      </c>
      <c r="O120">
        <v>203.51</v>
      </c>
    </row>
    <row r="121" spans="1:15">
      <c r="A121" s="1" t="s">
        <v>134</v>
      </c>
      <c r="B121">
        <f>HYPERLINK("https://www.suredividend.com/sure-analysis-SJM/","J.M. Smucker Co.")</f>
        <v>0</v>
      </c>
      <c r="C121" t="s">
        <v>166</v>
      </c>
      <c r="D121">
        <v>122.72</v>
      </c>
      <c r="E121">
        <v>0.03455019556714472</v>
      </c>
      <c r="F121">
        <v>27</v>
      </c>
      <c r="G121">
        <v>0.03921568627450989</v>
      </c>
      <c r="H121">
        <v>0.03792181163298758</v>
      </c>
      <c r="I121">
        <v>4.146496551004513</v>
      </c>
      <c r="J121">
        <v>13029.863496</v>
      </c>
      <c r="K121" t="s">
        <v>175</v>
      </c>
      <c r="L121" t="s">
        <v>175</v>
      </c>
      <c r="M121">
        <v>0.143242510724052</v>
      </c>
      <c r="N121">
        <v>154.9</v>
      </c>
      <c r="O121">
        <v>105.41</v>
      </c>
    </row>
    <row r="122" spans="1:15">
      <c r="A122" s="1" t="s">
        <v>135</v>
      </c>
      <c r="B122">
        <f>HYPERLINK("https://www.suredividend.com/sure-analysis-SJW/","SJW Group")</f>
        <v>0</v>
      </c>
      <c r="C122" t="s">
        <v>169</v>
      </c>
      <c r="D122">
        <v>57.54</v>
      </c>
      <c r="E122">
        <v>0.02780674313521029</v>
      </c>
      <c r="F122">
        <v>56</v>
      </c>
      <c r="G122">
        <v>0.05263157894736836</v>
      </c>
      <c r="H122">
        <v>0.05922384104881218</v>
      </c>
      <c r="I122">
        <v>1.525865830715476</v>
      </c>
      <c r="J122">
        <v>1844.752712</v>
      </c>
      <c r="K122">
        <v>21.70629286384976</v>
      </c>
      <c r="L122">
        <v>0.5693529219087596</v>
      </c>
      <c r="M122">
        <v>0.649272069264043</v>
      </c>
      <c r="N122">
        <v>79.98999999999999</v>
      </c>
      <c r="O122">
        <v>54.39</v>
      </c>
    </row>
    <row r="123" spans="1:15">
      <c r="A123" s="1" t="s">
        <v>136</v>
      </c>
      <c r="B123">
        <f>HYPERLINK("https://www.suredividend.com/sure-analysis-SON/","Sonoco Products Co.")</f>
        <v>0</v>
      </c>
      <c r="C123" t="s">
        <v>170</v>
      </c>
      <c r="D123">
        <v>57.63</v>
      </c>
      <c r="E123">
        <v>0.03539823008849557</v>
      </c>
      <c r="F123">
        <v>41</v>
      </c>
      <c r="G123">
        <v>0.04081632653061229</v>
      </c>
      <c r="H123">
        <v>0.03471404488278096</v>
      </c>
      <c r="I123">
        <v>2.012361226875041</v>
      </c>
      <c r="J123">
        <v>5655.109609</v>
      </c>
      <c r="K123">
        <v>11.90652163479374</v>
      </c>
      <c r="L123">
        <v>0.4192419222656335</v>
      </c>
      <c r="M123">
        <v>0.866452376693383</v>
      </c>
      <c r="N123">
        <v>62.02</v>
      </c>
      <c r="O123">
        <v>49.07</v>
      </c>
    </row>
    <row r="124" spans="1:15">
      <c r="A124" s="1" t="s">
        <v>137</v>
      </c>
      <c r="B124">
        <f>HYPERLINK("https://www.suredividend.com/sure-analysis-SPGI/","S&amp;P Global Inc")</f>
        <v>0</v>
      </c>
      <c r="C124" t="s">
        <v>167</v>
      </c>
      <c r="D124">
        <v>428.61</v>
      </c>
      <c r="E124">
        <v>0.008492569002123142</v>
      </c>
      <c r="F124">
        <v>51</v>
      </c>
      <c r="G124">
        <v>0.01111111111111107</v>
      </c>
      <c r="H124">
        <v>0.09807829529611101</v>
      </c>
      <c r="I124">
        <v>3.598415070974161</v>
      </c>
      <c r="J124">
        <v>142727.13</v>
      </c>
      <c r="K124">
        <v>51.26671782178218</v>
      </c>
      <c r="L124">
        <v>0.4372314788546975</v>
      </c>
      <c r="M124">
        <v>1.112947916601513</v>
      </c>
      <c r="N124">
        <v>460.2</v>
      </c>
      <c r="O124">
        <v>322.96</v>
      </c>
    </row>
    <row r="125" spans="1:15">
      <c r="A125" s="1" t="s">
        <v>138</v>
      </c>
      <c r="B125">
        <f>HYPERLINK("https://www.suredividend.com/sure-analysis-SRCE/","1st Source Corp.")</f>
        <v>0</v>
      </c>
      <c r="C125" t="s">
        <v>167</v>
      </c>
      <c r="D125">
        <v>51.14</v>
      </c>
      <c r="E125">
        <v>0.02659366445052797</v>
      </c>
      <c r="F125">
        <v>36</v>
      </c>
      <c r="G125">
        <v>0.0625</v>
      </c>
      <c r="H125">
        <v>0.04718407860618323</v>
      </c>
      <c r="I125">
        <v>1.293662375610417</v>
      </c>
      <c r="J125">
        <v>1250.917232</v>
      </c>
      <c r="K125">
        <v>10.10956578425034</v>
      </c>
      <c r="L125">
        <v>0.257189339087558</v>
      </c>
      <c r="M125">
        <v>1.006504624848941</v>
      </c>
      <c r="N125">
        <v>55.84</v>
      </c>
      <c r="O125">
        <v>37.19</v>
      </c>
    </row>
    <row r="126" spans="1:15">
      <c r="A126" s="1" t="s">
        <v>139</v>
      </c>
      <c r="B126">
        <f>HYPERLINK("https://www.suredividend.com/sure-analysis-SWK/","Stanley Black &amp; Decker Inc")</f>
        <v>0</v>
      </c>
      <c r="C126" t="s">
        <v>165</v>
      </c>
      <c r="D126">
        <v>91.39</v>
      </c>
      <c r="E126">
        <v>0.03545245650508808</v>
      </c>
      <c r="F126">
        <v>56</v>
      </c>
      <c r="G126">
        <v>0.01249999999999996</v>
      </c>
      <c r="H126">
        <v>0.04180926810264429</v>
      </c>
      <c r="I126">
        <v>3.187367200632262</v>
      </c>
      <c r="J126">
        <v>14056.132481</v>
      </c>
      <c r="K126" t="s">
        <v>175</v>
      </c>
      <c r="L126" t="s">
        <v>175</v>
      </c>
      <c r="M126">
        <v>1.423045818951437</v>
      </c>
      <c r="N126">
        <v>102</v>
      </c>
      <c r="O126">
        <v>70.45999999999999</v>
      </c>
    </row>
    <row r="127" spans="1:15">
      <c r="A127" s="1" t="s">
        <v>140</v>
      </c>
      <c r="B127">
        <f>HYPERLINK("https://www.suredividend.com/sure-analysis-SYK/","Stryker Corp.")</f>
        <v>0</v>
      </c>
      <c r="C127" t="s">
        <v>164</v>
      </c>
      <c r="D127">
        <v>358.39</v>
      </c>
      <c r="E127">
        <v>0.008928820558609336</v>
      </c>
      <c r="F127">
        <v>30</v>
      </c>
      <c r="G127">
        <v>0.06666666666666665</v>
      </c>
      <c r="H127">
        <v>0.08997698704834534</v>
      </c>
      <c r="I127">
        <v>3.03790776226235</v>
      </c>
      <c r="J127">
        <v>136165.97982</v>
      </c>
      <c r="K127">
        <v>43.02242648341232</v>
      </c>
      <c r="L127">
        <v>0.3682312439105879</v>
      </c>
      <c r="M127">
        <v>0.6770622245219781</v>
      </c>
      <c r="N127">
        <v>361.41</v>
      </c>
      <c r="O127">
        <v>249.31</v>
      </c>
    </row>
    <row r="128" spans="1:15">
      <c r="A128" s="1" t="s">
        <v>141</v>
      </c>
      <c r="B128">
        <f>HYPERLINK("https://www.suredividend.com/sure-analysis-SYY/","Sysco Corp.")</f>
        <v>0</v>
      </c>
      <c r="C128" t="s">
        <v>166</v>
      </c>
      <c r="D128">
        <v>80.13</v>
      </c>
      <c r="E128">
        <v>0.02520903531760889</v>
      </c>
      <c r="F128">
        <v>53</v>
      </c>
      <c r="G128">
        <v>0.02040816326530615</v>
      </c>
      <c r="H128">
        <v>0.0509476404473832</v>
      </c>
      <c r="I128">
        <v>1.969248779785357</v>
      </c>
      <c r="J128">
        <v>39891.097707</v>
      </c>
      <c r="K128">
        <v>19.16022856540956</v>
      </c>
      <c r="L128">
        <v>0.480304580435453</v>
      </c>
      <c r="M128">
        <v>0.512752122677825</v>
      </c>
      <c r="N128">
        <v>82.89</v>
      </c>
      <c r="O128">
        <v>61.82</v>
      </c>
    </row>
    <row r="129" spans="1:15">
      <c r="A129" s="1" t="s">
        <v>142</v>
      </c>
      <c r="B129">
        <f>HYPERLINK("https://www.suredividend.com/sure-analysis-TDS/","Telephone And Data Systems, Inc.")</f>
        <v>0</v>
      </c>
      <c r="C129" t="s">
        <v>174</v>
      </c>
      <c r="D129">
        <v>15.72</v>
      </c>
      <c r="E129">
        <v>0.04834605597964377</v>
      </c>
      <c r="F129">
        <v>50</v>
      </c>
      <c r="G129">
        <v>0.0277777777777779</v>
      </c>
      <c r="H129">
        <v>0.02314587308046168</v>
      </c>
      <c r="I129">
        <v>0.7262469628896141</v>
      </c>
      <c r="J129">
        <v>1666.32</v>
      </c>
      <c r="K129" t="s">
        <v>175</v>
      </c>
      <c r="L129" t="s">
        <v>175</v>
      </c>
      <c r="M129">
        <v>0.490497037792969</v>
      </c>
      <c r="N129">
        <v>21.31</v>
      </c>
      <c r="O129">
        <v>6.15</v>
      </c>
    </row>
    <row r="130" spans="1:15">
      <c r="A130" s="1" t="s">
        <v>143</v>
      </c>
      <c r="B130">
        <f>HYPERLINK("https://www.suredividend.com/sure-analysis-TGT/","Target Corp")</f>
        <v>0</v>
      </c>
      <c r="C130" t="s">
        <v>166</v>
      </c>
      <c r="D130">
        <v>167.57</v>
      </c>
      <c r="E130">
        <v>0.02625768335620935</v>
      </c>
      <c r="F130">
        <v>55</v>
      </c>
      <c r="G130">
        <v>0.0185185185185186</v>
      </c>
      <c r="H130">
        <v>0.1075663432482901</v>
      </c>
      <c r="I130">
        <v>4.3246808117071</v>
      </c>
      <c r="J130">
        <v>77360.667826</v>
      </c>
      <c r="K130">
        <v>21.29974334416299</v>
      </c>
      <c r="L130">
        <v>0.5516174504728444</v>
      </c>
      <c r="M130">
        <v>0.7444893959948411</v>
      </c>
      <c r="N130">
        <v>175.53</v>
      </c>
      <c r="O130">
        <v>101.13</v>
      </c>
    </row>
    <row r="131" spans="1:15">
      <c r="A131" s="1" t="s">
        <v>144</v>
      </c>
      <c r="B131">
        <f>HYPERLINK("https://www.suredividend.com/sure-analysis-THFF/","First Financial Corp. - Indiana")</f>
        <v>0</v>
      </c>
      <c r="C131" t="s">
        <v>167</v>
      </c>
      <c r="D131">
        <v>38</v>
      </c>
      <c r="E131">
        <v>0.02368421052631579</v>
      </c>
      <c r="F131">
        <v>0</v>
      </c>
      <c r="G131" t="s">
        <v>175</v>
      </c>
      <c r="H131" t="s">
        <v>175</v>
      </c>
      <c r="I131">
        <v>0.9790925311391451</v>
      </c>
      <c r="J131">
        <v>448.935534</v>
      </c>
      <c r="K131">
        <v>6.930905377240517</v>
      </c>
      <c r="L131">
        <v>0.1813134316924343</v>
      </c>
      <c r="M131">
        <v>1.102069794253248</v>
      </c>
      <c r="N131">
        <v>44</v>
      </c>
      <c r="O131">
        <v>29.45</v>
      </c>
    </row>
    <row r="132" spans="1:15">
      <c r="A132" s="1" t="s">
        <v>145</v>
      </c>
      <c r="B132">
        <f>HYPERLINK("https://www.suredividend.com/sure-analysis-TMP/","Tompkins Financial Corp")</f>
        <v>0</v>
      </c>
      <c r="C132" t="s">
        <v>167</v>
      </c>
      <c r="D132">
        <v>49.2</v>
      </c>
      <c r="E132">
        <v>0.04878048780487804</v>
      </c>
      <c r="F132">
        <v>36</v>
      </c>
      <c r="G132">
        <v>0</v>
      </c>
      <c r="H132">
        <v>0.03713728933664817</v>
      </c>
      <c r="I132">
        <v>2.319101584701075</v>
      </c>
      <c r="J132">
        <v>708.781006</v>
      </c>
      <c r="K132">
        <v>74.90024364366481</v>
      </c>
      <c r="L132">
        <v>3.504762860361304</v>
      </c>
      <c r="M132">
        <v>1.374388537523473</v>
      </c>
      <c r="N132">
        <v>66.62</v>
      </c>
      <c r="O132">
        <v>44.55</v>
      </c>
    </row>
    <row r="133" spans="1:15">
      <c r="A133" s="1" t="s">
        <v>146</v>
      </c>
      <c r="B133">
        <f>HYPERLINK("https://www.suredividend.com/sure-analysis-TNC/","Tennant Co.")</f>
        <v>0</v>
      </c>
      <c r="C133" t="s">
        <v>165</v>
      </c>
      <c r="D133">
        <v>111.72</v>
      </c>
      <c r="E133">
        <v>0.01002506265664161</v>
      </c>
      <c r="F133">
        <v>53</v>
      </c>
      <c r="G133">
        <v>0.05660377358490565</v>
      </c>
      <c r="H133">
        <v>0.04941452284458392</v>
      </c>
      <c r="I133">
        <v>1.085462443482688</v>
      </c>
      <c r="J133">
        <v>2080.237349</v>
      </c>
      <c r="K133">
        <v>18.99760135671233</v>
      </c>
      <c r="L133">
        <v>0.1861856678357955</v>
      </c>
      <c r="M133">
        <v>1.028038769658297</v>
      </c>
      <c r="N133">
        <v>117</v>
      </c>
      <c r="O133">
        <v>62.52</v>
      </c>
    </row>
    <row r="134" spans="1:15">
      <c r="A134" s="1" t="s">
        <v>147</v>
      </c>
      <c r="B134">
        <f>HYPERLINK("https://www.suredividend.com/sure-analysis-TR/","Tootsie Roll Industries, Inc.")</f>
        <v>0</v>
      </c>
      <c r="C134" t="s">
        <v>166</v>
      </c>
      <c r="D134">
        <v>32.58</v>
      </c>
      <c r="E134">
        <v>0.01104972375690608</v>
      </c>
      <c r="F134">
        <v>58</v>
      </c>
      <c r="G134" t="s">
        <v>175</v>
      </c>
      <c r="H134" t="s">
        <v>175</v>
      </c>
      <c r="I134">
        <v>0.3585282503973241</v>
      </c>
      <c r="J134">
        <v>1303.588679</v>
      </c>
      <c r="K134">
        <v>14.18300852337018</v>
      </c>
      <c r="L134">
        <v>0.2716123109070637</v>
      </c>
      <c r="M134">
        <v>0.390500348043051</v>
      </c>
      <c r="N134">
        <v>45.5</v>
      </c>
      <c r="O134">
        <v>28.91</v>
      </c>
    </row>
    <row r="135" spans="1:15">
      <c r="A135" s="1" t="s">
        <v>148</v>
      </c>
      <c r="B135">
        <f>HYPERLINK("https://www.suredividend.com/sure-analysis-TRI/","Thomson-Reuters Corp")</f>
        <v>0</v>
      </c>
      <c r="C135" t="s">
        <v>165</v>
      </c>
      <c r="D135">
        <v>158.51</v>
      </c>
      <c r="E135">
        <v>0.01362690051100877</v>
      </c>
      <c r="F135">
        <v>31</v>
      </c>
      <c r="G135" t="s">
        <v>175</v>
      </c>
      <c r="H135" t="s">
        <v>175</v>
      </c>
      <c r="I135">
        <v>1.982330916987439</v>
      </c>
      <c r="J135">
        <v>71694.930222</v>
      </c>
      <c r="K135">
        <v>26.60294256848979</v>
      </c>
      <c r="L135">
        <v>0.3411929289135007</v>
      </c>
      <c r="M135">
        <v>0.6140751354280191</v>
      </c>
      <c r="N135">
        <v>161.03</v>
      </c>
      <c r="O135">
        <v>112.91</v>
      </c>
    </row>
    <row r="136" spans="1:15">
      <c r="A136" s="1" t="s">
        <v>149</v>
      </c>
      <c r="B136">
        <f>HYPERLINK("https://www.suredividend.com/sure-analysis-TROW/","T. Rowe Price Group Inc.")</f>
        <v>0</v>
      </c>
      <c r="C136" t="s">
        <v>167</v>
      </c>
      <c r="D136">
        <v>117.85</v>
      </c>
      <c r="E136">
        <v>0.04208739923631735</v>
      </c>
      <c r="F136">
        <v>38</v>
      </c>
      <c r="G136">
        <v>0.01666666666666661</v>
      </c>
      <c r="H136">
        <v>0.09928233140826515</v>
      </c>
      <c r="I136">
        <v>4.715684120317429</v>
      </c>
      <c r="J136">
        <v>26357.929721</v>
      </c>
      <c r="K136">
        <v>15.11089246158918</v>
      </c>
      <c r="L136">
        <v>0.6076912526182254</v>
      </c>
      <c r="M136">
        <v>1.414133747405481</v>
      </c>
      <c r="N136">
        <v>126.76</v>
      </c>
      <c r="O136">
        <v>85.37</v>
      </c>
    </row>
    <row r="137" spans="1:15">
      <c r="A137" s="1" t="s">
        <v>150</v>
      </c>
      <c r="B137">
        <f>HYPERLINK("https://www.suredividend.com/sure-analysis-TYCB/","Calvin b. Taylor Bankshares, Inc.")</f>
        <v>0</v>
      </c>
      <c r="C137" t="s">
        <v>167</v>
      </c>
      <c r="D137">
        <v>45</v>
      </c>
      <c r="E137">
        <v>0.03022222222222222</v>
      </c>
      <c r="F137">
        <v>33</v>
      </c>
      <c r="G137">
        <v>0.03030303030303028</v>
      </c>
      <c r="H137">
        <v>0.06342724238285391</v>
      </c>
      <c r="I137">
        <v>1.350000023841858</v>
      </c>
      <c r="J137">
        <v>123.92523</v>
      </c>
      <c r="K137">
        <v>0</v>
      </c>
      <c r="L137" t="s">
        <v>175</v>
      </c>
      <c r="N137">
        <v>46.64</v>
      </c>
      <c r="O137">
        <v>37.4</v>
      </c>
    </row>
    <row r="138" spans="1:15">
      <c r="A138" s="1" t="s">
        <v>151</v>
      </c>
      <c r="B138">
        <f>HYPERLINK("https://www.suredividend.com/sure-analysis-UBSI/","United Bankshares, Inc.")</f>
        <v>0</v>
      </c>
      <c r="C138" t="s">
        <v>167</v>
      </c>
      <c r="D138">
        <v>34.39</v>
      </c>
      <c r="E138">
        <v>0.04303576621110788</v>
      </c>
      <c r="F138">
        <v>50</v>
      </c>
      <c r="G138">
        <v>0.0277777777777779</v>
      </c>
      <c r="H138">
        <v>0.01705528617103536</v>
      </c>
      <c r="I138">
        <v>1.413707480212194</v>
      </c>
      <c r="J138">
        <v>4641.022596</v>
      </c>
      <c r="K138">
        <v>12.66955471528447</v>
      </c>
      <c r="L138">
        <v>0.5197453971368361</v>
      </c>
      <c r="M138">
        <v>1.445759570207045</v>
      </c>
      <c r="N138">
        <v>37.93</v>
      </c>
      <c r="O138">
        <v>24.29</v>
      </c>
    </row>
    <row r="139" spans="1:15">
      <c r="A139" s="1" t="s">
        <v>152</v>
      </c>
      <c r="B139">
        <f>HYPERLINK("https://www.suredividend.com/sure-analysis-UGI/","UGI Corp.")</f>
        <v>0</v>
      </c>
      <c r="C139" t="s">
        <v>169</v>
      </c>
      <c r="D139">
        <v>25.53</v>
      </c>
      <c r="E139">
        <v>0.05875440658049354</v>
      </c>
      <c r="F139">
        <v>36</v>
      </c>
      <c r="G139">
        <v>0.04166666666666674</v>
      </c>
      <c r="H139">
        <v>0.07599829696383686</v>
      </c>
      <c r="I139">
        <v>1.45090615865904</v>
      </c>
      <c r="J139">
        <v>5349.848033</v>
      </c>
      <c r="K139" t="s">
        <v>175</v>
      </c>
      <c r="L139" t="s">
        <v>175</v>
      </c>
      <c r="M139">
        <v>1.162491071047796</v>
      </c>
      <c r="N139">
        <v>34.27</v>
      </c>
      <c r="O139">
        <v>19.86</v>
      </c>
    </row>
    <row r="140" spans="1:15">
      <c r="A140" s="1" t="s">
        <v>153</v>
      </c>
      <c r="B140">
        <f>HYPERLINK("https://www.suredividend.com/sure-analysis-UHT/","Universal Health Realty Income Trust")</f>
        <v>0</v>
      </c>
      <c r="C140" t="s">
        <v>173</v>
      </c>
      <c r="D140">
        <v>38.18</v>
      </c>
      <c r="E140">
        <v>0.07595599790466212</v>
      </c>
      <c r="F140">
        <v>39</v>
      </c>
      <c r="G140">
        <v>0.01398601398601396</v>
      </c>
      <c r="H140">
        <v>0.01439440873959041</v>
      </c>
      <c r="I140">
        <v>2.812565230314149</v>
      </c>
      <c r="J140">
        <v>527.802305</v>
      </c>
      <c r="K140">
        <v>34.27287697142857</v>
      </c>
      <c r="L140">
        <v>2.533842549832567</v>
      </c>
      <c r="M140">
        <v>0.8553607394749361</v>
      </c>
      <c r="N140">
        <v>47.91</v>
      </c>
      <c r="O140">
        <v>36.4</v>
      </c>
    </row>
    <row r="141" spans="1:15">
      <c r="A141" s="1" t="s">
        <v>154</v>
      </c>
      <c r="B141">
        <f>HYPERLINK("https://www.suredividend.com/sure-analysis-UMBF/","UMB Financial Corp.")</f>
        <v>0</v>
      </c>
      <c r="C141" t="s">
        <v>167</v>
      </c>
      <c r="D141">
        <v>79.84999999999999</v>
      </c>
      <c r="E141">
        <v>0.01953663118346901</v>
      </c>
      <c r="F141">
        <v>32</v>
      </c>
      <c r="G141">
        <v>0.02631578947368429</v>
      </c>
      <c r="H141">
        <v>0.05387395206178347</v>
      </c>
      <c r="I141">
        <v>1.522269062853494</v>
      </c>
      <c r="J141">
        <v>3891.980828</v>
      </c>
      <c r="K141">
        <v>11.11918276318195</v>
      </c>
      <c r="L141">
        <v>0.2120151898124644</v>
      </c>
      <c r="M141">
        <v>1.546343074187677</v>
      </c>
      <c r="N141">
        <v>85.84</v>
      </c>
      <c r="O141">
        <v>48.75</v>
      </c>
    </row>
    <row r="142" spans="1:15">
      <c r="A142" s="1" t="s">
        <v>155</v>
      </c>
      <c r="B142">
        <f>HYPERLINK("https://www.suredividend.com/sure-analysis-UVV/","Universal Corp.")</f>
        <v>0</v>
      </c>
      <c r="C142" t="s">
        <v>166</v>
      </c>
      <c r="D142">
        <v>50.58</v>
      </c>
      <c r="E142">
        <v>0.06326611308817714</v>
      </c>
      <c r="F142">
        <v>53</v>
      </c>
      <c r="G142">
        <v>0.01265822784810133</v>
      </c>
      <c r="H142">
        <v>0.01031145931793609</v>
      </c>
      <c r="I142">
        <v>3.121814412386515</v>
      </c>
      <c r="J142">
        <v>1242.914479</v>
      </c>
      <c r="K142">
        <v>9.346135180130387</v>
      </c>
      <c r="L142">
        <v>0.5857062687404343</v>
      </c>
      <c r="M142">
        <v>0.550496768970245</v>
      </c>
      <c r="N142">
        <v>66.97</v>
      </c>
      <c r="O142">
        <v>43.86</v>
      </c>
    </row>
    <row r="143" spans="1:15">
      <c r="A143" s="1" t="s">
        <v>156</v>
      </c>
      <c r="B143">
        <f>HYPERLINK("https://www.suredividend.com/sure-analysis-WABC/","Westamerica Bancorporation")</f>
        <v>0</v>
      </c>
      <c r="C143" t="s">
        <v>167</v>
      </c>
      <c r="D143">
        <v>47.02</v>
      </c>
      <c r="E143">
        <v>0.03743088047639302</v>
      </c>
      <c r="F143">
        <v>30</v>
      </c>
      <c r="G143">
        <v>0.04761904761904767</v>
      </c>
      <c r="H143">
        <v>0.01422372146612827</v>
      </c>
      <c r="I143">
        <v>1.69312914612669</v>
      </c>
      <c r="J143">
        <v>1254.080529</v>
      </c>
      <c r="K143">
        <v>7.752339951659167</v>
      </c>
      <c r="L143">
        <v>0.2793942485357575</v>
      </c>
      <c r="M143">
        <v>0.9398911253304121</v>
      </c>
      <c r="N143">
        <v>56.87</v>
      </c>
      <c r="O143">
        <v>32.87</v>
      </c>
    </row>
    <row r="144" spans="1:15">
      <c r="A144" s="1" t="s">
        <v>157</v>
      </c>
      <c r="B144">
        <f>HYPERLINK("https://www.suredividend.com/sure-analysis-WBA/","Walgreens Boots Alliance Inc")</f>
        <v>0</v>
      </c>
      <c r="C144" t="s">
        <v>164</v>
      </c>
      <c r="D144">
        <v>21.28</v>
      </c>
      <c r="E144">
        <v>0.04699248120300752</v>
      </c>
      <c r="F144">
        <v>0</v>
      </c>
      <c r="G144" t="s">
        <v>175</v>
      </c>
      <c r="H144" t="s">
        <v>175</v>
      </c>
      <c r="I144">
        <v>1.622447483158698</v>
      </c>
      <c r="J144">
        <v>18351.351215</v>
      </c>
      <c r="K144">
        <v>31.91539341662609</v>
      </c>
      <c r="L144">
        <v>2.435375987929598</v>
      </c>
      <c r="M144">
        <v>0.79392647465841</v>
      </c>
      <c r="N144">
        <v>33.4</v>
      </c>
      <c r="O144">
        <v>19</v>
      </c>
    </row>
    <row r="145" spans="1:15">
      <c r="A145" s="1" t="s">
        <v>158</v>
      </c>
      <c r="B145">
        <f>HYPERLINK("https://www.suredividend.com/sure-analysis-WLY/","John Wiley &amp; Sons Inc.")</f>
        <v>0</v>
      </c>
      <c r="C145" t="s">
        <v>175</v>
      </c>
      <c r="D145">
        <v>37.37</v>
      </c>
      <c r="E145">
        <v>0.03746320578003746</v>
      </c>
      <c r="F145">
        <v>30</v>
      </c>
      <c r="G145" t="s">
        <v>175</v>
      </c>
      <c r="H145" t="s">
        <v>175</v>
      </c>
      <c r="I145">
        <v>1.376168879830318</v>
      </c>
      <c r="J145">
        <v>2039.322166</v>
      </c>
      <c r="K145" t="s">
        <v>175</v>
      </c>
      <c r="L145" t="s">
        <v>175</v>
      </c>
      <c r="M145">
        <v>0.94405058986232</v>
      </c>
      <c r="N145">
        <v>39.01</v>
      </c>
      <c r="O145">
        <v>28.53</v>
      </c>
    </row>
    <row r="146" spans="1:15">
      <c r="A146" s="1" t="s">
        <v>159</v>
      </c>
      <c r="B146">
        <f>HYPERLINK("https://www.suredividend.com/sure-analysis-WMT/","Walmart Inc")</f>
        <v>0</v>
      </c>
      <c r="C146" t="s">
        <v>166</v>
      </c>
      <c r="D146">
        <v>61.41</v>
      </c>
      <c r="E146">
        <v>0.01351571405308582</v>
      </c>
      <c r="F146">
        <v>51</v>
      </c>
      <c r="G146">
        <v>0.01785714285714279</v>
      </c>
      <c r="H146">
        <v>0.01465826477964405</v>
      </c>
      <c r="I146">
        <v>0.7558358228114821</v>
      </c>
      <c r="J146">
        <v>494350.5</v>
      </c>
      <c r="K146">
        <v>10.1479297631494</v>
      </c>
      <c r="L146">
        <v>0.1255541233906116</v>
      </c>
      <c r="M146">
        <v>0.312097763432847</v>
      </c>
      <c r="N146">
        <v>61.57</v>
      </c>
      <c r="O146">
        <v>44.89</v>
      </c>
    </row>
    <row r="147" spans="1:15">
      <c r="A147" s="1" t="s">
        <v>160</v>
      </c>
      <c r="B147">
        <f>HYPERLINK("https://www.suredividend.com/sure-analysis-WST/","West Pharmaceutical Services, Inc.")</f>
        <v>0</v>
      </c>
      <c r="C147" t="s">
        <v>164</v>
      </c>
      <c r="D147">
        <v>377.99</v>
      </c>
      <c r="E147">
        <v>0.002116458107357338</v>
      </c>
      <c r="F147">
        <v>31</v>
      </c>
      <c r="G147">
        <v>0.05263157894736836</v>
      </c>
      <c r="H147">
        <v>0.05922384104881218</v>
      </c>
      <c r="I147">
        <v>0.7795909207643431</v>
      </c>
      <c r="J147">
        <v>27706.400895</v>
      </c>
      <c r="K147">
        <v>46.69093511129086</v>
      </c>
      <c r="L147">
        <v>0.09893285796501816</v>
      </c>
      <c r="M147">
        <v>1.08190426612383</v>
      </c>
      <c r="N147">
        <v>415.51</v>
      </c>
      <c r="O147">
        <v>310.25</v>
      </c>
    </row>
    <row r="148" spans="1:15">
      <c r="A148" s="1" t="s">
        <v>161</v>
      </c>
      <c r="B148">
        <f>HYPERLINK("https://www.suredividend.com/sure-analysis-WTRG/","Essential Utilities Inc")</f>
        <v>0</v>
      </c>
      <c r="C148" t="s">
        <v>169</v>
      </c>
      <c r="D148">
        <v>35.82</v>
      </c>
      <c r="E148">
        <v>0.03433835845896147</v>
      </c>
      <c r="F148">
        <v>32</v>
      </c>
      <c r="G148">
        <v>0.07003484320557485</v>
      </c>
      <c r="H148">
        <v>0.05560516267731841</v>
      </c>
      <c r="I148">
        <v>1.19311586479631</v>
      </c>
      <c r="J148">
        <v>9789.549010000001</v>
      </c>
      <c r="K148">
        <v>19.64881200575642</v>
      </c>
      <c r="L148">
        <v>0.6414601423636076</v>
      </c>
      <c r="M148">
        <v>0.6493344657473711</v>
      </c>
      <c r="N148">
        <v>43.86</v>
      </c>
      <c r="O148">
        <v>31.51</v>
      </c>
    </row>
    <row r="149" spans="1:15">
      <c r="A149" s="1" t="s">
        <v>162</v>
      </c>
      <c r="B149">
        <f>HYPERLINK("https://www.suredividend.com/sure-analysis-XOM/","Exxon Mobil Corp.")</f>
        <v>0</v>
      </c>
      <c r="C149" t="s">
        <v>172</v>
      </c>
      <c r="D149">
        <v>108.32</v>
      </c>
      <c r="E149">
        <v>0.03508124076809453</v>
      </c>
      <c r="F149">
        <v>41</v>
      </c>
      <c r="G149">
        <v>0.04395604395604402</v>
      </c>
      <c r="H149">
        <v>0.01774943635823756</v>
      </c>
      <c r="I149">
        <v>3.670889179171073</v>
      </c>
      <c r="J149">
        <v>429796.895334</v>
      </c>
      <c r="K149">
        <v>11.93548723505249</v>
      </c>
      <c r="L149">
        <v>0.412923417229592</v>
      </c>
      <c r="M149">
        <v>0.480356937460427</v>
      </c>
      <c r="N149">
        <v>118.5</v>
      </c>
      <c r="O149">
        <v>94.63</v>
      </c>
    </row>
    <row r="150" spans="1:15">
      <c r="A150" s="1" t="s">
        <v>163</v>
      </c>
      <c r="B150">
        <f>HYPERLINK("https://www.suredividend.com/sure-analysis-YORW/","York Water Co.")</f>
        <v>0</v>
      </c>
      <c r="C150" t="s">
        <v>169</v>
      </c>
      <c r="D150">
        <v>35.54</v>
      </c>
      <c r="E150">
        <v>0.02363534046145188</v>
      </c>
      <c r="F150">
        <v>27</v>
      </c>
      <c r="G150">
        <v>0.03996053280710399</v>
      </c>
      <c r="H150">
        <v>0.03995466825727556</v>
      </c>
      <c r="I150">
        <v>0.8154439035623851</v>
      </c>
      <c r="J150">
        <v>509.436864</v>
      </c>
      <c r="K150">
        <v>21.44365297891148</v>
      </c>
      <c r="L150">
        <v>0.491231267206256</v>
      </c>
      <c r="M150">
        <v>0.547530971499654</v>
      </c>
      <c r="N150">
        <v>45.08</v>
      </c>
      <c r="O150">
        <v>34.56</v>
      </c>
    </row>
  </sheetData>
  <autoFilter ref="A1:O150"/>
  <conditionalFormatting sqref="A1:O1">
    <cfRule type="cellIs" dxfId="8" priority="16" operator="notEqual">
      <formula>-13.345</formula>
    </cfRule>
  </conditionalFormatting>
  <conditionalFormatting sqref="A2:A150">
    <cfRule type="cellIs" dxfId="0" priority="1" operator="notEqual">
      <formula>"None"</formula>
    </cfRule>
  </conditionalFormatting>
  <conditionalFormatting sqref="B2:B150">
    <cfRule type="cellIs" dxfId="1" priority="2" operator="notEqual">
      <formula>"None"</formula>
    </cfRule>
  </conditionalFormatting>
  <conditionalFormatting sqref="C2:C150">
    <cfRule type="cellIs" dxfId="0" priority="3" operator="notEqual">
      <formula>"None"</formula>
    </cfRule>
  </conditionalFormatting>
  <conditionalFormatting sqref="D2:D150">
    <cfRule type="cellIs" dxfId="2" priority="4" operator="notEqual">
      <formula>"None"</formula>
    </cfRule>
  </conditionalFormatting>
  <conditionalFormatting sqref="E2:E150">
    <cfRule type="cellIs" dxfId="3" priority="5" operator="notEqual">
      <formula>"None"</formula>
    </cfRule>
  </conditionalFormatting>
  <conditionalFormatting sqref="F2:F150">
    <cfRule type="cellIs" dxfId="4" priority="6" operator="notEqual">
      <formula>"None"</formula>
    </cfRule>
  </conditionalFormatting>
  <conditionalFormatting sqref="G2:G150">
    <cfRule type="cellIs" dxfId="3" priority="7" operator="notEqual">
      <formula>"None"</formula>
    </cfRule>
  </conditionalFormatting>
  <conditionalFormatting sqref="H2:H150">
    <cfRule type="cellIs" dxfId="3" priority="8" operator="notEqual">
      <formula>"None"</formula>
    </cfRule>
  </conditionalFormatting>
  <conditionalFormatting sqref="I2:I150">
    <cfRule type="cellIs" dxfId="2" priority="9" operator="notEqual">
      <formula>"None"</formula>
    </cfRule>
  </conditionalFormatting>
  <conditionalFormatting sqref="J2:J150">
    <cfRule type="cellIs" dxfId="5" priority="10" operator="notEqual">
      <formula>"None"</formula>
    </cfRule>
  </conditionalFormatting>
  <conditionalFormatting sqref="K2:K150">
    <cfRule type="cellIs" dxfId="6" priority="11" operator="notEqual">
      <formula>"None"</formula>
    </cfRule>
  </conditionalFormatting>
  <conditionalFormatting sqref="L2:L150">
    <cfRule type="cellIs" dxfId="3" priority="12" operator="notEqual">
      <formula>"None"</formula>
    </cfRule>
  </conditionalFormatting>
  <conditionalFormatting sqref="M2:M150">
    <cfRule type="cellIs" dxfId="7" priority="13" operator="notEqual">
      <formula>"None"</formula>
    </cfRule>
  </conditionalFormatting>
  <conditionalFormatting sqref="N2:N150">
    <cfRule type="cellIs" dxfId="2" priority="14" operator="notEqual">
      <formula>"None"</formula>
    </cfRule>
  </conditionalFormatting>
  <conditionalFormatting sqref="O2:O150">
    <cfRule type="cellIs" dxfId="2" priority="15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14</v>
      </c>
      <c r="B1" s="1" t="s">
        <v>0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  <c r="I1" s="1" t="s">
        <v>182</v>
      </c>
    </row>
    <row r="2" spans="1:9">
      <c r="A2" s="1" t="s">
        <v>15</v>
      </c>
      <c r="B2">
        <f>HYPERLINK("https://www.suredividend.com/sure-analysis-ABBV/","Abbvie Inc")</f>
        <v>0</v>
      </c>
      <c r="C2">
        <v>0.045357369850349</v>
      </c>
      <c r="D2">
        <v>0.191912231198822</v>
      </c>
      <c r="E2">
        <v>0.235859883053718</v>
      </c>
      <c r="F2">
        <v>0.178605815897237</v>
      </c>
      <c r="G2">
        <v>0.257349364097574</v>
      </c>
      <c r="H2">
        <v>0.310902401099036</v>
      </c>
      <c r="I2">
        <v>1.894321741328393</v>
      </c>
    </row>
    <row r="3" spans="1:9">
      <c r="A3" s="1" t="s">
        <v>16</v>
      </c>
      <c r="B3">
        <f>HYPERLINK("https://www.suredividend.com/sure-analysis-ABM/","ABM Industries Inc.")</f>
        <v>0</v>
      </c>
      <c r="C3">
        <v>0.017778860204578</v>
      </c>
      <c r="D3">
        <v>-0.05315388798259901</v>
      </c>
      <c r="E3">
        <v>0.072850640398641</v>
      </c>
      <c r="F3">
        <v>-0.06308011012564001</v>
      </c>
      <c r="G3">
        <v>-0.04640422055696</v>
      </c>
      <c r="H3">
        <v>-0.05509354099116801</v>
      </c>
      <c r="I3">
        <v>0.3854263360297041</v>
      </c>
    </row>
    <row r="4" spans="1:9">
      <c r="A4" s="1" t="s">
        <v>17</v>
      </c>
      <c r="B4">
        <f>HYPERLINK("https://www.suredividend.com/sure-analysis-ABT/","Abbott Laboratories")</f>
        <v>0</v>
      </c>
      <c r="C4">
        <v>0.073136052608193</v>
      </c>
      <c r="D4">
        <v>0.137452186223415</v>
      </c>
      <c r="E4">
        <v>0.191553351021789</v>
      </c>
      <c r="F4">
        <v>0.102420285409637</v>
      </c>
      <c r="G4">
        <v>0.27076061483936</v>
      </c>
      <c r="H4">
        <v>0.09985491314370301</v>
      </c>
      <c r="I4">
        <v>0.678828768085014</v>
      </c>
    </row>
    <row r="5" spans="1:9">
      <c r="A5" s="1" t="s">
        <v>18</v>
      </c>
      <c r="B5">
        <f>HYPERLINK("https://www.suredividend.com/sure-analysis-ADM/","Archer Daniels Midland Co.")</f>
        <v>0</v>
      </c>
      <c r="C5">
        <v>0.061965016747301</v>
      </c>
      <c r="D5">
        <v>-0.227544723766365</v>
      </c>
      <c r="E5">
        <v>-0.272686954626727</v>
      </c>
      <c r="F5">
        <v>-0.202302378696008</v>
      </c>
      <c r="G5">
        <v>-0.235293092982839</v>
      </c>
      <c r="H5">
        <v>-0.285349348587228</v>
      </c>
      <c r="I5">
        <v>0.5214366072523501</v>
      </c>
    </row>
    <row r="6" spans="1:9">
      <c r="A6" s="1" t="s">
        <v>19</v>
      </c>
      <c r="B6">
        <f>HYPERLINK("https://www.suredividend.com/sure-analysis-ADP/","Automatic Data Processing Inc.")</f>
        <v>0</v>
      </c>
      <c r="C6">
        <v>-0.015942321599074</v>
      </c>
      <c r="D6">
        <v>0.039730036499126</v>
      </c>
      <c r="E6">
        <v>0.004262172887260001</v>
      </c>
      <c r="F6">
        <v>0.05628755957726</v>
      </c>
      <c r="G6">
        <v>0.191735056552253</v>
      </c>
      <c r="H6">
        <v>0.252119319545538</v>
      </c>
      <c r="I6">
        <v>0.818531825607651</v>
      </c>
    </row>
    <row r="7" spans="1:9">
      <c r="A7" s="1" t="s">
        <v>20</v>
      </c>
      <c r="B7">
        <f>HYPERLINK("https://www.suredividend.com/sure-analysis-AFL/","Aflac Inc.")</f>
        <v>0</v>
      </c>
      <c r="C7">
        <v>0.06312207189596901</v>
      </c>
      <c r="D7">
        <v>-0.010483340829671</v>
      </c>
      <c r="E7">
        <v>0.100018965844238</v>
      </c>
      <c r="F7">
        <v>0.011706470944848</v>
      </c>
      <c r="G7">
        <v>0.326161550588889</v>
      </c>
      <c r="H7">
        <v>0.452559755653318</v>
      </c>
      <c r="I7">
        <v>0.9065833906105251</v>
      </c>
    </row>
    <row r="8" spans="1:9">
      <c r="A8" s="1" t="s">
        <v>21</v>
      </c>
      <c r="B8">
        <f>HYPERLINK("https://www.suredividend.com/sure-analysis-ALB/","Albemarle Corp.")</f>
        <v>0</v>
      </c>
      <c r="C8">
        <v>0.03197601798651</v>
      </c>
      <c r="D8">
        <v>-0.028568382734494</v>
      </c>
      <c r="E8">
        <v>-0.324356740513299</v>
      </c>
      <c r="F8">
        <v>-0.142234219269102</v>
      </c>
      <c r="G8">
        <v>-0.444728957566324</v>
      </c>
      <c r="H8">
        <v>-0.31898473609216</v>
      </c>
      <c r="I8">
        <v>0.5401670036649341</v>
      </c>
    </row>
    <row r="9" spans="1:9">
      <c r="A9" s="1" t="s">
        <v>22</v>
      </c>
      <c r="B9">
        <f>HYPERLINK("https://www.suredividend.com/sure-analysis-ANDE/","Andersons Inc.")</f>
        <v>0</v>
      </c>
      <c r="C9">
        <v>0.0007403294466030001</v>
      </c>
      <c r="D9">
        <v>0.03017947643181</v>
      </c>
      <c r="E9">
        <v>0.09971912111961001</v>
      </c>
      <c r="F9">
        <v>-0.060305874174487</v>
      </c>
      <c r="G9">
        <v>0.330469146009576</v>
      </c>
      <c r="H9">
        <v>0.290111688788889</v>
      </c>
      <c r="I9">
        <v>0.7731182548869791</v>
      </c>
    </row>
    <row r="10" spans="1:9">
      <c r="A10" s="1" t="s">
        <v>23</v>
      </c>
      <c r="B10">
        <f>HYPERLINK("https://www.suredividend.com/sure-analysis-AOS/","A.O. Smith Corp.")</f>
        <v>0</v>
      </c>
      <c r="C10">
        <v>0.057209645669291</v>
      </c>
      <c r="D10">
        <v>0.08540644321920901</v>
      </c>
      <c r="E10">
        <v>0.269623161425204</v>
      </c>
      <c r="F10">
        <v>0.046435021292815</v>
      </c>
      <c r="G10">
        <v>0.322541224562667</v>
      </c>
      <c r="H10">
        <v>0.356895168676296</v>
      </c>
      <c r="I10">
        <v>0.831696253474531</v>
      </c>
    </row>
    <row r="11" spans="1:9">
      <c r="A11" s="1" t="s">
        <v>24</v>
      </c>
      <c r="B11">
        <f>HYPERLINK("https://www.suredividend.com/sure-analysis-APD/","Air Products &amp; Chemicals Inc.")</f>
        <v>0</v>
      </c>
      <c r="C11">
        <v>0.10009434386091</v>
      </c>
      <c r="D11">
        <v>-0.07816770443542601</v>
      </c>
      <c r="E11">
        <v>-0.179336451276138</v>
      </c>
      <c r="F11">
        <v>-0.105661066471877</v>
      </c>
      <c r="G11">
        <v>-0.107595478755874</v>
      </c>
      <c r="H11">
        <v>0.17352183549991</v>
      </c>
      <c r="I11">
        <v>0.491923494977164</v>
      </c>
    </row>
    <row r="12" spans="1:9">
      <c r="A12" s="1" t="s">
        <v>25</v>
      </c>
      <c r="B12">
        <f>HYPERLINK("https://www.suredividend.com/sure-analysis-AROW/","Arrow Financial Corp.")</f>
        <v>0</v>
      </c>
      <c r="C12">
        <v>-0.00241837968561</v>
      </c>
      <c r="D12">
        <v>-0.07699192601018101</v>
      </c>
      <c r="E12">
        <v>0.485897482079175</v>
      </c>
      <c r="F12">
        <v>-0.09417306235383201</v>
      </c>
      <c r="G12">
        <v>0.025218299007505</v>
      </c>
      <c r="H12">
        <v>-0.127870100215653</v>
      </c>
      <c r="I12">
        <v>0.039391903242062</v>
      </c>
    </row>
    <row r="13" spans="1:9">
      <c r="A13" s="1" t="s">
        <v>26</v>
      </c>
      <c r="B13">
        <f>HYPERLINK("https://www.suredividend.com/sure-analysis-ARTNA/","Artesian Resources Corp.")</f>
        <v>0</v>
      </c>
      <c r="C13">
        <v>-0.026322857910287</v>
      </c>
      <c r="D13">
        <v>-0.137910532949653</v>
      </c>
      <c r="E13">
        <v>-0.196453311166528</v>
      </c>
      <c r="F13">
        <v>-0.111288717166714</v>
      </c>
      <c r="G13">
        <v>-0.277024331870761</v>
      </c>
      <c r="H13">
        <v>-0.19577945055652</v>
      </c>
      <c r="I13">
        <v>0.062230596343582</v>
      </c>
    </row>
    <row r="14" spans="1:9">
      <c r="A14" s="1" t="s">
        <v>27</v>
      </c>
      <c r="B14">
        <f>HYPERLINK("https://www.suredividend.com/sure-analysis-ATO/","Atmos Energy Corp.")</f>
        <v>0</v>
      </c>
      <c r="C14">
        <v>0.02936226714124</v>
      </c>
      <c r="D14">
        <v>0.032077485529037</v>
      </c>
      <c r="E14">
        <v>0.037836682342881</v>
      </c>
      <c r="F14">
        <v>0.012487519866113</v>
      </c>
      <c r="G14">
        <v>0.096611346708754</v>
      </c>
      <c r="H14">
        <v>0.078568314417659</v>
      </c>
      <c r="I14">
        <v>0.298730249313407</v>
      </c>
    </row>
    <row r="15" spans="1:9">
      <c r="A15" s="1" t="s">
        <v>28</v>
      </c>
      <c r="B15">
        <f>HYPERLINK("https://www.suredividend.com/sure-analysis-ATR/","Aptargroup Inc.")</f>
        <v>0</v>
      </c>
      <c r="C15">
        <v>0.034881185960322</v>
      </c>
      <c r="D15">
        <v>0.120590345973712</v>
      </c>
      <c r="E15">
        <v>0.132769745717412</v>
      </c>
      <c r="F15">
        <v>0.155580151383353</v>
      </c>
      <c r="G15">
        <v>0.281746653202071</v>
      </c>
      <c r="H15">
        <v>0.303013556245242</v>
      </c>
      <c r="I15">
        <v>0.483102257093969</v>
      </c>
    </row>
    <row r="16" spans="1:9">
      <c r="A16" s="1" t="s">
        <v>29</v>
      </c>
      <c r="B16">
        <f>HYPERLINK("https://www.suredividend.com/sure-analysis-AWR/","American States Water Co.")</f>
        <v>0</v>
      </c>
      <c r="C16">
        <v>-0.04574990886081901</v>
      </c>
      <c r="D16">
        <v>-0.101003262140702</v>
      </c>
      <c r="E16">
        <v>-0.100293331723561</v>
      </c>
      <c r="F16">
        <v>-0.08680652377516601</v>
      </c>
      <c r="G16">
        <v>-0.120474411501877</v>
      </c>
      <c r="H16">
        <v>-0.09552082791488001</v>
      </c>
      <c r="I16">
        <v>0.113956719967174</v>
      </c>
    </row>
    <row r="17" spans="1:9">
      <c r="A17" s="1" t="s">
        <v>30</v>
      </c>
      <c r="B17">
        <f>HYPERLINK("https://www.suredividend.com/sure-analysis-BANF/","Bancfirst Corp.")</f>
        <v>0</v>
      </c>
      <c r="C17">
        <v>-0.023870040888495</v>
      </c>
      <c r="D17">
        <v>-0.012258152532479</v>
      </c>
      <c r="E17">
        <v>0.018297772264672</v>
      </c>
      <c r="F17">
        <v>-0.092468920168498</v>
      </c>
      <c r="G17">
        <v>0.048060323091617</v>
      </c>
      <c r="H17">
        <v>0.184610391526273</v>
      </c>
      <c r="I17">
        <v>0.8245702458511831</v>
      </c>
    </row>
    <row r="18" spans="1:9">
      <c r="A18" s="1" t="s">
        <v>31</v>
      </c>
      <c r="B18">
        <f>HYPERLINK("https://www.suredividend.com/sure-analysis-BDX/","Becton Dickinson &amp; Co.")</f>
        <v>0</v>
      </c>
      <c r="C18">
        <v>-0.018848650947837</v>
      </c>
      <c r="D18">
        <v>0.008927279769654</v>
      </c>
      <c r="E18">
        <v>-0.090790574837355</v>
      </c>
      <c r="F18">
        <v>-0.020699469789184</v>
      </c>
      <c r="G18">
        <v>0.05111071136708401</v>
      </c>
      <c r="H18">
        <v>-0.013904109617441</v>
      </c>
      <c r="I18">
        <v>0.041974730951714</v>
      </c>
    </row>
    <row r="19" spans="1:9">
      <c r="A19" s="1" t="s">
        <v>32</v>
      </c>
      <c r="B19">
        <f>HYPERLINK("https://www.suredividend.com/sure-analysis-BEN/","Franklin Resources, Inc.")</f>
        <v>0</v>
      </c>
      <c r="C19">
        <v>-0.009249377445748001</v>
      </c>
      <c r="D19">
        <v>0.06039491619643701</v>
      </c>
      <c r="E19">
        <v>0.09134798130013401</v>
      </c>
      <c r="F19">
        <v>-0.05529172320217</v>
      </c>
      <c r="G19">
        <v>0.05726303641388501</v>
      </c>
      <c r="H19">
        <v>0.11971052367072</v>
      </c>
      <c r="I19">
        <v>0.064512923225111</v>
      </c>
    </row>
    <row r="20" spans="1:9">
      <c r="A20" s="1" t="s">
        <v>33</v>
      </c>
      <c r="B20">
        <f>HYPERLINK("https://www.suredividend.com/sure-analysis-BF.B/","Brown-Forman Corp.")</f>
        <v>0</v>
      </c>
      <c r="C20">
        <v>-0.056059600462848</v>
      </c>
      <c r="D20">
        <v>-0.042133434885172</v>
      </c>
      <c r="E20">
        <v>-0.14486596919125</v>
      </c>
      <c r="F20">
        <v>-0.044817789279736</v>
      </c>
      <c r="G20">
        <v>-0.104397895920254</v>
      </c>
      <c r="H20">
        <v>-0.109114968934627</v>
      </c>
      <c r="I20">
        <v>0.154603858030266</v>
      </c>
    </row>
    <row r="21" spans="1:9">
      <c r="A21" s="1" t="s">
        <v>34</v>
      </c>
      <c r="B21">
        <f>HYPERLINK("https://www.suredividend.com/sure-analysis-BKH/","Black Hills Corporation")</f>
        <v>0</v>
      </c>
      <c r="C21">
        <v>0.023348922291059</v>
      </c>
      <c r="D21">
        <v>0.004521003278762</v>
      </c>
      <c r="E21">
        <v>-0.00333342670663</v>
      </c>
      <c r="F21">
        <v>0.001914845685965</v>
      </c>
      <c r="G21">
        <v>-0.067042856243837</v>
      </c>
      <c r="H21">
        <v>-0.186016008199321</v>
      </c>
      <c r="I21">
        <v>-0.126518200401634</v>
      </c>
    </row>
    <row r="22" spans="1:9">
      <c r="A22" s="1" t="s">
        <v>35</v>
      </c>
      <c r="B22">
        <f>HYPERLINK("https://www.suredividend.com/sure-analysis-BMI/","Badger Meter Inc.")</f>
        <v>0</v>
      </c>
      <c r="C22">
        <v>0.039443033310082</v>
      </c>
      <c r="D22">
        <v>0.042799265102467</v>
      </c>
      <c r="E22">
        <v>-0.011997883388729</v>
      </c>
      <c r="F22">
        <v>0.02503337068947</v>
      </c>
      <c r="G22">
        <v>0.376909311048485</v>
      </c>
      <c r="H22">
        <v>0.7235039634262771</v>
      </c>
      <c r="I22">
        <v>1.873154485711531</v>
      </c>
    </row>
    <row r="23" spans="1:9">
      <c r="A23" s="1" t="s">
        <v>36</v>
      </c>
      <c r="B23">
        <f>HYPERLINK("https://www.suredividend.com/sure-analysis-BRC/","Brady Corp.")</f>
        <v>0</v>
      </c>
      <c r="C23">
        <v>-0.07787016309561801</v>
      </c>
      <c r="D23">
        <v>0.01500239362451</v>
      </c>
      <c r="E23">
        <v>0.043851916745252</v>
      </c>
      <c r="F23">
        <v>-0.013532075174774</v>
      </c>
      <c r="G23">
        <v>0.111837298121617</v>
      </c>
      <c r="H23">
        <v>0.429552344619534</v>
      </c>
      <c r="I23">
        <v>0.362052880811516</v>
      </c>
    </row>
    <row r="24" spans="1:9">
      <c r="A24" s="1" t="s">
        <v>37</v>
      </c>
      <c r="B24">
        <f>HYPERLINK("https://www.suredividend.com/sure-analysis-BRO/","Brown &amp; Brown, Inc.")</f>
        <v>0</v>
      </c>
      <c r="C24">
        <v>0.061279960464541</v>
      </c>
      <c r="D24">
        <v>0.135897808867672</v>
      </c>
      <c r="E24">
        <v>0.172086600689607</v>
      </c>
      <c r="F24">
        <v>0.210015945728179</v>
      </c>
      <c r="G24">
        <v>0.575048589973963</v>
      </c>
      <c r="H24">
        <v>0.389416816957678</v>
      </c>
      <c r="I24">
        <v>2.063120246190712</v>
      </c>
    </row>
    <row r="25" spans="1:9">
      <c r="A25" s="1" t="s">
        <v>38</v>
      </c>
      <c r="B25">
        <f>HYPERLINK("https://www.suredividend.com/sure-analysis-CAH/","Cardinal Health, Inc.")</f>
        <v>0</v>
      </c>
      <c r="C25">
        <v>0.11580775911986</v>
      </c>
      <c r="D25">
        <v>0.07662452789427801</v>
      </c>
      <c r="E25">
        <v>0.31422355440524</v>
      </c>
      <c r="F25">
        <v>0.147023809523809</v>
      </c>
      <c r="G25">
        <v>0.6614456100014371</v>
      </c>
      <c r="H25">
        <v>1.322073759281165</v>
      </c>
      <c r="I25">
        <v>1.774504886939286</v>
      </c>
    </row>
    <row r="26" spans="1:9">
      <c r="A26" s="1" t="s">
        <v>39</v>
      </c>
      <c r="B26">
        <f>HYPERLINK("https://www.suredividend.com/sure-analysis-CAT/","Caterpillar Inc.")</f>
        <v>0</v>
      </c>
      <c r="C26">
        <v>0.048534029785778</v>
      </c>
      <c r="D26">
        <v>0.29595841127888</v>
      </c>
      <c r="E26">
        <v>0.208449254734681</v>
      </c>
      <c r="F26">
        <v>0.145880230304121</v>
      </c>
      <c r="G26">
        <v>0.515780086935768</v>
      </c>
      <c r="H26">
        <v>0.639234298124436</v>
      </c>
      <c r="I26">
        <v>1.870188727419732</v>
      </c>
    </row>
    <row r="27" spans="1:9">
      <c r="A27" s="1" t="s">
        <v>40</v>
      </c>
      <c r="B27">
        <f>HYPERLINK("https://www.suredividend.com/sure-analysis-CB/","Chubb Limited")</f>
        <v>0</v>
      </c>
      <c r="C27">
        <v>0.039272609975404</v>
      </c>
      <c r="D27">
        <v>0.139446602503997</v>
      </c>
      <c r="E27">
        <v>0.247293095730652</v>
      </c>
      <c r="F27">
        <v>0.140486725663716</v>
      </c>
      <c r="G27">
        <v>0.321311746012868</v>
      </c>
      <c r="H27">
        <v>0.319431398013711</v>
      </c>
      <c r="I27">
        <v>1.116022911335561</v>
      </c>
    </row>
    <row r="28" spans="1:9">
      <c r="A28" s="1" t="s">
        <v>41</v>
      </c>
      <c r="B28">
        <f>HYPERLINK("https://www.suredividend.com/sure-analysis-CBSH/","Commerce Bancshares, Inc.")</f>
        <v>0</v>
      </c>
      <c r="C28">
        <v>0.011609749473827</v>
      </c>
      <c r="D28">
        <v>0.01908413355376</v>
      </c>
      <c r="E28">
        <v>0.237406453021264</v>
      </c>
      <c r="F28">
        <v>-0.018694666327961</v>
      </c>
      <c r="G28">
        <v>-0.015288983887748</v>
      </c>
      <c r="H28">
        <v>-0.145220693690696</v>
      </c>
      <c r="I28">
        <v>0.15682459965883</v>
      </c>
    </row>
    <row r="29" spans="1:9">
      <c r="A29" s="1" t="s">
        <v>42</v>
      </c>
      <c r="B29">
        <f>HYPERLINK("https://www.suredividend.com/sure-analysis-CBU/","Community Bank System, Inc.")</f>
        <v>0</v>
      </c>
      <c r="C29">
        <v>0.012310397889645</v>
      </c>
      <c r="D29">
        <v>-0.039506425191003</v>
      </c>
      <c r="E29">
        <v>0.06377326498695901</v>
      </c>
      <c r="F29">
        <v>-0.11629245826137</v>
      </c>
      <c r="G29">
        <v>-0.119177822791202</v>
      </c>
      <c r="H29">
        <v>-0.313383431740919</v>
      </c>
      <c r="I29">
        <v>-0.138282703153829</v>
      </c>
    </row>
    <row r="30" spans="1:9">
      <c r="A30" s="1" t="s">
        <v>43</v>
      </c>
      <c r="B30">
        <f>HYPERLINK("https://www.suredividend.com/sure-analysis-CFR/","Cullen Frost Bankers Inc.")</f>
        <v>0</v>
      </c>
      <c r="C30">
        <v>0.025125800092389</v>
      </c>
      <c r="D30">
        <v>0.072641233582174</v>
      </c>
      <c r="E30">
        <v>0.13712325214087</v>
      </c>
      <c r="F30">
        <v>0.002542376820216</v>
      </c>
      <c r="G30">
        <v>-0.067565815069381</v>
      </c>
      <c r="H30">
        <v>-0.17699587086199</v>
      </c>
      <c r="I30">
        <v>0.226783813051114</v>
      </c>
    </row>
    <row r="31" spans="1:9">
      <c r="A31" s="1" t="s">
        <v>44</v>
      </c>
      <c r="B31">
        <f>HYPERLINK("https://www.suredividend.com/sure-analysis-CHD/","Church &amp; Dwight Co., Inc.")</f>
        <v>0</v>
      </c>
      <c r="C31">
        <v>0.063134956080826</v>
      </c>
      <c r="D31">
        <v>0.109504364758319</v>
      </c>
      <c r="E31">
        <v>0.103030430973516</v>
      </c>
      <c r="F31">
        <v>0.108331150256825</v>
      </c>
      <c r="G31">
        <v>0.260335960942851</v>
      </c>
      <c r="H31">
        <v>0.125027721974967</v>
      </c>
      <c r="I31">
        <v>0.67037772914945</v>
      </c>
    </row>
    <row r="32" spans="1:9">
      <c r="A32" s="1" t="s">
        <v>45</v>
      </c>
      <c r="B32">
        <f>HYPERLINK("https://www.suredividend.com/sure-analysis-CHRW/","C.H. Robinson Worldwide, Inc.")</f>
        <v>0</v>
      </c>
      <c r="C32">
        <v>0.015526770965703</v>
      </c>
      <c r="D32">
        <v>-0.07970946641875801</v>
      </c>
      <c r="E32">
        <v>-0.102087693570814</v>
      </c>
      <c r="F32">
        <v>-0.109430178878856</v>
      </c>
      <c r="G32">
        <v>-0.216696130263599</v>
      </c>
      <c r="H32">
        <v>-0.198522434594008</v>
      </c>
      <c r="I32">
        <v>-0.004317955167994001</v>
      </c>
    </row>
    <row r="33" spans="1:9">
      <c r="A33" s="1" t="s">
        <v>46</v>
      </c>
      <c r="B33">
        <f>HYPERLINK("https://www.suredividend.com/sure-analysis-CINF/","Cincinnati Financial Corp.")</f>
        <v>0</v>
      </c>
      <c r="C33">
        <v>0.070659549443589</v>
      </c>
      <c r="D33">
        <v>0.147768669426329</v>
      </c>
      <c r="E33">
        <v>0.136017832235298</v>
      </c>
      <c r="F33">
        <v>0.143823699980669</v>
      </c>
      <c r="G33">
        <v>0.105856253638607</v>
      </c>
      <c r="H33">
        <v>0.048461904437047</v>
      </c>
      <c r="I33">
        <v>0.6077755798534871</v>
      </c>
    </row>
    <row r="34" spans="1:9">
      <c r="A34" s="1" t="s">
        <v>47</v>
      </c>
      <c r="B34">
        <f>HYPERLINK("https://www.suredividend.com/sure-analysis-CL/","Colgate-Palmolive Co.")</f>
        <v>0</v>
      </c>
      <c r="C34">
        <v>0.06223073240785001</v>
      </c>
      <c r="D34">
        <v>0.136152722683245</v>
      </c>
      <c r="E34">
        <v>0.239377462767012</v>
      </c>
      <c r="F34">
        <v>0.12018799369484</v>
      </c>
      <c r="G34">
        <v>0.276481306509393</v>
      </c>
      <c r="H34">
        <v>0.264859534470129</v>
      </c>
      <c r="I34">
        <v>0.5220522669593251</v>
      </c>
    </row>
    <row r="35" spans="1:9">
      <c r="A35" s="1" t="s">
        <v>48</v>
      </c>
      <c r="B35">
        <f>HYPERLINK("https://www.suredividend.com/sure-analysis-CLX/","Clorox Co.")</f>
        <v>0</v>
      </c>
      <c r="C35">
        <v>0.021333333333333</v>
      </c>
      <c r="D35">
        <v>0.112556449681671</v>
      </c>
      <c r="E35">
        <v>0.06908146682633901</v>
      </c>
      <c r="F35">
        <v>0.11060581520928</v>
      </c>
      <c r="G35">
        <v>0.080891696070023</v>
      </c>
      <c r="H35">
        <v>0.287928185065347</v>
      </c>
      <c r="I35">
        <v>0.132872864004755</v>
      </c>
    </row>
    <row r="36" spans="1:9">
      <c r="A36" s="1" t="s">
        <v>49</v>
      </c>
      <c r="B36">
        <f>HYPERLINK("https://www.suredividend.com/sure-analysis-CNI/","Canadian National Railway Co.")</f>
        <v>0</v>
      </c>
      <c r="C36">
        <v>0.017190328708388</v>
      </c>
      <c r="D36">
        <v>0.09672366884278601</v>
      </c>
      <c r="E36">
        <v>0.200387937006419</v>
      </c>
      <c r="F36">
        <v>0.039456309002302</v>
      </c>
      <c r="G36">
        <v>0.148521221483603</v>
      </c>
      <c r="H36">
        <v>0.070137835004771</v>
      </c>
      <c r="I36">
        <v>0.626215657518682</v>
      </c>
    </row>
    <row r="37" spans="1:9">
      <c r="A37" s="1" t="s">
        <v>50</v>
      </c>
      <c r="B37">
        <f>HYPERLINK("https://www.suredividend.com/sure-analysis-CPKF/","Chesapeake Financial Shares Inc")</f>
        <v>0</v>
      </c>
      <c r="C37">
        <v>0.0028749080698</v>
      </c>
      <c r="D37">
        <v>0.068395092505208</v>
      </c>
      <c r="E37">
        <v>-0.05563862438026201</v>
      </c>
      <c r="F37">
        <v>-0.008084114467093001</v>
      </c>
      <c r="G37">
        <v>-0.179273931004295</v>
      </c>
      <c r="H37">
        <v>-0.365229381416032</v>
      </c>
      <c r="I37">
        <v>-0.118744308556992</v>
      </c>
    </row>
    <row r="38" spans="1:9">
      <c r="A38" s="1" t="s">
        <v>51</v>
      </c>
      <c r="B38">
        <f>HYPERLINK("https://www.suredividend.com/sure-analysis-CSL/","Carlisle Companies Inc.")</f>
        <v>0</v>
      </c>
      <c r="C38">
        <v>0.034055536298335</v>
      </c>
      <c r="D38">
        <v>0.227177105727437</v>
      </c>
      <c r="E38">
        <v>0.295395820166556</v>
      </c>
      <c r="F38">
        <v>0.160089531857221</v>
      </c>
      <c r="G38">
        <v>0.505460604907362</v>
      </c>
      <c r="H38">
        <v>0.594172162304327</v>
      </c>
      <c r="I38">
        <v>2.171695799318922</v>
      </c>
    </row>
    <row r="39" spans="1:9">
      <c r="A39" s="1" t="s">
        <v>52</v>
      </c>
      <c r="B39">
        <f>HYPERLINK("https://www.suredividend.com/sure-analysis-research-database/","Computer Services, Inc.")</f>
        <v>0</v>
      </c>
      <c r="C39">
        <v>0.012751091703056</v>
      </c>
      <c r="D39">
        <v>0.575055553442683</v>
      </c>
      <c r="E39">
        <v>0.268270488540067</v>
      </c>
      <c r="F39">
        <v>0.101234567901234</v>
      </c>
      <c r="G39">
        <v>0.06056836806368501</v>
      </c>
      <c r="H39">
        <v>0.003994853617273001</v>
      </c>
      <c r="I39">
        <v>1.674144555085625</v>
      </c>
    </row>
    <row r="40" spans="1:9">
      <c r="A40" s="1" t="s">
        <v>53</v>
      </c>
      <c r="B40">
        <f>HYPERLINK("https://www.suredividend.com/sure-analysis-CTAS/","Cintas Corporation")</f>
        <v>0</v>
      </c>
      <c r="C40">
        <v>0.0257674351002</v>
      </c>
      <c r="D40">
        <v>0.115112451626414</v>
      </c>
      <c r="E40">
        <v>0.236223661206465</v>
      </c>
      <c r="F40">
        <v>0.04454125937974501</v>
      </c>
      <c r="G40">
        <v>0.4889904516438051</v>
      </c>
      <c r="H40">
        <v>0.744989316221467</v>
      </c>
      <c r="I40">
        <v>2.231811712287795</v>
      </c>
    </row>
    <row r="41" spans="1:9">
      <c r="A41" s="1" t="s">
        <v>54</v>
      </c>
      <c r="B41">
        <f>HYPERLINK("https://www.suredividend.com/sure-analysis-CTBI/","Community Trust Bancorp, Inc.")</f>
        <v>0</v>
      </c>
      <c r="C41">
        <v>-0.002208588957055</v>
      </c>
      <c r="D41">
        <v>-0.004634106337195</v>
      </c>
      <c r="E41">
        <v>0.186055534002105</v>
      </c>
      <c r="F41">
        <v>-0.072959416324669</v>
      </c>
      <c r="G41">
        <v>0.091025204131191</v>
      </c>
      <c r="H41">
        <v>0.08967143699415701</v>
      </c>
      <c r="I41">
        <v>0.25472140617671</v>
      </c>
    </row>
    <row r="42" spans="1:9">
      <c r="A42" s="1" t="s">
        <v>55</v>
      </c>
      <c r="B42">
        <f>HYPERLINK("https://www.suredividend.com/sure-analysis-CVX/","Chevron Corp.")</f>
        <v>0</v>
      </c>
      <c r="C42">
        <v>0.009648460999012001</v>
      </c>
      <c r="D42">
        <v>0.07752520361885</v>
      </c>
      <c r="E42">
        <v>-0.069858301739706</v>
      </c>
      <c r="F42">
        <v>0.029413758048119</v>
      </c>
      <c r="G42">
        <v>-0.009319144162359001</v>
      </c>
      <c r="H42">
        <v>-0.042650551378825</v>
      </c>
      <c r="I42">
        <v>0.5288051284270781</v>
      </c>
    </row>
    <row r="43" spans="1:9">
      <c r="A43" s="1" t="s">
        <v>56</v>
      </c>
      <c r="B43">
        <f>HYPERLINK("https://www.suredividend.com/sure-analysis-CWT/","California Water Service Group")</f>
        <v>0</v>
      </c>
      <c r="C43">
        <v>-0.016102049351735</v>
      </c>
      <c r="D43">
        <v>-0.09925777308953601</v>
      </c>
      <c r="E43">
        <v>-0.022038939686512</v>
      </c>
      <c r="F43">
        <v>-0.08744789919063101</v>
      </c>
      <c r="G43">
        <v>-0.121255530673878</v>
      </c>
      <c r="H43">
        <v>-0.137564430627552</v>
      </c>
      <c r="I43">
        <v>-0.048262497496758</v>
      </c>
    </row>
    <row r="44" spans="1:9">
      <c r="A44" s="1" t="s">
        <v>57</v>
      </c>
      <c r="B44">
        <f>HYPERLINK("https://www.suredividend.com/sure-analysis-DCI/","Donaldson Co. Inc.")</f>
        <v>0</v>
      </c>
      <c r="C44">
        <v>0.061808526331317</v>
      </c>
      <c r="D44">
        <v>0.157100785761133</v>
      </c>
      <c r="E44">
        <v>0.174052749188536</v>
      </c>
      <c r="F44">
        <v>0.105576572466873</v>
      </c>
      <c r="G44">
        <v>0.141182942818775</v>
      </c>
      <c r="H44">
        <v>0.482723531180864</v>
      </c>
      <c r="I44">
        <v>0.590408937046497</v>
      </c>
    </row>
    <row r="45" spans="1:9">
      <c r="A45" s="1" t="s">
        <v>58</v>
      </c>
      <c r="B45">
        <f>HYPERLINK("https://www.suredividend.com/sure-analysis-DOV/","Dover Corp.")</f>
        <v>0</v>
      </c>
      <c r="C45">
        <v>0.085487648838831</v>
      </c>
      <c r="D45">
        <v>0.208443591946375</v>
      </c>
      <c r="E45">
        <v>0.252636310944255</v>
      </c>
      <c r="F45">
        <v>0.143075157175279</v>
      </c>
      <c r="G45">
        <v>0.218998205616836</v>
      </c>
      <c r="H45">
        <v>0.197473465581263</v>
      </c>
      <c r="I45">
        <v>1.095485864108453</v>
      </c>
    </row>
    <row r="46" spans="1:9">
      <c r="A46" s="1" t="s">
        <v>59</v>
      </c>
      <c r="B46">
        <f>HYPERLINK("https://www.suredividend.com/sure-analysis-EBTC/","Enterprise Bancorp, Inc.")</f>
        <v>0</v>
      </c>
      <c r="C46">
        <v>-0.082463089665106</v>
      </c>
      <c r="D46">
        <v>-0.118336049605707</v>
      </c>
      <c r="E46">
        <v>-0.071969696969696</v>
      </c>
      <c r="F46">
        <v>-0.196500931844484</v>
      </c>
      <c r="G46">
        <v>-0.167600448215143</v>
      </c>
      <c r="H46">
        <v>-0.278795804108712</v>
      </c>
      <c r="I46">
        <v>-0.007598801952085001</v>
      </c>
    </row>
    <row r="47" spans="1:9">
      <c r="A47" s="1" t="s">
        <v>60</v>
      </c>
      <c r="B47">
        <f>HYPERLINK("https://www.suredividend.com/sure-analysis-ECL/","Ecolab, Inc.")</f>
        <v>0</v>
      </c>
      <c r="C47">
        <v>0.101389299438368</v>
      </c>
      <c r="D47">
        <v>0.155599665043575</v>
      </c>
      <c r="E47">
        <v>0.234786105176645</v>
      </c>
      <c r="F47">
        <v>0.127098563145954</v>
      </c>
      <c r="G47">
        <v>0.431714958334507</v>
      </c>
      <c r="H47">
        <v>0.444265350487591</v>
      </c>
      <c r="I47">
        <v>0.3798475353649191</v>
      </c>
    </row>
    <row r="48" spans="1:9">
      <c r="A48" s="1" t="s">
        <v>61</v>
      </c>
      <c r="B48">
        <f>HYPERLINK("https://www.suredividend.com/sure-analysis-ED/","Consolidated Edison, Inc.")</f>
        <v>0</v>
      </c>
      <c r="C48">
        <v>0.014782216204017</v>
      </c>
      <c r="D48">
        <v>-0.010440278700863</v>
      </c>
      <c r="E48">
        <v>0.015654381611833</v>
      </c>
      <c r="F48">
        <v>-0.002173626005399</v>
      </c>
      <c r="G48">
        <v>0.028634305806242</v>
      </c>
      <c r="H48">
        <v>0.079353420132888</v>
      </c>
      <c r="I48">
        <v>0.272817082612098</v>
      </c>
    </row>
    <row r="49" spans="1:9">
      <c r="A49" s="1" t="s">
        <v>62</v>
      </c>
      <c r="B49">
        <f>HYPERLINK("https://www.suredividend.com/sure-analysis-EFSI/","Eagle Financial Services, Inc.")</f>
        <v>0</v>
      </c>
      <c r="C49">
        <v>0.006711409395973001</v>
      </c>
      <c r="D49">
        <v>0.007086532231804001</v>
      </c>
      <c r="E49">
        <v>-0.04815691450545401</v>
      </c>
      <c r="F49">
        <v>0.010107812173819</v>
      </c>
      <c r="G49">
        <v>-0.11346469816428</v>
      </c>
      <c r="H49">
        <v>-0.113294377399647</v>
      </c>
      <c r="I49">
        <v>0.042191381077278</v>
      </c>
    </row>
    <row r="50" spans="1:9">
      <c r="A50" s="1" t="s">
        <v>63</v>
      </c>
      <c r="B50">
        <f>HYPERLINK("https://www.suredividend.com/sure-analysis-EMR/","Emerson Electric Co.")</f>
        <v>0</v>
      </c>
      <c r="C50">
        <v>0.06587307629665901</v>
      </c>
      <c r="D50">
        <v>0.228983110927393</v>
      </c>
      <c r="E50">
        <v>0.119031117361676</v>
      </c>
      <c r="F50">
        <v>0.141983913101838</v>
      </c>
      <c r="G50">
        <v>0.376846324778876</v>
      </c>
      <c r="H50">
        <v>0.25307888052244</v>
      </c>
      <c r="I50">
        <v>0.87487815834753</v>
      </c>
    </row>
    <row r="51" spans="1:9">
      <c r="A51" s="1" t="s">
        <v>64</v>
      </c>
      <c r="B51">
        <f>HYPERLINK("https://www.suredividend.com/sure-analysis-ENB/","Enbridge Inc")</f>
        <v>0</v>
      </c>
      <c r="C51">
        <v>0.05520762065154401</v>
      </c>
      <c r="D51">
        <v>0.06159548182139001</v>
      </c>
      <c r="E51">
        <v>0.09929607281123101</v>
      </c>
      <c r="F51">
        <v>0.022101638081428</v>
      </c>
      <c r="G51">
        <v>0.033185612697104</v>
      </c>
      <c r="H51">
        <v>-0.063628627174228</v>
      </c>
      <c r="I51">
        <v>0.384572888612665</v>
      </c>
    </row>
    <row r="52" spans="1:9">
      <c r="A52" s="1" t="s">
        <v>65</v>
      </c>
      <c r="B52">
        <f>HYPERLINK("https://www.suredividend.com/sure-analysis-EPD/","Enterprise Products Partners L P")</f>
        <v>0</v>
      </c>
      <c r="C52">
        <v>0.07393436439079501</v>
      </c>
      <c r="D52">
        <v>0.115490706203178</v>
      </c>
      <c r="E52">
        <v>0.100919559786853</v>
      </c>
      <c r="F52">
        <v>0.101098391089108</v>
      </c>
      <c r="G52">
        <v>0.198575349847599</v>
      </c>
      <c r="H52">
        <v>0.309700153649403</v>
      </c>
      <c r="I52">
        <v>0.479983573066066</v>
      </c>
    </row>
    <row r="53" spans="1:9">
      <c r="A53" s="1" t="s">
        <v>66</v>
      </c>
      <c r="B53">
        <f>HYPERLINK("https://www.suredividend.com/sure-analysis-ERIE/","Erie Indemnity Co.")</f>
        <v>0</v>
      </c>
      <c r="C53">
        <v>0.149798710621885</v>
      </c>
      <c r="D53">
        <v>0.259943083223433</v>
      </c>
      <c r="E53">
        <v>0.440299104864791</v>
      </c>
      <c r="F53">
        <v>0.228831968766811</v>
      </c>
      <c r="G53">
        <v>0.8599351604798611</v>
      </c>
      <c r="H53">
        <v>1.528157178803888</v>
      </c>
      <c r="I53">
        <v>1.635224463802602</v>
      </c>
    </row>
    <row r="54" spans="1:9">
      <c r="A54" s="1" t="s">
        <v>67</v>
      </c>
      <c r="B54">
        <f>HYPERLINK("https://www.suredividend.com/sure-analysis-ES/","Eversource Energy")</f>
        <v>0</v>
      </c>
      <c r="C54">
        <v>0.09160263546932901</v>
      </c>
      <c r="D54">
        <v>0.016466381491848</v>
      </c>
      <c r="E54">
        <v>-0.008594611170508</v>
      </c>
      <c r="F54">
        <v>-0.018937250367016</v>
      </c>
      <c r="G54">
        <v>-0.143535490079274</v>
      </c>
      <c r="H54">
        <v>-0.231915139529209</v>
      </c>
      <c r="I54">
        <v>-0.007936837041890001</v>
      </c>
    </row>
    <row r="55" spans="1:9">
      <c r="A55" s="1" t="s">
        <v>68</v>
      </c>
      <c r="B55">
        <f>HYPERLINK("https://www.suredividend.com/sure-analysis-ESS/","Essex Property Trust, Inc.")</f>
        <v>0</v>
      </c>
      <c r="C55">
        <v>0.042681341537395</v>
      </c>
      <c r="D55">
        <v>0.06695434483602601</v>
      </c>
      <c r="E55">
        <v>0.08810124681941801</v>
      </c>
      <c r="F55">
        <v>-0.029482939420827</v>
      </c>
      <c r="G55">
        <v>0.186855073271518</v>
      </c>
      <c r="H55">
        <v>-0.227673693981227</v>
      </c>
      <c r="I55">
        <v>-0.010502335679978</v>
      </c>
    </row>
    <row r="56" spans="1:9">
      <c r="A56" s="1" t="s">
        <v>69</v>
      </c>
      <c r="B56">
        <f>HYPERLINK("https://www.suredividend.com/sure-analysis-ETR/","Entergy Corp.")</f>
        <v>0</v>
      </c>
      <c r="C56">
        <v>0.037556789500252</v>
      </c>
      <c r="D56">
        <v>0.023324265440974</v>
      </c>
      <c r="E56">
        <v>0.09870372845115601</v>
      </c>
      <c r="F56">
        <v>0.027369187121746</v>
      </c>
      <c r="G56">
        <v>0.06782457627823001</v>
      </c>
      <c r="H56">
        <v>0.035549464944277</v>
      </c>
      <c r="I56">
        <v>0.320898524608916</v>
      </c>
    </row>
    <row r="57" spans="1:9">
      <c r="A57" s="1" t="s">
        <v>70</v>
      </c>
      <c r="B57">
        <f>HYPERLINK("https://www.suredividend.com/sure-analysis-EXPD/","Expeditors International Of Washington, Inc.")</f>
        <v>0</v>
      </c>
      <c r="C57">
        <v>-0.039747135519557</v>
      </c>
      <c r="D57">
        <v>0.008297378028542001</v>
      </c>
      <c r="E57">
        <v>0.04968739148536901</v>
      </c>
      <c r="F57">
        <v>-0.044654088050314</v>
      </c>
      <c r="G57">
        <v>0.151925864205079</v>
      </c>
      <c r="H57">
        <v>0.257508886485815</v>
      </c>
      <c r="I57">
        <v>0.694591447556494</v>
      </c>
    </row>
    <row r="58" spans="1:9">
      <c r="A58" s="1" t="s">
        <v>71</v>
      </c>
      <c r="B58">
        <f>HYPERLINK("https://www.suredividend.com/sure-analysis-FELE/","Franklin Electric Co., Inc.")</f>
        <v>0</v>
      </c>
      <c r="C58">
        <v>0.015301530153015</v>
      </c>
      <c r="D58">
        <v>0.112211539304275</v>
      </c>
      <c r="E58">
        <v>0.118984713160966</v>
      </c>
      <c r="F58">
        <v>0.05582387959114801</v>
      </c>
      <c r="G58">
        <v>0.140708763074834</v>
      </c>
      <c r="H58">
        <v>0.277641648701404</v>
      </c>
      <c r="I58">
        <v>1.08360271163899</v>
      </c>
    </row>
    <row r="59" spans="1:9">
      <c r="A59" s="1" t="s">
        <v>72</v>
      </c>
      <c r="B59">
        <f>HYPERLINK("https://www.suredividend.com/sure-analysis-FFMR/","First Farmers Financial Corp")</f>
        <v>0</v>
      </c>
      <c r="C59">
        <v>0.03779963122311</v>
      </c>
      <c r="D59">
        <v>0.014147614485763</v>
      </c>
      <c r="E59">
        <v>0.09456106545488101</v>
      </c>
      <c r="F59">
        <v>-0.150226472068444</v>
      </c>
      <c r="G59">
        <v>0.136157184671803</v>
      </c>
      <c r="H59">
        <v>0.332231359313883</v>
      </c>
      <c r="I59">
        <v>0.743287157130726</v>
      </c>
    </row>
    <row r="60" spans="1:9">
      <c r="A60" s="1" t="s">
        <v>73</v>
      </c>
      <c r="B60">
        <f>HYPERLINK("https://www.suredividend.com/sure-analysis-FLIC/","First Of Long Island Corp.")</f>
        <v>0</v>
      </c>
      <c r="C60">
        <v>-0.02542897029458</v>
      </c>
      <c r="D60">
        <v>-0.05392539476957101</v>
      </c>
      <c r="E60">
        <v>-0.055497041470787</v>
      </c>
      <c r="F60">
        <v>-0.151296907581388</v>
      </c>
      <c r="G60">
        <v>-0.195501225347181</v>
      </c>
      <c r="H60">
        <v>-0.378458486887333</v>
      </c>
      <c r="I60">
        <v>-0.373939301059705</v>
      </c>
    </row>
    <row r="61" spans="1:9">
      <c r="A61" s="1" t="s">
        <v>74</v>
      </c>
      <c r="B61">
        <f>HYPERLINK("https://www.suredividend.com/sure-analysis-FMCB/","Farmers &amp; Merchants Bancorp")</f>
        <v>0</v>
      </c>
      <c r="C61">
        <v>-0.020131102543125</v>
      </c>
      <c r="D61">
        <v>-0.001060913225701</v>
      </c>
      <c r="E61">
        <v>0.005014610756573001</v>
      </c>
      <c r="F61">
        <v>-0.100709219858156</v>
      </c>
      <c r="G61">
        <v>-0.07813883306722701</v>
      </c>
      <c r="H61">
        <v>0.03639365522201801</v>
      </c>
      <c r="I61">
        <v>0.332872877844933</v>
      </c>
    </row>
    <row r="62" spans="1:9">
      <c r="A62" s="1" t="s">
        <v>75</v>
      </c>
      <c r="B62">
        <f>HYPERLINK("https://www.suredividend.com/sure-analysis-FRT/","Federal Realty Investment Trust.")</f>
        <v>0</v>
      </c>
      <c r="C62">
        <v>0.014936517542354</v>
      </c>
      <c r="D62">
        <v>0.03979666746864501</v>
      </c>
      <c r="E62">
        <v>0.06321017351152601</v>
      </c>
      <c r="F62">
        <v>-0.008110289740076</v>
      </c>
      <c r="G62">
        <v>0.094927259282196</v>
      </c>
      <c r="H62">
        <v>-0.05924268710726201</v>
      </c>
      <c r="I62">
        <v>-0.274377556145512</v>
      </c>
    </row>
    <row r="63" spans="1:9">
      <c r="A63" s="1" t="s">
        <v>76</v>
      </c>
      <c r="B63">
        <f>HYPERLINK("https://www.suredividend.com/sure-analysis-FUL/","H.B. Fuller Company")</f>
        <v>0</v>
      </c>
      <c r="C63">
        <v>0.00560723843507</v>
      </c>
      <c r="D63">
        <v>0.013658896266636</v>
      </c>
      <c r="E63">
        <v>0.169075140226792</v>
      </c>
      <c r="F63">
        <v>-0.028052347959969</v>
      </c>
      <c r="G63">
        <v>0.194954267369313</v>
      </c>
      <c r="H63">
        <v>0.238320616916234</v>
      </c>
      <c r="I63">
        <v>0.693293134341169</v>
      </c>
    </row>
    <row r="64" spans="1:9">
      <c r="A64" s="1" t="s">
        <v>77</v>
      </c>
      <c r="B64">
        <f>HYPERLINK("https://www.suredividend.com/sure-analysis-GD/","General Dynamics Corp.")</f>
        <v>0</v>
      </c>
      <c r="C64">
        <v>0.019336401425178</v>
      </c>
      <c r="D64">
        <v>0.09047422228521901</v>
      </c>
      <c r="E64">
        <v>0.277853745416545</v>
      </c>
      <c r="F64">
        <v>0.06330342998109101</v>
      </c>
      <c r="G64">
        <v>0.272407270395694</v>
      </c>
      <c r="H64">
        <v>0.23598296760118</v>
      </c>
      <c r="I64">
        <v>0.8404981976989241</v>
      </c>
    </row>
    <row r="65" spans="1:9">
      <c r="A65" s="1" t="s">
        <v>78</v>
      </c>
      <c r="B65">
        <f>HYPERLINK("https://www.suredividend.com/sure-analysis-GGG/","Graco Inc.")</f>
        <v>0</v>
      </c>
      <c r="C65">
        <v>0.054231903789425</v>
      </c>
      <c r="D65">
        <v>0.123298037855095</v>
      </c>
      <c r="E65">
        <v>0.23932165411829</v>
      </c>
      <c r="F65">
        <v>0.07422834635656</v>
      </c>
      <c r="G65">
        <v>0.390389374863459</v>
      </c>
      <c r="H65">
        <v>0.415848297614603</v>
      </c>
      <c r="I65">
        <v>1.052854599039408</v>
      </c>
    </row>
    <row r="66" spans="1:9">
      <c r="A66" s="1" t="s">
        <v>79</v>
      </c>
      <c r="B66">
        <f>HYPERLINK("https://www.suredividend.com/sure-analysis-GPC/","Genuine Parts Co.")</f>
        <v>0</v>
      </c>
      <c r="C66">
        <v>0.068151995095142</v>
      </c>
      <c r="D66">
        <v>0.143048416090108</v>
      </c>
      <c r="E66">
        <v>0.060155805249633</v>
      </c>
      <c r="F66">
        <v>0.119362034141232</v>
      </c>
      <c r="G66">
        <v>-0.029806320338411</v>
      </c>
      <c r="H66">
        <v>0.329502772351245</v>
      </c>
      <c r="I66">
        <v>0.6608146521789761</v>
      </c>
    </row>
    <row r="67" spans="1:9">
      <c r="A67" s="1" t="s">
        <v>80</v>
      </c>
      <c r="B67">
        <f>HYPERLINK("https://www.suredividend.com/sure-analysis-GRC/","Gorman-Rupp Co.")</f>
        <v>0</v>
      </c>
      <c r="C67">
        <v>0.003202228013805</v>
      </c>
      <c r="D67">
        <v>0.111341202457375</v>
      </c>
      <c r="E67">
        <v>0.163148636763412</v>
      </c>
      <c r="F67">
        <v>0.047530679098608</v>
      </c>
      <c r="G67">
        <v>0.505743621022669</v>
      </c>
      <c r="H67">
        <v>0.004582066189017</v>
      </c>
      <c r="I67">
        <v>0.222980002311871</v>
      </c>
    </row>
    <row r="68" spans="1:9">
      <c r="A68" s="1" t="s">
        <v>81</v>
      </c>
      <c r="B68">
        <f>HYPERLINK("https://www.suredividend.com/sure-analysis-GWW/","W.W. Grainger Inc.")</f>
        <v>0</v>
      </c>
      <c r="C68">
        <v>0.026625563497006</v>
      </c>
      <c r="D68">
        <v>0.186668379985265</v>
      </c>
      <c r="E68">
        <v>0.422605772318414</v>
      </c>
      <c r="F68">
        <v>0.17575665538262</v>
      </c>
      <c r="G68">
        <v>0.4485674610303571</v>
      </c>
      <c r="H68">
        <v>1.110877107067486</v>
      </c>
      <c r="I68">
        <v>2.553094173090709</v>
      </c>
    </row>
    <row r="69" spans="1:9">
      <c r="A69" s="1" t="s">
        <v>82</v>
      </c>
      <c r="B69">
        <f>HYPERLINK("https://www.suredividend.com/sure-analysis-HRL/","Hormel Foods Corp.")</f>
        <v>0</v>
      </c>
      <c r="C69">
        <v>0.154054054054053</v>
      </c>
      <c r="D69">
        <v>0.088643497936485</v>
      </c>
      <c r="E69">
        <v>-0.07061275350016601</v>
      </c>
      <c r="F69">
        <v>0.07338685603858601</v>
      </c>
      <c r="G69">
        <v>-0.100496359590799</v>
      </c>
      <c r="H69">
        <v>-0.286381288817118</v>
      </c>
      <c r="I69">
        <v>-0.09646122797690301</v>
      </c>
    </row>
    <row r="70" spans="1:9">
      <c r="A70" s="1" t="s">
        <v>83</v>
      </c>
      <c r="B70">
        <f>HYPERLINK("https://www.suredividend.com/sure-analysis-IBM/","International Business Machines Corp.")</f>
        <v>0</v>
      </c>
      <c r="C70">
        <v>0.06241942415126701</v>
      </c>
      <c r="D70">
        <v>0.21172465214533</v>
      </c>
      <c r="E70">
        <v>0.379675973561675</v>
      </c>
      <c r="F70">
        <v>0.220318820477762</v>
      </c>
      <c r="G70">
        <v>0.6496885043118941</v>
      </c>
      <c r="H70">
        <v>0.7527286133079051</v>
      </c>
      <c r="I70">
        <v>0.820831572619215</v>
      </c>
    </row>
    <row r="71" spans="1:9">
      <c r="A71" s="1" t="s">
        <v>84</v>
      </c>
      <c r="B71">
        <f>HYPERLINK("https://www.suredividend.com/sure-analysis-ITW/","Illinois Tool Works, Inc.")</f>
        <v>0</v>
      </c>
      <c r="C71">
        <v>0.025193042664378</v>
      </c>
      <c r="D71">
        <v>0.04421052631578901</v>
      </c>
      <c r="E71">
        <v>0.113524613773682</v>
      </c>
      <c r="F71">
        <v>0.003588608078185</v>
      </c>
      <c r="G71">
        <v>0.160984593370534</v>
      </c>
      <c r="H71">
        <v>0.344886561008214</v>
      </c>
      <c r="I71">
        <v>1.048002792164488</v>
      </c>
    </row>
    <row r="72" spans="1:9">
      <c r="A72" s="1" t="s">
        <v>85</v>
      </c>
      <c r="B72">
        <f>HYPERLINK("https://www.suredividend.com/sure-analysis-JKHY/","Jack Henry &amp; Associates, Inc.")</f>
        <v>0</v>
      </c>
      <c r="C72">
        <v>-0.015939015939016</v>
      </c>
      <c r="D72">
        <v>0.040870303755783</v>
      </c>
      <c r="E72">
        <v>0.137696954929137</v>
      </c>
      <c r="F72">
        <v>0.058131980133082</v>
      </c>
      <c r="G72">
        <v>0.116556778556287</v>
      </c>
      <c r="H72">
        <v>-0.027092159547373</v>
      </c>
      <c r="I72">
        <v>0.373516127742915</v>
      </c>
    </row>
    <row r="73" spans="1:9">
      <c r="A73" s="1" t="s">
        <v>86</v>
      </c>
      <c r="B73">
        <f>HYPERLINK("https://www.suredividend.com/sure-analysis-JNJ/","Johnson &amp; Johnson")</f>
        <v>0</v>
      </c>
      <c r="C73">
        <v>0.038806846652474</v>
      </c>
      <c r="D73">
        <v>0.05742958970510301</v>
      </c>
      <c r="E73">
        <v>0.01044595225559</v>
      </c>
      <c r="F73">
        <v>0.046163221776446</v>
      </c>
      <c r="G73">
        <v>0.106424523273395</v>
      </c>
      <c r="H73">
        <v>0.017328465693138</v>
      </c>
      <c r="I73">
        <v>0.34001281221541</v>
      </c>
    </row>
    <row r="74" spans="1:9">
      <c r="A74" s="1" t="s">
        <v>87</v>
      </c>
      <c r="B74">
        <f>HYPERLINK("https://www.suredividend.com/sure-analysis-KMB/","Kimberly-Clark Corp.")</f>
        <v>0</v>
      </c>
      <c r="C74">
        <v>0.06571861361539401</v>
      </c>
      <c r="D74">
        <v>0.050840232642807</v>
      </c>
      <c r="E74">
        <v>0.035055130511213</v>
      </c>
      <c r="F74">
        <v>0.05308824714953</v>
      </c>
      <c r="G74">
        <v>0.075458646488908</v>
      </c>
      <c r="H74">
        <v>0.160682797693473</v>
      </c>
      <c r="I74">
        <v>0.273541573277638</v>
      </c>
    </row>
    <row r="75" spans="1:9">
      <c r="A75" s="1" t="s">
        <v>88</v>
      </c>
      <c r="B75">
        <f>HYPERLINK("https://www.suredividend.com/sure-analysis-KO/","Coca-Cola Co")</f>
        <v>0</v>
      </c>
      <c r="C75">
        <v>0.013400335008375</v>
      </c>
      <c r="D75">
        <v>0.018175698418041</v>
      </c>
      <c r="E75">
        <v>0.05429717587768</v>
      </c>
      <c r="F75">
        <v>0.02664177838113</v>
      </c>
      <c r="G75">
        <v>0.054023495141909</v>
      </c>
      <c r="H75">
        <v>0.109377263450511</v>
      </c>
      <c r="I75">
        <v>0.535743477532453</v>
      </c>
    </row>
    <row r="76" spans="1:9">
      <c r="A76" s="1" t="s">
        <v>89</v>
      </c>
      <c r="B76">
        <f>HYPERLINK("https://www.suredividend.com/sure-analysis-LANC/","Lancaster Colony Corp.")</f>
        <v>0</v>
      </c>
      <c r="C76">
        <v>0.047452842665608</v>
      </c>
      <c r="D76">
        <v>0.20944121727947</v>
      </c>
      <c r="E76">
        <v>0.279155599578557</v>
      </c>
      <c r="F76">
        <v>0.223906346867433</v>
      </c>
      <c r="G76">
        <v>0.124410550991671</v>
      </c>
      <c r="H76">
        <v>0.396832789297677</v>
      </c>
      <c r="I76">
        <v>0.495599139597121</v>
      </c>
    </row>
    <row r="77" spans="1:9">
      <c r="A77" s="1" t="s">
        <v>90</v>
      </c>
      <c r="B77">
        <f>HYPERLINK("https://www.suredividend.com/sure-analysis-LECO/","Lincoln Electric Holdings, Inc.")</f>
        <v>0</v>
      </c>
      <c r="C77">
        <v>0.08994777504424001</v>
      </c>
      <c r="D77">
        <v>0.230217169647985</v>
      </c>
      <c r="E77">
        <v>0.402850141740472</v>
      </c>
      <c r="F77">
        <v>0.16127103835188</v>
      </c>
      <c r="G77">
        <v>0.553260352096129</v>
      </c>
      <c r="H77">
        <v>1.094073687710782</v>
      </c>
      <c r="I77">
        <v>2.283132295163383</v>
      </c>
    </row>
    <row r="78" spans="1:9">
      <c r="A78" s="1" t="s">
        <v>91</v>
      </c>
      <c r="B78">
        <f>HYPERLINK("https://www.suredividend.com/sure-analysis-LEG/","Leggett &amp; Platt, Inc.")</f>
        <v>0</v>
      </c>
      <c r="C78">
        <v>-0.072283389181426</v>
      </c>
      <c r="D78">
        <v>-0.247118421512678</v>
      </c>
      <c r="E78">
        <v>-0.248347761332961</v>
      </c>
      <c r="F78">
        <v>-0.259457393962552</v>
      </c>
      <c r="G78">
        <v>-0.350017775571669</v>
      </c>
      <c r="H78">
        <v>-0.399220660857273</v>
      </c>
      <c r="I78">
        <v>-0.447115041723129</v>
      </c>
    </row>
    <row r="79" spans="1:9">
      <c r="A79" s="1" t="s">
        <v>92</v>
      </c>
      <c r="B79">
        <f>HYPERLINK("https://www.suredividend.com/sure-analysis-LIN/","Linde Plc.")</f>
        <v>0</v>
      </c>
      <c r="C79">
        <v>0.123590953504444</v>
      </c>
      <c r="D79">
        <v>0.104869703787026</v>
      </c>
      <c r="E79">
        <v>0.219135990020808</v>
      </c>
      <c r="F79">
        <v>0.147938935014974</v>
      </c>
      <c r="G79">
        <v>0.399518701164004</v>
      </c>
      <c r="H79">
        <v>0.358895843445237</v>
      </c>
      <c r="I79">
        <v>0.358895843445237</v>
      </c>
    </row>
    <row r="80" spans="1:9">
      <c r="A80" s="1" t="s">
        <v>93</v>
      </c>
      <c r="B80">
        <f>HYPERLINK("https://www.suredividend.com/sure-analysis-LOW/","Lowe`s Cos., Inc.")</f>
        <v>0</v>
      </c>
      <c r="C80">
        <v>0.058296354302618</v>
      </c>
      <c r="D80">
        <v>0.171457768095088</v>
      </c>
      <c r="E80">
        <v>0.067172278614176</v>
      </c>
      <c r="F80">
        <v>0.098554213058822</v>
      </c>
      <c r="G80">
        <v>0.262667027240823</v>
      </c>
      <c r="H80">
        <v>0.14052628494403</v>
      </c>
      <c r="I80">
        <v>1.640577136418601</v>
      </c>
    </row>
    <row r="81" spans="1:9">
      <c r="A81" s="1" t="s">
        <v>94</v>
      </c>
      <c r="B81">
        <f>HYPERLINK("https://www.suredividend.com/sure-analysis-MATW/","Matthews International Corp.")</f>
        <v>0</v>
      </c>
      <c r="C81">
        <v>-0.016750418760469</v>
      </c>
      <c r="D81">
        <v>-0.137419252449611</v>
      </c>
      <c r="E81">
        <v>-0.212382897303853</v>
      </c>
      <c r="F81">
        <v>-0.187549999584778</v>
      </c>
      <c r="G81">
        <v>-0.148364482591525</v>
      </c>
      <c r="H81">
        <v>-0.046074441945423</v>
      </c>
      <c r="I81">
        <v>-0.09878374187446801</v>
      </c>
    </row>
    <row r="82" spans="1:9">
      <c r="A82" s="1" t="s">
        <v>95</v>
      </c>
      <c r="B82">
        <f>HYPERLINK("https://www.suredividend.com/sure-analysis-MCD/","McDonald`s Corp")</f>
        <v>0</v>
      </c>
      <c r="C82">
        <v>0.022610991912856</v>
      </c>
      <c r="D82">
        <v>0.015663041854041</v>
      </c>
      <c r="E82">
        <v>0.06073176832358101</v>
      </c>
      <c r="F82">
        <v>-0.001772192685677</v>
      </c>
      <c r="G82">
        <v>0.148524588244705</v>
      </c>
      <c r="H82">
        <v>0.356515454670739</v>
      </c>
      <c r="I82">
        <v>0.8158496135203701</v>
      </c>
    </row>
    <row r="83" spans="1:9">
      <c r="A83" s="1" t="s">
        <v>96</v>
      </c>
      <c r="B83">
        <f>HYPERLINK("https://www.suredividend.com/sure-analysis-MCY/","Mercury General Corp.")</f>
        <v>0</v>
      </c>
      <c r="C83">
        <v>0.176133032272551</v>
      </c>
      <c r="D83">
        <v>0.203803959222864</v>
      </c>
      <c r="E83">
        <v>0.6557663802853511</v>
      </c>
      <c r="F83">
        <v>0.271963907956654</v>
      </c>
      <c r="G83">
        <v>0.6206107027688581</v>
      </c>
      <c r="H83">
        <v>-0.033438040794901</v>
      </c>
      <c r="I83">
        <v>0.170720561866397</v>
      </c>
    </row>
    <row r="84" spans="1:9">
      <c r="A84" s="1" t="s">
        <v>97</v>
      </c>
      <c r="B84">
        <f>HYPERLINK("https://www.suredividend.com/sure-analysis-MDT/","Medtronic Plc")</f>
        <v>0</v>
      </c>
      <c r="C84">
        <v>0.007875866933113001</v>
      </c>
      <c r="D84">
        <v>0.07964762235754501</v>
      </c>
      <c r="E84">
        <v>0.076767737657483</v>
      </c>
      <c r="F84">
        <v>0.040786598689002</v>
      </c>
      <c r="G84">
        <v>0.15533408882355</v>
      </c>
      <c r="H84">
        <v>-0.119870659789052</v>
      </c>
      <c r="I84">
        <v>0.05533167742840701</v>
      </c>
    </row>
    <row r="85" spans="1:9">
      <c r="A85" s="1" t="s">
        <v>98</v>
      </c>
      <c r="B85">
        <f>HYPERLINK("https://www.suredividend.com/sure-analysis-MGEE/","MGE Energy, Inc.")</f>
        <v>0</v>
      </c>
      <c r="C85">
        <v>0.189780585320518</v>
      </c>
      <c r="D85">
        <v>0.096994506543364</v>
      </c>
      <c r="E85">
        <v>0.103134078140796</v>
      </c>
      <c r="F85">
        <v>0.08743645056705601</v>
      </c>
      <c r="G85">
        <v>0.169528932198075</v>
      </c>
      <c r="H85">
        <v>0.09992159620485901</v>
      </c>
      <c r="I85">
        <v>0.354245764708962</v>
      </c>
    </row>
    <row r="86" spans="1:9">
      <c r="A86" s="1" t="s">
        <v>99</v>
      </c>
      <c r="B86">
        <f>HYPERLINK("https://www.suredividend.com/sure-analysis-MGRC/","McGrath Rentcorp")</f>
        <v>0</v>
      </c>
      <c r="C86">
        <v>-0.07224656060256701</v>
      </c>
      <c r="D86">
        <v>0.129301303874763</v>
      </c>
      <c r="E86">
        <v>0.257463945963739</v>
      </c>
      <c r="F86">
        <v>0.017711948145674</v>
      </c>
      <c r="G86">
        <v>0.296573977005172</v>
      </c>
      <c r="H86">
        <v>0.5226761560090261</v>
      </c>
      <c r="I86">
        <v>1.379187871286153</v>
      </c>
    </row>
    <row r="87" spans="1:9">
      <c r="A87" s="1" t="s">
        <v>100</v>
      </c>
      <c r="B87">
        <f>HYPERLINK("https://www.suredividend.com/sure-analysis-MKC/","McCormick &amp; Co., Inc.")</f>
        <v>0</v>
      </c>
      <c r="C87">
        <v>0.04374148630240601</v>
      </c>
      <c r="D87">
        <v>0.025224751090118</v>
      </c>
      <c r="E87">
        <v>-0.135345510717904</v>
      </c>
      <c r="F87">
        <v>0.007892429114293</v>
      </c>
      <c r="G87">
        <v>-0.007122628130277001</v>
      </c>
      <c r="H87">
        <v>-0.256971014758219</v>
      </c>
      <c r="I87">
        <v>0.08751190648911501</v>
      </c>
    </row>
    <row r="88" spans="1:9">
      <c r="A88" s="1" t="s">
        <v>101</v>
      </c>
      <c r="B88">
        <f>HYPERLINK("https://www.suredividend.com/sure-analysis-MMM/","3M Co.")</f>
        <v>0</v>
      </c>
      <c r="C88">
        <v>0.06054860185273701</v>
      </c>
      <c r="D88">
        <v>-0.021453288569182</v>
      </c>
      <c r="E88">
        <v>-0.04872123735619201</v>
      </c>
      <c r="F88">
        <v>-0.081963920214927</v>
      </c>
      <c r="G88">
        <v>0.009381150788579</v>
      </c>
      <c r="H88">
        <v>-0.22050624455669</v>
      </c>
      <c r="I88">
        <v>-0.407771795371717</v>
      </c>
    </row>
    <row r="89" spans="1:9">
      <c r="A89" s="1" t="s">
        <v>102</v>
      </c>
      <c r="B89">
        <f>HYPERLINK("https://www.suredividend.com/sure-analysis-MO/","Altria Group Inc.")</f>
        <v>0</v>
      </c>
      <c r="C89">
        <v>0.06165228113440201</v>
      </c>
      <c r="D89">
        <v>0.06546483223569401</v>
      </c>
      <c r="E89">
        <v>0.004105052012874</v>
      </c>
      <c r="F89">
        <v>0.06717897868120901</v>
      </c>
      <c r="G89">
        <v>0.00787807133576</v>
      </c>
      <c r="H89">
        <v>0.007001054953486001</v>
      </c>
      <c r="I89">
        <v>0.143001274426507</v>
      </c>
    </row>
    <row r="90" spans="1:9">
      <c r="A90" s="1" t="s">
        <v>103</v>
      </c>
      <c r="B90">
        <f>HYPERLINK("https://www.suredividend.com/sure-analysis-MSA/","MSA Safety Inc")</f>
        <v>0</v>
      </c>
      <c r="C90">
        <v>0.05602431590335701</v>
      </c>
      <c r="D90">
        <v>0.106982660903945</v>
      </c>
      <c r="E90">
        <v>0.087325146400896</v>
      </c>
      <c r="F90">
        <v>0.110129845756568</v>
      </c>
      <c r="G90">
        <v>0.4200528911204151</v>
      </c>
      <c r="H90">
        <v>0.4976352074070921</v>
      </c>
      <c r="I90">
        <v>0.9132506837424871</v>
      </c>
    </row>
    <row r="91" spans="1:9">
      <c r="A91" s="1" t="s">
        <v>104</v>
      </c>
      <c r="B91">
        <f>HYPERLINK("https://www.suredividend.com/sure-analysis-MSEX/","Middlesex Water Co.")</f>
        <v>0</v>
      </c>
      <c r="C91">
        <v>-0.09564538752781601</v>
      </c>
      <c r="D91">
        <v>-0.234337400497345</v>
      </c>
      <c r="E91">
        <v>-0.26849034606307</v>
      </c>
      <c r="F91">
        <v>-0.20645080689069</v>
      </c>
      <c r="G91">
        <v>-0.270833333333333</v>
      </c>
      <c r="H91">
        <v>-0.457189730388407</v>
      </c>
      <c r="I91">
        <v>-0.057690581850882</v>
      </c>
    </row>
    <row r="92" spans="1:9">
      <c r="A92" s="1" t="s">
        <v>105</v>
      </c>
      <c r="B92">
        <f>HYPERLINK("https://www.suredividend.com/sure-analysis-NC/","Nacco Industries Inc.")</f>
        <v>0</v>
      </c>
      <c r="C92">
        <v>-0.197813822284908</v>
      </c>
      <c r="D92">
        <v>-0.119763013118916</v>
      </c>
      <c r="E92">
        <v>-0.05542562612111401</v>
      </c>
      <c r="F92">
        <v>-0.19693555904261</v>
      </c>
      <c r="G92">
        <v>-0.184916476331228</v>
      </c>
      <c r="H92">
        <v>0.0188693768872</v>
      </c>
      <c r="I92">
        <v>-0.147296355511827</v>
      </c>
    </row>
    <row r="93" spans="1:9">
      <c r="A93" s="1" t="s">
        <v>106</v>
      </c>
      <c r="B93">
        <f>HYPERLINK("https://www.suredividend.com/sure-analysis-NDSN/","Nordson Corp.")</f>
        <v>0</v>
      </c>
      <c r="C93">
        <v>0.00176952581188</v>
      </c>
      <c r="D93">
        <v>0.121199322529957</v>
      </c>
      <c r="E93">
        <v>0.148284340390348</v>
      </c>
      <c r="F93">
        <v>0.004044793327422001</v>
      </c>
      <c r="G93">
        <v>0.267367648527976</v>
      </c>
      <c r="H93">
        <v>0.268167397904282</v>
      </c>
      <c r="I93">
        <v>1.116878793105523</v>
      </c>
    </row>
    <row r="94" spans="1:9">
      <c r="A94" s="1" t="s">
        <v>107</v>
      </c>
      <c r="B94">
        <f>HYPERLINK("https://www.suredividend.com/sure-analysis-NEE/","NextEra Energy Inc")</f>
        <v>0</v>
      </c>
      <c r="C94">
        <v>0.002139299992985</v>
      </c>
      <c r="D94">
        <v>-0.031029109818396</v>
      </c>
      <c r="E94">
        <v>-0.1415632111394</v>
      </c>
      <c r="F94">
        <v>-0.050492531039673</v>
      </c>
      <c r="G94">
        <v>-0.192992662799432</v>
      </c>
      <c r="H94">
        <v>-0.240464944433664</v>
      </c>
      <c r="I94">
        <v>0.343722593584459</v>
      </c>
    </row>
    <row r="95" spans="1:9">
      <c r="A95" s="1" t="s">
        <v>108</v>
      </c>
      <c r="B95">
        <f>HYPERLINK("https://www.suredividend.com/sure-analysis-NFG/","National Fuel Gas Co.")</f>
        <v>0</v>
      </c>
      <c r="C95">
        <v>0.06264166494951501</v>
      </c>
      <c r="D95">
        <v>0.046269583318117</v>
      </c>
      <c r="E95">
        <v>0.007805263178465</v>
      </c>
      <c r="F95">
        <v>0.027905122583216</v>
      </c>
      <c r="G95">
        <v>-0.03251587146737901</v>
      </c>
      <c r="H95">
        <v>-0.176362547414653</v>
      </c>
      <c r="I95">
        <v>0.017458779799191</v>
      </c>
    </row>
    <row r="96" spans="1:9">
      <c r="A96" s="1" t="s">
        <v>109</v>
      </c>
      <c r="B96">
        <f>HYPERLINK("https://www.suredividend.com/sure-analysis-NIDB/","Northeast Indiana Bancorp Inc.")</f>
        <v>0</v>
      </c>
      <c r="C96">
        <v>-0.0929203539823</v>
      </c>
      <c r="D96">
        <v>-0.035294117647058</v>
      </c>
      <c r="E96">
        <v>-0.176892770207533</v>
      </c>
      <c r="F96">
        <v>-0.08123249299719901</v>
      </c>
      <c r="G96">
        <v>-0.6095024251328051</v>
      </c>
      <c r="H96">
        <v>-0.632533346478481</v>
      </c>
      <c r="I96">
        <v>-0.493691207206873</v>
      </c>
    </row>
    <row r="97" spans="1:9">
      <c r="A97" s="1" t="s">
        <v>110</v>
      </c>
      <c r="B97">
        <f>HYPERLINK("https://www.suredividend.com/sure-analysis-NJR/","New Jersey Resources Corporation")</f>
        <v>0</v>
      </c>
      <c r="C97">
        <v>0.025086702154431</v>
      </c>
      <c r="D97">
        <v>-0.012871673317531</v>
      </c>
      <c r="E97">
        <v>0.030701754385964</v>
      </c>
      <c r="F97">
        <v>-0.031250495473355</v>
      </c>
      <c r="G97">
        <v>-0.09870231677968801</v>
      </c>
      <c r="H97">
        <v>0.05025353911132301</v>
      </c>
      <c r="I97">
        <v>0.019838809671419</v>
      </c>
    </row>
    <row r="98" spans="1:9">
      <c r="A98" s="1" t="s">
        <v>111</v>
      </c>
      <c r="B98">
        <f>HYPERLINK("https://www.suredividend.com/sure-analysis-NNN/","NNN REIT Inc")</f>
        <v>0</v>
      </c>
      <c r="C98">
        <v>0.064766191547886</v>
      </c>
      <c r="D98">
        <v>0.06666265854019</v>
      </c>
      <c r="E98">
        <v>0.149391157408282</v>
      </c>
      <c r="F98">
        <v>0.001573632597952</v>
      </c>
      <c r="G98">
        <v>0.050916899079398</v>
      </c>
      <c r="H98">
        <v>0.09431178890936301</v>
      </c>
      <c r="I98">
        <v>0.025391565684782</v>
      </c>
    </row>
    <row r="99" spans="1:9">
      <c r="A99" s="1" t="s">
        <v>112</v>
      </c>
      <c r="B99">
        <f>HYPERLINK("https://www.suredividend.com/sure-analysis-NUE/","Nucor Corp.")</f>
        <v>0</v>
      </c>
      <c r="C99">
        <v>-0.017248790972595</v>
      </c>
      <c r="D99">
        <v>0.120218445353136</v>
      </c>
      <c r="E99">
        <v>0.129000795097065</v>
      </c>
      <c r="F99">
        <v>0.05085037922316701</v>
      </c>
      <c r="G99">
        <v>0.16606532490626</v>
      </c>
      <c r="H99">
        <v>0.3925319961046561</v>
      </c>
      <c r="I99">
        <v>2.473700804749866</v>
      </c>
    </row>
    <row r="100" spans="1:9">
      <c r="A100" s="1" t="s">
        <v>113</v>
      </c>
      <c r="B100">
        <f>HYPERLINK("https://www.suredividend.com/sure-analysis-NWFL/","Norwood Financial Corp.")</f>
        <v>0</v>
      </c>
      <c r="C100">
        <v>-0.022861356932153</v>
      </c>
      <c r="D100">
        <v>-0.089437822347601</v>
      </c>
      <c r="E100">
        <v>0.014664777730979</v>
      </c>
      <c r="F100">
        <v>-0.17936076848993</v>
      </c>
      <c r="G100">
        <v>-0.125813570672199</v>
      </c>
      <c r="H100">
        <v>0.075124856480974</v>
      </c>
      <c r="I100">
        <v>0.105036883212196</v>
      </c>
    </row>
    <row r="101" spans="1:9">
      <c r="A101" s="1" t="s">
        <v>114</v>
      </c>
      <c r="B101">
        <f>HYPERLINK("https://www.suredividend.com/sure-analysis-NWN/","Northwest Natural Holding Co")</f>
        <v>0</v>
      </c>
      <c r="C101">
        <v>0.030311305297651</v>
      </c>
      <c r="D101">
        <v>-0.004485488126649</v>
      </c>
      <c r="E101">
        <v>-0.03424056189640001</v>
      </c>
      <c r="F101">
        <v>-0.018802174082646</v>
      </c>
      <c r="G101">
        <v>-0.133002435773702</v>
      </c>
      <c r="H101">
        <v>-0.252104138502463</v>
      </c>
      <c r="I101">
        <v>-0.290510745762903</v>
      </c>
    </row>
    <row r="102" spans="1:9">
      <c r="A102" s="1" t="s">
        <v>115</v>
      </c>
      <c r="B102">
        <f>HYPERLINK("https://www.suredividend.com/sure-analysis-O/","Realty Income Corp.")</f>
        <v>0</v>
      </c>
      <c r="C102">
        <v>0.008961978847669</v>
      </c>
      <c r="D102">
        <v>-0.015693435412327</v>
      </c>
      <c r="E102">
        <v>-0.012454502501545</v>
      </c>
      <c r="F102">
        <v>-0.07018126893529701</v>
      </c>
      <c r="G102">
        <v>-0.089804363017966</v>
      </c>
      <c r="H102">
        <v>-0.105929137106645</v>
      </c>
      <c r="I102">
        <v>-0.07110573198730301</v>
      </c>
    </row>
    <row r="103" spans="1:9">
      <c r="A103" s="1" t="s">
        <v>116</v>
      </c>
      <c r="B103">
        <f>HYPERLINK("https://www.suredividend.com/sure-analysis-ORI/","Old Republic International Corp.")</f>
        <v>0</v>
      </c>
      <c r="C103">
        <v>0.024572157647033</v>
      </c>
      <c r="D103">
        <v>0.007033689854351001</v>
      </c>
      <c r="E103">
        <v>0.072408744086116</v>
      </c>
      <c r="F103">
        <v>0.0005285811372040001</v>
      </c>
      <c r="G103">
        <v>0.247362993328854</v>
      </c>
      <c r="H103">
        <v>0.222334974295322</v>
      </c>
      <c r="I103">
        <v>0.9648020706250291</v>
      </c>
    </row>
    <row r="104" spans="1:9">
      <c r="A104" s="1" t="s">
        <v>117</v>
      </c>
      <c r="B104">
        <f>HYPERLINK("https://www.suredividend.com/sure-analysis-OZK/","Bank OZK")</f>
        <v>0</v>
      </c>
      <c r="C104">
        <v>-0.006025492468134001</v>
      </c>
      <c r="D104">
        <v>-0.038754616846559</v>
      </c>
      <c r="E104">
        <v>0.124367232127174</v>
      </c>
      <c r="F104">
        <v>-0.132313580941244</v>
      </c>
      <c r="G104">
        <v>0.252079988322872</v>
      </c>
      <c r="H104">
        <v>0.08868644358197801</v>
      </c>
      <c r="I104">
        <v>0.721784650464468</v>
      </c>
    </row>
    <row r="105" spans="1:9">
      <c r="A105" s="1" t="s">
        <v>118</v>
      </c>
      <c r="B105">
        <f>HYPERLINK("https://www.suredividend.com/sure-analysis-PEP/","PepsiCo Inc")</f>
        <v>0</v>
      </c>
      <c r="C105">
        <v>-0.020800986459392</v>
      </c>
      <c r="D105">
        <v>-0.008362683483639001</v>
      </c>
      <c r="E105">
        <v>-0.048530496002775</v>
      </c>
      <c r="F105">
        <v>-0.016361494025774</v>
      </c>
      <c r="G105">
        <v>0.006890474500348001</v>
      </c>
      <c r="H105">
        <v>0.157104299724753</v>
      </c>
      <c r="I105">
        <v>0.6617180714617541</v>
      </c>
    </row>
    <row r="106" spans="1:9">
      <c r="A106" s="1" t="s">
        <v>119</v>
      </c>
      <c r="B106">
        <f>HYPERLINK("https://www.suredividend.com/sure-analysis-PG/","Procter &amp; Gamble Co.")</f>
        <v>0</v>
      </c>
      <c r="C106">
        <v>0.030679142002418</v>
      </c>
      <c r="D106">
        <v>0.116570728787707</v>
      </c>
      <c r="E106">
        <v>0.07860645085656401</v>
      </c>
      <c r="F106">
        <v>0.111999263840418</v>
      </c>
      <c r="G106">
        <v>0.210336858281535</v>
      </c>
      <c r="H106">
        <v>0.189204988594853</v>
      </c>
      <c r="I106">
        <v>0.8339282963822011</v>
      </c>
    </row>
    <row r="107" spans="1:9">
      <c r="A107" s="1" t="s">
        <v>120</v>
      </c>
      <c r="B107">
        <f>HYPERLINK("https://www.suredividend.com/sure-analysis-PH/","Parker-Hannifin Corp.")</f>
        <v>0</v>
      </c>
      <c r="C107">
        <v>0.038749517560787</v>
      </c>
      <c r="D107">
        <v>0.224584881468155</v>
      </c>
      <c r="E107">
        <v>0.3364646948424641</v>
      </c>
      <c r="F107">
        <v>0.17176853718321</v>
      </c>
      <c r="G107">
        <v>0.613938615283364</v>
      </c>
      <c r="H107">
        <v>1.061533488621122</v>
      </c>
      <c r="I107">
        <v>2.431859782630178</v>
      </c>
    </row>
    <row r="108" spans="1:9">
      <c r="A108" s="1" t="s">
        <v>121</v>
      </c>
      <c r="B108">
        <f>HYPERLINK("https://www.suredividend.com/sure-analysis-PII/","Polaris Inc")</f>
        <v>0</v>
      </c>
      <c r="C108">
        <v>-0.015158049074992</v>
      </c>
      <c r="D108">
        <v>0.08265383521380401</v>
      </c>
      <c r="E108">
        <v>-0.134401362974361</v>
      </c>
      <c r="F108">
        <v>-0.029187088985338</v>
      </c>
      <c r="G108">
        <v>-0.158863014833844</v>
      </c>
      <c r="H108">
        <v>-0.09829876071603001</v>
      </c>
      <c r="I108">
        <v>0.167785234899328</v>
      </c>
    </row>
    <row r="109" spans="1:9">
      <c r="A109" s="1" t="s">
        <v>122</v>
      </c>
      <c r="B109">
        <f>HYPERLINK("https://www.suredividend.com/sure-analysis-PNR/","Pentair plc")</f>
        <v>0</v>
      </c>
      <c r="C109">
        <v>0.08818061088977401</v>
      </c>
      <c r="D109">
        <v>0.220647625517106</v>
      </c>
      <c r="E109">
        <v>0.222417653894983</v>
      </c>
      <c r="F109">
        <v>0.130663840696999</v>
      </c>
      <c r="G109">
        <v>0.5778629335079241</v>
      </c>
      <c r="H109">
        <v>0.5728232119069281</v>
      </c>
      <c r="I109">
        <v>1.086909570647772</v>
      </c>
    </row>
    <row r="110" spans="1:9">
      <c r="A110" s="1" t="s">
        <v>123</v>
      </c>
      <c r="B110">
        <f>HYPERLINK("https://www.suredividend.com/sure-analysis-PPG/","PPG Industries, Inc.")</f>
        <v>0</v>
      </c>
      <c r="C110">
        <v>0.00758451381605</v>
      </c>
      <c r="D110">
        <v>-0.023397410423959</v>
      </c>
      <c r="E110">
        <v>0.066083442851258</v>
      </c>
      <c r="F110">
        <v>-0.05069456294060901</v>
      </c>
      <c r="G110">
        <v>0.142684787680255</v>
      </c>
      <c r="H110">
        <v>0.221136172540466</v>
      </c>
      <c r="I110">
        <v>0.387676381023272</v>
      </c>
    </row>
    <row r="111" spans="1:9">
      <c r="A111" s="1" t="s">
        <v>124</v>
      </c>
      <c r="B111">
        <f>HYPERLINK("https://www.suredividend.com/sure-analysis-PSBQ/","PSB Holdings Inc (WI)")</f>
        <v>0</v>
      </c>
      <c r="C111">
        <v>-0.014018691588784</v>
      </c>
      <c r="D111">
        <v>-0.02768113470994</v>
      </c>
      <c r="E111">
        <v>0.006636165431827001</v>
      </c>
      <c r="F111">
        <v>-0.03251838673587201</v>
      </c>
      <c r="G111">
        <v>-0.04600860852895401</v>
      </c>
      <c r="H111">
        <v>-0.167426242251342</v>
      </c>
      <c r="I111">
        <v>-0.006006359674949001</v>
      </c>
    </row>
    <row r="112" spans="1:9">
      <c r="A112" s="1" t="s">
        <v>125</v>
      </c>
      <c r="B112">
        <f>HYPERLINK("https://www.suredividend.com/sure-analysis-RLI/","RLI Corp.")</f>
        <v>0</v>
      </c>
      <c r="C112">
        <v>0.049938320197885</v>
      </c>
      <c r="D112">
        <v>0.102412466530718</v>
      </c>
      <c r="E112">
        <v>0.105093513075721</v>
      </c>
      <c r="F112">
        <v>0.115165818639931</v>
      </c>
      <c r="G112">
        <v>0.146351256321448</v>
      </c>
      <c r="H112">
        <v>0.4666408006841281</v>
      </c>
      <c r="I112">
        <v>1.300638738545713</v>
      </c>
    </row>
    <row r="113" spans="1:9">
      <c r="A113" s="1" t="s">
        <v>126</v>
      </c>
      <c r="B113">
        <f>HYPERLINK("https://www.suredividend.com/sure-analysis-RNR/","RenaissanceRe Holdings Ltd")</f>
        <v>0</v>
      </c>
      <c r="C113">
        <v>0.043228429985855</v>
      </c>
      <c r="D113">
        <v>0.136145922688933</v>
      </c>
      <c r="E113">
        <v>0.177233436581923</v>
      </c>
      <c r="F113">
        <v>0.204183673469387</v>
      </c>
      <c r="G113">
        <v>0.22424632238521</v>
      </c>
      <c r="H113">
        <v>0.7032497560806631</v>
      </c>
      <c r="I113">
        <v>0.7038055169745281</v>
      </c>
    </row>
    <row r="114" spans="1:9">
      <c r="A114" s="1" t="s">
        <v>127</v>
      </c>
      <c r="B114">
        <f>HYPERLINK("https://www.suredividend.com/sure-analysis-ROP/","Roper Technologies Inc")</f>
        <v>0</v>
      </c>
      <c r="C114">
        <v>0.023768693182866</v>
      </c>
      <c r="D114">
        <v>0.024539681444187</v>
      </c>
      <c r="E114">
        <v>0.130983446329824</v>
      </c>
      <c r="F114">
        <v>0.021326068280945</v>
      </c>
      <c r="G114">
        <v>0.332357742853515</v>
      </c>
      <c r="H114">
        <v>0.303275983243326</v>
      </c>
      <c r="I114">
        <v>0.7685657193223771</v>
      </c>
    </row>
    <row r="115" spans="1:9">
      <c r="A115" s="1" t="s">
        <v>128</v>
      </c>
      <c r="B115">
        <f>HYPERLINK("https://www.suredividend.com/sure-analysis-RPM/","RPM International, Inc.")</f>
        <v>0</v>
      </c>
      <c r="C115">
        <v>0.07970419063270301</v>
      </c>
      <c r="D115">
        <v>0.106459022375247</v>
      </c>
      <c r="E115">
        <v>0.221155543990409</v>
      </c>
      <c r="F115">
        <v>0.063936980671721</v>
      </c>
      <c r="G115">
        <v>0.4124863988763171</v>
      </c>
      <c r="H115">
        <v>0.560057463303823</v>
      </c>
      <c r="I115">
        <v>1.271291194281247</v>
      </c>
    </row>
    <row r="116" spans="1:9">
      <c r="A116" s="1" t="s">
        <v>129</v>
      </c>
      <c r="B116">
        <f>HYPERLINK("https://www.suredividend.com/sure-analysis-RTX/","RTX Corp")</f>
        <v>0</v>
      </c>
      <c r="C116">
        <v>-0.006559249159799001</v>
      </c>
      <c r="D116">
        <v>0.117252515215501</v>
      </c>
      <c r="E116">
        <v>0.207115202673233</v>
      </c>
      <c r="F116">
        <v>0.07608951820619</v>
      </c>
      <c r="G116">
        <v>-0.03738931849946101</v>
      </c>
      <c r="H116">
        <v>-0.024247900695663</v>
      </c>
      <c r="I116">
        <v>-0.06359584401037001</v>
      </c>
    </row>
    <row r="117" spans="1:9">
      <c r="A117" s="1" t="s">
        <v>130</v>
      </c>
      <c r="B117">
        <f>HYPERLINK("https://www.suredividend.com/sure-analysis-SBSI/","Southside Bancshares Inc")</f>
        <v>0</v>
      </c>
      <c r="C117">
        <v>-0.060488718558419</v>
      </c>
      <c r="D117">
        <v>-0.029998388473816</v>
      </c>
      <c r="E117">
        <v>0.016642169986595</v>
      </c>
      <c r="F117">
        <v>-0.074286163048671</v>
      </c>
      <c r="G117">
        <v>-0.124942389720779</v>
      </c>
      <c r="H117">
        <v>-0.258200697485381</v>
      </c>
      <c r="I117">
        <v>0.006210119720864</v>
      </c>
    </row>
    <row r="118" spans="1:9">
      <c r="A118" s="1" t="s">
        <v>131</v>
      </c>
      <c r="B118">
        <f>HYPERLINK("https://www.suredividend.com/sure-analysis-SCL/","Stepan Co.")</f>
        <v>0</v>
      </c>
      <c r="C118">
        <v>-0.05932981596292</v>
      </c>
      <c r="D118">
        <v>0.001581749366201</v>
      </c>
      <c r="E118">
        <v>0.118980920703086</v>
      </c>
      <c r="F118">
        <v>-0.080620920759847</v>
      </c>
      <c r="G118">
        <v>-0.08904922670213901</v>
      </c>
      <c r="H118">
        <v>-0.066098154637573</v>
      </c>
      <c r="I118">
        <v>0.024120547128356</v>
      </c>
    </row>
    <row r="119" spans="1:9">
      <c r="A119" s="1" t="s">
        <v>132</v>
      </c>
      <c r="B119">
        <f>HYPERLINK("https://www.suredividend.com/sure-analysis-SEIC/","SEI Investments Co.")</f>
        <v>0</v>
      </c>
      <c r="C119">
        <v>0.035565476190476</v>
      </c>
      <c r="D119">
        <v>0.165661641541038</v>
      </c>
      <c r="E119">
        <v>0.167010447585987</v>
      </c>
      <c r="F119">
        <v>0.09504327301337501</v>
      </c>
      <c r="G119">
        <v>0.269318391163107</v>
      </c>
      <c r="H119">
        <v>0.302771220344123</v>
      </c>
      <c r="I119">
        <v>0.4826951430495071</v>
      </c>
    </row>
    <row r="120" spans="1:9">
      <c r="A120" s="1" t="s">
        <v>133</v>
      </c>
      <c r="B120">
        <f>HYPERLINK("https://www.suredividend.com/sure-analysis-SHW/","Sherwin-Williams Co.")</f>
        <v>0</v>
      </c>
      <c r="C120">
        <v>0.106455767437009</v>
      </c>
      <c r="D120">
        <v>0.165002337143585</v>
      </c>
      <c r="E120">
        <v>0.281034815961985</v>
      </c>
      <c r="F120">
        <v>0.101205509947802</v>
      </c>
      <c r="G120">
        <v>0.615770142906311</v>
      </c>
      <c r="H120">
        <v>0.4957090564375931</v>
      </c>
      <c r="I120">
        <v>1.544308233253744</v>
      </c>
    </row>
    <row r="121" spans="1:9">
      <c r="A121" s="1" t="s">
        <v>134</v>
      </c>
      <c r="B121">
        <f>HYPERLINK("https://www.suredividend.com/sure-analysis-SJM/","J.M. Smucker Co.")</f>
        <v>0</v>
      </c>
      <c r="C121">
        <v>-0.046034732047076</v>
      </c>
      <c r="D121">
        <v>-0.007398408375642001</v>
      </c>
      <c r="E121">
        <v>-0.037801872805122</v>
      </c>
      <c r="F121">
        <v>-0.02067186761833</v>
      </c>
      <c r="G121">
        <v>-0.143251886877414</v>
      </c>
      <c r="H121">
        <v>0.018543264019494</v>
      </c>
      <c r="I121">
        <v>0.397964112238109</v>
      </c>
    </row>
    <row r="122" spans="1:9">
      <c r="A122" s="1" t="s">
        <v>135</v>
      </c>
      <c r="B122">
        <f>HYPERLINK("https://www.suredividend.com/sure-analysis-SJW/","SJW Group")</f>
        <v>0</v>
      </c>
      <c r="C122">
        <v>-0.050651707639003</v>
      </c>
      <c r="D122">
        <v>-0.131314351278722</v>
      </c>
      <c r="E122">
        <v>-0.08117706423776301</v>
      </c>
      <c r="F122">
        <v>-0.11363604854822</v>
      </c>
      <c r="G122">
        <v>-0.208591336592128</v>
      </c>
      <c r="H122">
        <v>-0.09068353606212501</v>
      </c>
      <c r="I122">
        <v>0.038234604211399</v>
      </c>
    </row>
    <row r="123" spans="1:9">
      <c r="A123" s="1" t="s">
        <v>136</v>
      </c>
      <c r="B123">
        <f>HYPERLINK("https://www.suredividend.com/sure-analysis-SON/","Sonoco Products Co.")</f>
        <v>0</v>
      </c>
      <c r="C123">
        <v>0.018404799561748</v>
      </c>
      <c r="D123">
        <v>0.08147567101971701</v>
      </c>
      <c r="E123">
        <v>0.08002653683109701</v>
      </c>
      <c r="F123">
        <v>0.040825725354211</v>
      </c>
      <c r="G123">
        <v>0.06014672445383001</v>
      </c>
      <c r="H123">
        <v>0.108990074317537</v>
      </c>
      <c r="I123">
        <v>0.144192473703228</v>
      </c>
    </row>
    <row r="124" spans="1:9">
      <c r="A124" s="1" t="s">
        <v>137</v>
      </c>
      <c r="B124">
        <f>HYPERLINK("https://www.suredividend.com/sure-analysis-SPGI/","S&amp;P Global Inc")</f>
        <v>0</v>
      </c>
      <c r="C124">
        <v>-6.555646826500001E-05</v>
      </c>
      <c r="D124">
        <v>0.00630676191375</v>
      </c>
      <c r="E124">
        <v>0.111402395812346</v>
      </c>
      <c r="F124">
        <v>-0.025011754862828</v>
      </c>
      <c r="G124">
        <v>0.32458865621051</v>
      </c>
      <c r="H124">
        <v>0.150293350165978</v>
      </c>
      <c r="I124">
        <v>1.267476647281234</v>
      </c>
    </row>
    <row r="125" spans="1:9">
      <c r="A125" s="1" t="s">
        <v>138</v>
      </c>
      <c r="B125">
        <f>HYPERLINK("https://www.suredividend.com/sure-analysis-SRCE/","1st Source Corp.")</f>
        <v>0</v>
      </c>
      <c r="C125">
        <v>-0.013883532587736</v>
      </c>
      <c r="D125">
        <v>0.016760442968765</v>
      </c>
      <c r="E125">
        <v>0.19856191319918</v>
      </c>
      <c r="F125">
        <v>-0.056883880902544</v>
      </c>
      <c r="G125">
        <v>0.145699147558612</v>
      </c>
      <c r="H125">
        <v>0.138435441538869</v>
      </c>
      <c r="I125">
        <v>0.29462454875474</v>
      </c>
    </row>
    <row r="126" spans="1:9">
      <c r="A126" s="1" t="s">
        <v>139</v>
      </c>
      <c r="B126">
        <f>HYPERLINK("https://www.suredividend.com/sure-analysis-SWK/","Stanley Black &amp; Decker Inc")</f>
        <v>0</v>
      </c>
      <c r="C126">
        <v>0.013397381733343</v>
      </c>
      <c r="D126">
        <v>-0.004112571566809001</v>
      </c>
      <c r="E126">
        <v>0.041917246301302</v>
      </c>
      <c r="F126">
        <v>-0.059947746302125</v>
      </c>
      <c r="G126">
        <v>0.174989778784613</v>
      </c>
      <c r="H126">
        <v>-0.329158589141016</v>
      </c>
      <c r="I126">
        <v>-0.218377159747321</v>
      </c>
    </row>
    <row r="127" spans="1:9">
      <c r="A127" s="1" t="s">
        <v>140</v>
      </c>
      <c r="B127">
        <f>HYPERLINK("https://www.suredividend.com/sure-analysis-SYK/","Stryker Corp.")</f>
        <v>0</v>
      </c>
      <c r="C127">
        <v>0.050719751385264</v>
      </c>
      <c r="D127">
        <v>0.220084291657304</v>
      </c>
      <c r="E127">
        <v>0.222531085186937</v>
      </c>
      <c r="F127">
        <v>0.196787550924998</v>
      </c>
      <c r="G127">
        <v>0.368550041107288</v>
      </c>
      <c r="H127">
        <v>0.480485467373882</v>
      </c>
      <c r="I127">
        <v>0.9863391037059781</v>
      </c>
    </row>
    <row r="128" spans="1:9">
      <c r="A128" s="1" t="s">
        <v>141</v>
      </c>
      <c r="B128">
        <f>HYPERLINK("https://www.suredividend.com/sure-analysis-SYY/","Sysco Corp.")</f>
        <v>0</v>
      </c>
      <c r="C128">
        <v>0.001124437781109</v>
      </c>
      <c r="D128">
        <v>0.095883291780123</v>
      </c>
      <c r="E128">
        <v>0.162161652581396</v>
      </c>
      <c r="F128">
        <v>0.103076306779933</v>
      </c>
      <c r="G128">
        <v>0.126259715799682</v>
      </c>
      <c r="H128">
        <v>0.08448361499951901</v>
      </c>
      <c r="I128">
        <v>0.377698917853863</v>
      </c>
    </row>
    <row r="129" spans="1:9">
      <c r="A129" s="1" t="s">
        <v>142</v>
      </c>
      <c r="B129">
        <f>HYPERLINK("https://www.suredividend.com/sure-analysis-TDS/","Telephone And Data Systems, Inc.")</f>
        <v>0</v>
      </c>
      <c r="C129">
        <v>-0.178683385579937</v>
      </c>
      <c r="D129">
        <v>-0.117483593166673</v>
      </c>
      <c r="E129">
        <v>-0.08883298749174001</v>
      </c>
      <c r="F129">
        <v>-0.143324250681198</v>
      </c>
      <c r="G129">
        <v>0.501217590603065</v>
      </c>
      <c r="H129">
        <v>-0.066402978958433</v>
      </c>
      <c r="I129">
        <v>-0.3994911719090221</v>
      </c>
    </row>
    <row r="130" spans="1:9">
      <c r="A130" s="1" t="s">
        <v>143</v>
      </c>
      <c r="B130">
        <f>HYPERLINK("https://www.suredividend.com/sure-analysis-TGT/","Target Corp")</f>
        <v>0</v>
      </c>
      <c r="C130">
        <v>0.129927883399695</v>
      </c>
      <c r="D130">
        <v>0.244369260655891</v>
      </c>
      <c r="E130">
        <v>0.393461367350078</v>
      </c>
      <c r="F130">
        <v>0.185304962973809</v>
      </c>
      <c r="G130">
        <v>0.09487095720352801</v>
      </c>
      <c r="H130">
        <v>-0.138247129761767</v>
      </c>
      <c r="I130">
        <v>1.487308891197862</v>
      </c>
    </row>
    <row r="131" spans="1:9">
      <c r="A131" s="1" t="s">
        <v>144</v>
      </c>
      <c r="B131">
        <f>HYPERLINK("https://www.suredividend.com/sure-analysis-THFF/","First Financial Corp. - Indiana")</f>
        <v>0</v>
      </c>
      <c r="C131">
        <v>-0.013755515182974</v>
      </c>
      <c r="D131">
        <v>-0.034999060393821</v>
      </c>
      <c r="E131">
        <v>0.06139618288414801</v>
      </c>
      <c r="F131">
        <v>-0.116895189402742</v>
      </c>
      <c r="G131">
        <v>-0.001251064456102</v>
      </c>
      <c r="H131">
        <v>-0.111348084955123</v>
      </c>
      <c r="I131">
        <v>0.010649049457972</v>
      </c>
    </row>
    <row r="132" spans="1:9">
      <c r="A132" s="1" t="s">
        <v>145</v>
      </c>
      <c r="B132">
        <f>HYPERLINK("https://www.suredividend.com/sure-analysis-TMP/","Tompkins Financial Corp")</f>
        <v>0</v>
      </c>
      <c r="C132">
        <v>-0.037370377616904</v>
      </c>
      <c r="D132">
        <v>-0.130932445895245</v>
      </c>
      <c r="E132">
        <v>0.034410984940069</v>
      </c>
      <c r="F132">
        <v>-0.162675761505549</v>
      </c>
      <c r="G132">
        <v>-0.249590477730224</v>
      </c>
      <c r="H132">
        <v>-0.305534970972208</v>
      </c>
      <c r="I132">
        <v>-0.233846541953909</v>
      </c>
    </row>
    <row r="133" spans="1:9">
      <c r="A133" s="1" t="s">
        <v>146</v>
      </c>
      <c r="B133">
        <f>HYPERLINK("https://www.suredividend.com/sure-analysis-TNC/","Tennant Co.")</f>
        <v>0</v>
      </c>
      <c r="C133">
        <v>0.128284264615583</v>
      </c>
      <c r="D133">
        <v>0.276570946698706</v>
      </c>
      <c r="E133">
        <v>0.444179589135302</v>
      </c>
      <c r="F133">
        <v>0.208259250126536</v>
      </c>
      <c r="G133">
        <v>0.675331744777334</v>
      </c>
      <c r="H133">
        <v>0.4229327545823091</v>
      </c>
      <c r="I133">
        <v>0.9514615000331881</v>
      </c>
    </row>
    <row r="134" spans="1:9">
      <c r="A134" s="1" t="s">
        <v>147</v>
      </c>
      <c r="B134">
        <f>HYPERLINK("https://www.suredividend.com/sure-analysis-TR/","Tootsie Roll Industries, Inc.")</f>
        <v>0</v>
      </c>
      <c r="C134">
        <v>-0.015421437702287</v>
      </c>
      <c r="D134">
        <v>-0.03827420697472601</v>
      </c>
      <c r="E134">
        <v>0.08996748163314401</v>
      </c>
      <c r="F134">
        <v>-0.017200499544497</v>
      </c>
      <c r="G134">
        <v>-0.224089889353027</v>
      </c>
      <c r="H134">
        <v>0.037430941425591</v>
      </c>
      <c r="I134">
        <v>0.0157601833232</v>
      </c>
    </row>
    <row r="135" spans="1:9">
      <c r="A135" s="1" t="s">
        <v>148</v>
      </c>
      <c r="B135">
        <f>HYPERLINK("https://www.suredividend.com/sure-analysis-TRI/","Thomson-Reuters Corp")</f>
        <v>0</v>
      </c>
      <c r="C135">
        <v>0.029023112932868</v>
      </c>
      <c r="D135">
        <v>0.10825616231957</v>
      </c>
      <c r="E135">
        <v>0.246235975815898</v>
      </c>
      <c r="F135">
        <v>0.08771583106540001</v>
      </c>
      <c r="G135">
        <v>0.393203004558167</v>
      </c>
      <c r="H135">
        <v>0.637804550432931</v>
      </c>
      <c r="I135">
        <v>2.262026032823995</v>
      </c>
    </row>
    <row r="136" spans="1:9">
      <c r="A136" s="1" t="s">
        <v>149</v>
      </c>
      <c r="B136">
        <f>HYPERLINK("https://www.suredividend.com/sure-analysis-TROW/","T. Rowe Price Group Inc.")</f>
        <v>0</v>
      </c>
      <c r="C136">
        <v>0.07146104191290101</v>
      </c>
      <c r="D136">
        <v>0.21464166267283</v>
      </c>
      <c r="E136">
        <v>0.119266194456949</v>
      </c>
      <c r="F136">
        <v>0.09434487881883101</v>
      </c>
      <c r="G136">
        <v>0.215188985861118</v>
      </c>
      <c r="H136">
        <v>-0.025035532222224</v>
      </c>
      <c r="I136">
        <v>0.456313678968408</v>
      </c>
    </row>
    <row r="137" spans="1:9">
      <c r="A137" s="1" t="s">
        <v>150</v>
      </c>
      <c r="B137">
        <f>HYPERLINK("https://www.suredividend.com/sure-analysis-TYCB/","Calvin b. Taylor Bankshares, Inc.")</f>
        <v>0</v>
      </c>
      <c r="C137">
        <v>-0.020034843205574</v>
      </c>
      <c r="D137">
        <v>0.051726233324296</v>
      </c>
      <c r="E137">
        <v>0.08336362739032101</v>
      </c>
      <c r="F137">
        <v>0.03069170865781</v>
      </c>
      <c r="G137">
        <v>0.135847342117219</v>
      </c>
      <c r="H137">
        <v>0.252689803383376</v>
      </c>
      <c r="I137">
        <v>0.4477087596031341</v>
      </c>
    </row>
    <row r="138" spans="1:9">
      <c r="A138" s="1" t="s">
        <v>151</v>
      </c>
      <c r="B138">
        <f>HYPERLINK("https://www.suredividend.com/sure-analysis-UBSI/","United Bankshares, Inc.")</f>
        <v>0</v>
      </c>
      <c r="C138">
        <v>-0.012193195364</v>
      </c>
      <c r="D138">
        <v>0.000183226354348</v>
      </c>
      <c r="E138">
        <v>0.27123186396821</v>
      </c>
      <c r="F138">
        <v>-0.064540961354851</v>
      </c>
      <c r="G138">
        <v>0.038837854901024</v>
      </c>
      <c r="H138">
        <v>0.09484984416138401</v>
      </c>
      <c r="I138">
        <v>0.193997722412021</v>
      </c>
    </row>
    <row r="139" spans="1:9">
      <c r="A139" s="1" t="s">
        <v>152</v>
      </c>
      <c r="B139">
        <f>HYPERLINK("https://www.suredividend.com/sure-analysis-UGI/","UGI Corp.")</f>
        <v>0</v>
      </c>
      <c r="C139">
        <v>0.063749999999999</v>
      </c>
      <c r="D139">
        <v>0.174343830210029</v>
      </c>
      <c r="E139">
        <v>0.106162098458392</v>
      </c>
      <c r="F139">
        <v>0.03780487804878</v>
      </c>
      <c r="G139">
        <v>-0.23129962453217</v>
      </c>
      <c r="H139">
        <v>-0.153042808991746</v>
      </c>
      <c r="I139">
        <v>-0.435293180827838</v>
      </c>
    </row>
    <row r="140" spans="1:9">
      <c r="A140" s="1" t="s">
        <v>153</v>
      </c>
      <c r="B140">
        <f>HYPERLINK("https://www.suredividend.com/sure-analysis-UHT/","Universal Health Realty Income Trust")</f>
        <v>0</v>
      </c>
      <c r="C140">
        <v>-0.051192842942345</v>
      </c>
      <c r="D140">
        <v>-0.095020479368932</v>
      </c>
      <c r="E140">
        <v>-0.130969181044293</v>
      </c>
      <c r="F140">
        <v>-0.117225433526011</v>
      </c>
      <c r="G140">
        <v>-0.160340262322193</v>
      </c>
      <c r="H140">
        <v>-0.274617502275132</v>
      </c>
      <c r="I140">
        <v>-0.359640942726608</v>
      </c>
    </row>
    <row r="141" spans="1:9">
      <c r="A141" s="1" t="s">
        <v>154</v>
      </c>
      <c r="B141">
        <f>HYPERLINK("https://www.suredividend.com/sure-analysis-UMBF/","UMB Financial Corp.")</f>
        <v>0</v>
      </c>
      <c r="C141">
        <v>-0.032749631754399</v>
      </c>
      <c r="D141">
        <v>0.06538828966820101</v>
      </c>
      <c r="E141">
        <v>0.3100343545640381</v>
      </c>
      <c r="F141">
        <v>-0.039812026820328</v>
      </c>
      <c r="G141">
        <v>0.07683344886086201</v>
      </c>
      <c r="H141">
        <v>-0.148939345008372</v>
      </c>
      <c r="I141">
        <v>0.354007165979064</v>
      </c>
    </row>
    <row r="142" spans="1:9">
      <c r="A142" s="1" t="s">
        <v>155</v>
      </c>
      <c r="B142">
        <f>HYPERLINK("https://www.suredividend.com/sure-analysis-UVV/","Universal Corp.")</f>
        <v>0</v>
      </c>
      <c r="C142">
        <v>-0.038585820186276</v>
      </c>
      <c r="D142">
        <v>-0.151058826688777</v>
      </c>
      <c r="E142">
        <v>0.109577952348255</v>
      </c>
      <c r="F142">
        <v>-0.239332152277943</v>
      </c>
      <c r="G142">
        <v>0.072760204795819</v>
      </c>
      <c r="H142">
        <v>0.03952795812293</v>
      </c>
      <c r="I142">
        <v>0.142088138134408</v>
      </c>
    </row>
    <row r="143" spans="1:9">
      <c r="A143" s="1" t="s">
        <v>156</v>
      </c>
      <c r="B143">
        <f>HYPERLINK("https://www.suredividend.com/sure-analysis-WABC/","Westamerica Bancorporation")</f>
        <v>0</v>
      </c>
      <c r="C143">
        <v>0.025294374182293</v>
      </c>
      <c r="D143">
        <v>-0.103752725720123</v>
      </c>
      <c r="E143">
        <v>0.117244099539748</v>
      </c>
      <c r="F143">
        <v>-0.150622671979941</v>
      </c>
      <c r="G143">
        <v>0.0009536947155090001</v>
      </c>
      <c r="H143">
        <v>-0.150624206306913</v>
      </c>
      <c r="I143">
        <v>-0.06890167229378401</v>
      </c>
    </row>
    <row r="144" spans="1:9">
      <c r="A144" s="1" t="s">
        <v>157</v>
      </c>
      <c r="B144">
        <f>HYPERLINK("https://www.suredividend.com/sure-analysis-WBA/","Walgreens Boots Alliance Inc")</f>
        <v>0</v>
      </c>
      <c r="C144">
        <v>-0.04898955139836</v>
      </c>
      <c r="D144">
        <v>-0.061430436470131</v>
      </c>
      <c r="E144">
        <v>0.038327356119934</v>
      </c>
      <c r="F144">
        <v>-0.175743302914336</v>
      </c>
      <c r="G144">
        <v>-0.299236998178938</v>
      </c>
      <c r="H144">
        <v>-0.484369964550435</v>
      </c>
      <c r="I144">
        <v>-0.549863986157471</v>
      </c>
    </row>
    <row r="145" spans="1:9">
      <c r="A145" s="1" t="s">
        <v>158</v>
      </c>
      <c r="B145">
        <f>HYPERLINK("https://www.suredividend.com/sure-analysis-WLY/","John Wiley &amp; Sons Inc.")</f>
        <v>0</v>
      </c>
      <c r="C145">
        <v>0.074468085106382</v>
      </c>
      <c r="D145">
        <v>0.226899198592201</v>
      </c>
      <c r="E145">
        <v>0.06553754473005101</v>
      </c>
      <c r="F145">
        <v>0.177378701953371</v>
      </c>
      <c r="G145">
        <v>0.07807924762358001</v>
      </c>
      <c r="H145">
        <v>-0.272532606579715</v>
      </c>
      <c r="I145">
        <v>-0.07509844249250701</v>
      </c>
    </row>
    <row r="146" spans="1:9">
      <c r="A146" s="1" t="s">
        <v>159</v>
      </c>
      <c r="B146">
        <f>HYPERLINK("https://www.suredividend.com/sure-analysis-WMT/","Walmart Inc")</f>
        <v>0</v>
      </c>
      <c r="C146">
        <v>0.08179619389536401</v>
      </c>
      <c r="D146">
        <v>0.217165180473824</v>
      </c>
      <c r="E146">
        <v>0.123961557256882</v>
      </c>
      <c r="F146">
        <v>0.1686013320647</v>
      </c>
      <c r="G146">
        <v>0.365555795217775</v>
      </c>
      <c r="H146">
        <v>0.337229685148933</v>
      </c>
      <c r="I146">
        <v>1.035141906491509</v>
      </c>
    </row>
    <row r="147" spans="1:9">
      <c r="A147" s="1" t="s">
        <v>160</v>
      </c>
      <c r="B147">
        <f>HYPERLINK("https://www.suredividend.com/sure-analysis-WST/","West Pharmaceutical Services, Inc.")</f>
        <v>0</v>
      </c>
      <c r="C147">
        <v>-0.07043257998672001</v>
      </c>
      <c r="D147">
        <v>0.08748345355905601</v>
      </c>
      <c r="E147">
        <v>-0.039677607687253</v>
      </c>
      <c r="F147">
        <v>0.07404912171429601</v>
      </c>
      <c r="G147">
        <v>0.203556380307131</v>
      </c>
      <c r="H147">
        <v>0.045090777382863</v>
      </c>
      <c r="I147">
        <v>2.70409568187052</v>
      </c>
    </row>
    <row r="148" spans="1:9">
      <c r="A148" s="1" t="s">
        <v>161</v>
      </c>
      <c r="B148">
        <f>HYPERLINK("https://www.suredividend.com/sure-analysis-WTRG/","Essential Utilities Inc")</f>
        <v>0</v>
      </c>
      <c r="C148">
        <v>-0.002228412256267</v>
      </c>
      <c r="D148">
        <v>0.015219794235184</v>
      </c>
      <c r="E148">
        <v>-0.026810263320908</v>
      </c>
      <c r="F148">
        <v>-0.032618735112536</v>
      </c>
      <c r="G148">
        <v>-0.112617332946868</v>
      </c>
      <c r="H148">
        <v>-0.183718116125327</v>
      </c>
      <c r="I148">
        <v>0.018302147474712</v>
      </c>
    </row>
    <row r="149" spans="1:9">
      <c r="A149" s="1" t="s">
        <v>162</v>
      </c>
      <c r="B149">
        <f>HYPERLINK("https://www.suredividend.com/sure-analysis-XOM/","Exxon Mobil Corp.")</f>
        <v>0</v>
      </c>
      <c r="C149">
        <v>0.05967521033065901</v>
      </c>
      <c r="D149">
        <v>0.115010123822532</v>
      </c>
      <c r="E149">
        <v>-0.06097181441709901</v>
      </c>
      <c r="F149">
        <v>0.09348532294764501</v>
      </c>
      <c r="G149">
        <v>0.040971932582844</v>
      </c>
      <c r="H149">
        <v>0.369000826556998</v>
      </c>
      <c r="I149">
        <v>0.745497673099482</v>
      </c>
    </row>
    <row r="150" spans="1:9">
      <c r="A150" s="1" t="s">
        <v>163</v>
      </c>
      <c r="B150">
        <f>HYPERLINK("https://www.suredividend.com/sure-analysis-YORW/","York Water Co.")</f>
        <v>0</v>
      </c>
      <c r="C150">
        <v>-0.033913601322184</v>
      </c>
      <c r="D150">
        <v>-0.065147685096286</v>
      </c>
      <c r="E150">
        <v>-0.092721605428353</v>
      </c>
      <c r="F150">
        <v>-0.06868268651240801</v>
      </c>
      <c r="G150">
        <v>-0.161305851980158</v>
      </c>
      <c r="H150">
        <v>-0.140358176030651</v>
      </c>
      <c r="I150">
        <v>0.120799760324193</v>
      </c>
    </row>
  </sheetData>
  <autoFilter ref="A1:I150"/>
  <conditionalFormatting sqref="A1:I1">
    <cfRule type="cellIs" dxfId="8" priority="10" operator="notEqual">
      <formula>-13.345</formula>
    </cfRule>
  </conditionalFormatting>
  <conditionalFormatting sqref="A2:A150">
    <cfRule type="cellIs" dxfId="0" priority="1" operator="notEqual">
      <formula>"None"</formula>
    </cfRule>
  </conditionalFormatting>
  <conditionalFormatting sqref="B2:B150">
    <cfRule type="cellIs" dxfId="0" priority="2" operator="notEqual">
      <formula>"None"</formula>
    </cfRule>
  </conditionalFormatting>
  <conditionalFormatting sqref="C2:C150">
    <cfRule type="cellIs" dxfId="3" priority="3" operator="notEqual">
      <formula>"None"</formula>
    </cfRule>
  </conditionalFormatting>
  <conditionalFormatting sqref="D2:D150">
    <cfRule type="cellIs" dxfId="3" priority="4" operator="notEqual">
      <formula>"None"</formula>
    </cfRule>
  </conditionalFormatting>
  <conditionalFormatting sqref="E2:E150">
    <cfRule type="cellIs" dxfId="3" priority="5" operator="notEqual">
      <formula>"None"</formula>
    </cfRule>
  </conditionalFormatting>
  <conditionalFormatting sqref="F2:F150">
    <cfRule type="cellIs" dxfId="3" priority="6" operator="notEqual">
      <formula>"None"</formula>
    </cfRule>
  </conditionalFormatting>
  <conditionalFormatting sqref="G2:G150">
    <cfRule type="cellIs" dxfId="3" priority="7" operator="notEqual">
      <formula>"None"</formula>
    </cfRule>
  </conditionalFormatting>
  <conditionalFormatting sqref="H2:H150">
    <cfRule type="cellIs" dxfId="3" priority="8" operator="notEqual">
      <formula>"None"</formula>
    </cfRule>
  </conditionalFormatting>
  <conditionalFormatting sqref="I2:I150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183</v>
      </c>
      <c r="B1" s="1"/>
    </row>
    <row r="2" spans="1:2">
      <c r="A2" s="1" t="s">
        <v>184</v>
      </c>
    </row>
    <row r="3" spans="1:2">
      <c r="A3" s="1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2024-03-13T13:25:29Z</dcterms:created>
  <dcterms:modified xsi:type="dcterms:W3CDTF">2024-03-13T13:25:29Z</dcterms:modified>
</cp:coreProperties>
</file>