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L_FILES\CODING\GitHub\MarkovMarkowitz\XLS-CSV\"/>
    </mc:Choice>
  </mc:AlternateContent>
  <xr:revisionPtr revIDLastSave="0" documentId="13_ncr:1_{81EBFD46-CEAF-488F-B863-482919C22530}" xr6:coauthVersionLast="47" xr6:coauthVersionMax="47" xr10:uidLastSave="{00000000-0000-0000-0000-000000000000}"/>
  <bookViews>
    <workbookView xWindow="-120" yWindow="-120" windowWidth="29040" windowHeight="15720" xr2:uid="{0C8A2C32-387D-4A4E-9B08-19A6AA98EEA1}"/>
  </bookViews>
  <sheets>
    <sheet name="FOREX Müşteri" sheetId="1" r:id="rId1"/>
    <sheet name="Can Aksoy" sheetId="2" r:id="rId2"/>
    <sheet name="Rabia Çakmak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J11" i="3"/>
  <c r="F11" i="3"/>
  <c r="L11" i="3" s="1"/>
  <c r="J15" i="3"/>
  <c r="F15" i="3"/>
  <c r="J14" i="3"/>
  <c r="F14" i="3"/>
  <c r="J13" i="3"/>
  <c r="F13" i="3"/>
  <c r="J12" i="3"/>
  <c r="F12" i="3"/>
  <c r="J10" i="3"/>
  <c r="F10" i="3"/>
  <c r="L10" i="3" s="1"/>
  <c r="L5" i="3"/>
  <c r="I11" i="3" s="1"/>
  <c r="G20" i="2"/>
  <c r="I19" i="2"/>
  <c r="I20" i="2" s="1"/>
  <c r="K5" i="2"/>
  <c r="H10" i="2" s="1"/>
  <c r="C19" i="2"/>
  <c r="E19" i="2" s="1"/>
  <c r="I15" i="2"/>
  <c r="I14" i="2"/>
  <c r="I13" i="2"/>
  <c r="I12" i="2"/>
  <c r="I11" i="2"/>
  <c r="I10" i="2"/>
  <c r="E15" i="2"/>
  <c r="E13" i="2"/>
  <c r="E12" i="2"/>
  <c r="E10" i="2"/>
  <c r="E11" i="2"/>
  <c r="E14" i="2"/>
  <c r="V36" i="1"/>
  <c r="V37" i="1"/>
  <c r="J36" i="1"/>
  <c r="K29" i="1"/>
  <c r="V29" i="1" s="1"/>
  <c r="U21" i="1"/>
  <c r="U22" i="1"/>
  <c r="U20" i="1"/>
  <c r="V12" i="1"/>
  <c r="S20" i="1"/>
  <c r="T20" i="1" s="1"/>
  <c r="H20" i="1"/>
  <c r="H38" i="1"/>
  <c r="I38" i="1" s="1"/>
  <c r="K38" i="1" s="1"/>
  <c r="S38" i="1"/>
  <c r="T38" i="1" s="1"/>
  <c r="V38" i="1" s="1"/>
  <c r="S37" i="1"/>
  <c r="T37" i="1" s="1"/>
  <c r="S36" i="1"/>
  <c r="T36" i="1" s="1"/>
  <c r="R30" i="1"/>
  <c r="H37" i="1"/>
  <c r="I37" i="1" s="1"/>
  <c r="H36" i="1"/>
  <c r="I36" i="1" s="1"/>
  <c r="S22" i="1"/>
  <c r="T22" i="1" s="1"/>
  <c r="S21" i="1"/>
  <c r="T21" i="1" s="1"/>
  <c r="W13" i="1" s="1"/>
  <c r="G14" i="1"/>
  <c r="K11" i="3" l="1"/>
  <c r="L15" i="3"/>
  <c r="L13" i="3"/>
  <c r="K13" i="3"/>
  <c r="K12" i="3"/>
  <c r="J16" i="3"/>
  <c r="J18" i="3" s="1"/>
  <c r="L14" i="3"/>
  <c r="K14" i="3"/>
  <c r="I15" i="3"/>
  <c r="L12" i="3"/>
  <c r="I10" i="3"/>
  <c r="K15" i="3"/>
  <c r="J4" i="3"/>
  <c r="I14" i="3"/>
  <c r="I12" i="3"/>
  <c r="K10" i="3"/>
  <c r="I13" i="3"/>
  <c r="F16" i="3"/>
  <c r="I18" i="3"/>
  <c r="J15" i="2"/>
  <c r="J19" i="2"/>
  <c r="J20" i="2" s="1"/>
  <c r="K19" i="2"/>
  <c r="C20" i="2"/>
  <c r="E20" i="2" s="1"/>
  <c r="I4" i="2"/>
  <c r="H22" i="2"/>
  <c r="H20" i="2"/>
  <c r="K20" i="2"/>
  <c r="H12" i="2"/>
  <c r="H11" i="2"/>
  <c r="H19" i="2"/>
  <c r="H15" i="2"/>
  <c r="H14" i="2"/>
  <c r="H13" i="2"/>
  <c r="K10" i="2"/>
  <c r="J11" i="2"/>
  <c r="J14" i="2"/>
  <c r="J13" i="2"/>
  <c r="K12" i="2"/>
  <c r="J10" i="2"/>
  <c r="J12" i="2"/>
  <c r="I17" i="2"/>
  <c r="I22" i="2" s="1"/>
  <c r="K11" i="2"/>
  <c r="K13" i="2"/>
  <c r="K14" i="2"/>
  <c r="K15" i="2"/>
  <c r="E17" i="2"/>
  <c r="F14" i="2" s="1"/>
  <c r="V22" i="1"/>
  <c r="I20" i="1"/>
  <c r="V21" i="1" s="1"/>
  <c r="G11" i="3" l="1"/>
  <c r="G10" i="3"/>
  <c r="L16" i="3"/>
  <c r="G13" i="3"/>
  <c r="G15" i="3"/>
  <c r="K16" i="3"/>
  <c r="K18" i="3" s="1"/>
  <c r="G14" i="3"/>
  <c r="G12" i="3"/>
  <c r="K17" i="2"/>
  <c r="J17" i="2"/>
  <c r="J22" i="2" s="1"/>
  <c r="F15" i="2"/>
  <c r="F13" i="2"/>
  <c r="F12" i="2"/>
  <c r="F10" i="2"/>
  <c r="F11" i="2"/>
  <c r="J20" i="1"/>
  <c r="K20" i="1" s="1"/>
  <c r="V20" i="1"/>
  <c r="J37" i="1"/>
  <c r="K37" i="1" s="1"/>
  <c r="K36" i="1"/>
  <c r="G16" i="3" l="1"/>
  <c r="L18" i="3"/>
  <c r="K19" i="3"/>
  <c r="J23" i="2"/>
  <c r="K22" i="2"/>
  <c r="F17" i="2"/>
  <c r="F31" i="1"/>
  <c r="F28" i="1" s="1"/>
  <c r="F29" i="1" s="1"/>
  <c r="F33" i="1" s="1"/>
  <c r="Q31" i="1"/>
  <c r="Q28" i="1" s="1"/>
  <c r="Q29" i="1" s="1"/>
  <c r="Q33" i="1" s="1"/>
  <c r="Q15" i="1"/>
  <c r="Q12" i="1" s="1"/>
  <c r="Q13" i="1" s="1"/>
  <c r="Q17" i="1" s="1"/>
  <c r="F12" i="1" l="1"/>
  <c r="F13" i="1" s="1"/>
  <c r="F17" i="1" s="1"/>
</calcChain>
</file>

<file path=xl/sharedStrings.xml><?xml version="1.0" encoding="utf-8"?>
<sst xmlns="http://schemas.openxmlformats.org/spreadsheetml/2006/main" count="144" uniqueCount="51">
  <si>
    <t>Equity</t>
  </si>
  <si>
    <t>Free Margin</t>
  </si>
  <si>
    <t>Used Margin</t>
  </si>
  <si>
    <t>Open P/L</t>
  </si>
  <si>
    <t>Balance</t>
  </si>
  <si>
    <t>Margin Level</t>
  </si>
  <si>
    <t>Open</t>
  </si>
  <si>
    <t>Amount</t>
  </si>
  <si>
    <t>Now</t>
  </si>
  <si>
    <t>Delta</t>
  </si>
  <si>
    <t>Profit</t>
  </si>
  <si>
    <t>Multiplier</t>
  </si>
  <si>
    <t>MULTIPLIER</t>
  </si>
  <si>
    <t>BIST100</t>
  </si>
  <si>
    <t>LEVERAGE</t>
  </si>
  <si>
    <t>P/L</t>
  </si>
  <si>
    <t>Position</t>
  </si>
  <si>
    <t>PRESEN FİYAT</t>
  </si>
  <si>
    <t>TODAY'S START</t>
  </si>
  <si>
    <t>REFERENCE</t>
  </si>
  <si>
    <t>ALPER ÜLKÜ</t>
  </si>
  <si>
    <t>RABİA ÇAKMAK</t>
  </si>
  <si>
    <t>HACER İPEK</t>
  </si>
  <si>
    <t>GÖZDE  AZİZOĞLU GÖK</t>
  </si>
  <si>
    <t>&lt;&lt; ERR</t>
  </si>
  <si>
    <t>Adet</t>
  </si>
  <si>
    <t>GPG</t>
  </si>
  <si>
    <t>DBH</t>
  </si>
  <si>
    <t>Tutar</t>
  </si>
  <si>
    <t>FİB</t>
  </si>
  <si>
    <t>GTY</t>
  </si>
  <si>
    <t>IRT</t>
  </si>
  <si>
    <t>IVY</t>
  </si>
  <si>
    <t>Alış Fiyatı</t>
  </si>
  <si>
    <t>Bugünkü fiyat</t>
  </si>
  <si>
    <t>Bugünkü Tutar</t>
  </si>
  <si>
    <t>K/Z</t>
  </si>
  <si>
    <t>K/Z %</t>
  </si>
  <si>
    <t>Ağırlık</t>
  </si>
  <si>
    <t>CAN AKSOY</t>
  </si>
  <si>
    <t>CRM</t>
  </si>
  <si>
    <t>FONLAR</t>
  </si>
  <si>
    <t>Alış Tarihi</t>
  </si>
  <si>
    <t>Tarih</t>
  </si>
  <si>
    <t>USD/TRY</t>
  </si>
  <si>
    <t>CRM(TL)</t>
  </si>
  <si>
    <t>TOPLAM YATIRIM</t>
  </si>
  <si>
    <t>KOMİSYON (%7)</t>
  </si>
  <si>
    <t>ABD BORSA</t>
  </si>
  <si>
    <t>USDTRY</t>
  </si>
  <si>
    <t>IJV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</si>
</sst>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&quot;₺&quot;* #,##0.00_-;\-&quot;₺&quot;* #,##0.00_-;_-&quot;₺&quot;* &quot;-&quot;??_-;_-@_-"/>
    <numFmt numFmtId="43" formatCode="_-* #,##0.00_-;\-* #,##0.00_-;_-* &quot;-&quot;??_-;_-@_-"/>
    <numFmt numFmtId="164" formatCode="0.00000"/>
    <numFmt numFmtId="165" formatCode="_-[$$-409]* #,##0.00_ ;_-[$$-409]* \-#,##0.00\ ;_-[$$-409]* &quot;-&quot;??_ ;_-@_ "/>
    <numFmt numFmtId="166" formatCode="0.0000000"/>
    <numFmt numFmtId="167" formatCode="0.00000000"/>
    <numFmt numFmtId="168" formatCode="_-&quot;₺&quot;* #,##0.00000_-;\-&quot;₺&quot;* #,##0.00000_-;_-&quot;₺&quot;* &quot;-&quot;??_-;_-@_-"/>
    <numFmt numFmtId="169" formatCode="_-&quot;₺&quot;* #,##0.000000_-;\-&quot;₺&quot;* #,##0.000000_-;_-&quot;₺&quot;* &quot;-&quot;??_-;_-@_-"/>
    <numFmt numFmtId="170" formatCode="0.000%"/>
    <numFmt numFmtId="171" formatCode="_-* #,##0_-;\-* #,##0_-;_-* &quot;-&quot;??_-;_-@_-"/>
  </numFmts>
  <fonts count="12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2"/>
      <color theme="0"/>
      <name val="Calibri"/>
      <family val="2"/>
      <charset val="162"/>
      <scheme val="minor"/>
    </font>
    <font>
      <b/>
      <sz val="14"/>
      <color rgb="FFFFFF00"/>
      <name val="Calibri"/>
      <family val="2"/>
      <charset val="162"/>
      <scheme val="minor"/>
    </font>
    <font>
      <b/>
      <sz val="11"/>
      <color rgb="FFFFFF00"/>
      <name val="Calibri"/>
      <family val="2"/>
      <charset val="162"/>
      <scheme val="minor"/>
    </font>
    <font>
      <b/>
      <sz val="12"/>
      <color rgb="FFFFFF00"/>
      <name val="Calibri"/>
      <family val="2"/>
      <charset val="162"/>
      <scheme val="minor"/>
    </font>
    <font>
      <sz val="12"/>
      <color theme="0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0" fontId="3" fillId="2" borderId="0" xfId="1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6" fillId="2" borderId="0" xfId="0" applyFont="1" applyFill="1" applyAlignment="1">
      <alignment horizontal="center" vertical="center"/>
    </xf>
    <xf numFmtId="0" fontId="7" fillId="2" borderId="0" xfId="0" applyFont="1" applyFill="1"/>
    <xf numFmtId="0" fontId="8" fillId="2" borderId="0" xfId="0" applyFont="1" applyFill="1" applyAlignment="1">
      <alignment horizontal="right"/>
    </xf>
    <xf numFmtId="0" fontId="7" fillId="2" borderId="0" xfId="0" applyFont="1" applyFill="1" applyAlignment="1">
      <alignment horizontal="right"/>
    </xf>
    <xf numFmtId="2" fontId="8" fillId="2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center" wrapText="1"/>
    </xf>
    <xf numFmtId="0" fontId="2" fillId="3" borderId="0" xfId="0" applyFont="1" applyFill="1" applyAlignment="1">
      <alignment horizontal="right"/>
    </xf>
    <xf numFmtId="164" fontId="8" fillId="2" borderId="0" xfId="0" applyNumberFormat="1" applyFont="1" applyFill="1" applyAlignment="1">
      <alignment horizontal="right"/>
    </xf>
    <xf numFmtId="164" fontId="3" fillId="2" borderId="0" xfId="0" applyNumberFormat="1" applyFont="1" applyFill="1"/>
    <xf numFmtId="165" fontId="8" fillId="2" borderId="0" xfId="0" applyNumberFormat="1" applyFont="1" applyFill="1"/>
    <xf numFmtId="0" fontId="9" fillId="0" borderId="0" xfId="0" applyFont="1"/>
    <xf numFmtId="2" fontId="3" fillId="2" borderId="0" xfId="0" applyNumberFormat="1" applyFont="1" applyFill="1"/>
    <xf numFmtId="2" fontId="10" fillId="4" borderId="0" xfId="0" applyNumberFormat="1" applyFont="1" applyFill="1"/>
    <xf numFmtId="1" fontId="11" fillId="4" borderId="0" xfId="0" applyNumberFormat="1" applyFont="1" applyFill="1"/>
    <xf numFmtId="167" fontId="3" fillId="2" borderId="0" xfId="0" applyNumberFormat="1" applyFont="1" applyFill="1"/>
    <xf numFmtId="166" fontId="8" fillId="2" borderId="0" xfId="0" applyNumberFormat="1" applyFont="1" applyFill="1" applyAlignment="1">
      <alignment horizontal="right"/>
    </xf>
    <xf numFmtId="10" fontId="9" fillId="5" borderId="0" xfId="1" applyNumberFormat="1" applyFont="1" applyFill="1"/>
    <xf numFmtId="165" fontId="4" fillId="6" borderId="0" xfId="0" applyNumberFormat="1" applyFont="1" applyFill="1"/>
    <xf numFmtId="1" fontId="11" fillId="4" borderId="0" xfId="0" applyNumberFormat="1" applyFont="1" applyFill="1" applyAlignment="1">
      <alignment horizontal="center"/>
    </xf>
    <xf numFmtId="44" fontId="0" fillId="0" borderId="0" xfId="3" applyFont="1"/>
    <xf numFmtId="169" fontId="0" fillId="0" borderId="0" xfId="3" applyNumberFormat="1" applyFont="1"/>
    <xf numFmtId="0" fontId="0" fillId="0" borderId="0" xfId="0" applyAlignment="1">
      <alignment horizontal="right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7" borderId="1" xfId="0" applyFill="1" applyBorder="1" applyAlignment="1">
      <alignment horizontal="right"/>
    </xf>
    <xf numFmtId="0" fontId="0" fillId="7" borderId="1" xfId="0" applyFill="1" applyBorder="1"/>
    <xf numFmtId="169" fontId="0" fillId="7" borderId="1" xfId="3" applyNumberFormat="1" applyFont="1" applyFill="1" applyBorder="1"/>
    <xf numFmtId="44" fontId="0" fillId="7" borderId="1" xfId="3" applyFont="1" applyFill="1" applyBorder="1"/>
    <xf numFmtId="44" fontId="0" fillId="7" borderId="1" xfId="3" applyFont="1" applyFill="1" applyBorder="1" applyAlignment="1">
      <alignment horizontal="center"/>
    </xf>
    <xf numFmtId="14" fontId="0" fillId="7" borderId="1" xfId="3" applyNumberFormat="1" applyFont="1" applyFill="1" applyBorder="1"/>
    <xf numFmtId="0" fontId="0" fillId="7" borderId="1" xfId="3" applyNumberFormat="1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169" fontId="10" fillId="7" borderId="1" xfId="3" applyNumberFormat="1" applyFont="1" applyFill="1" applyBorder="1" applyAlignment="1">
      <alignment horizontal="center"/>
    </xf>
    <xf numFmtId="44" fontId="10" fillId="7" borderId="1" xfId="3" applyFont="1" applyFill="1" applyBorder="1" applyAlignment="1">
      <alignment horizontal="center"/>
    </xf>
    <xf numFmtId="0" fontId="10" fillId="7" borderId="1" xfId="0" applyFont="1" applyFill="1" applyBorder="1" applyAlignment="1">
      <alignment horizontal="right"/>
    </xf>
    <xf numFmtId="170" fontId="0" fillId="7" borderId="1" xfId="1" applyNumberFormat="1" applyFont="1" applyFill="1" applyBorder="1"/>
    <xf numFmtId="10" fontId="0" fillId="7" borderId="1" xfId="1" applyNumberFormat="1" applyFont="1" applyFill="1" applyBorder="1"/>
    <xf numFmtId="44" fontId="10" fillId="7" borderId="1" xfId="3" applyFont="1" applyFill="1" applyBorder="1"/>
    <xf numFmtId="170" fontId="10" fillId="7" borderId="1" xfId="0" applyNumberFormat="1" applyFont="1" applyFill="1" applyBorder="1"/>
    <xf numFmtId="169" fontId="10" fillId="7" borderId="1" xfId="3" applyNumberFormat="1" applyFont="1" applyFill="1" applyBorder="1"/>
    <xf numFmtId="10" fontId="10" fillId="7" borderId="1" xfId="1" applyNumberFormat="1" applyFont="1" applyFill="1" applyBorder="1"/>
    <xf numFmtId="165" fontId="0" fillId="7" borderId="1" xfId="3" applyNumberFormat="1" applyFont="1" applyFill="1" applyBorder="1"/>
    <xf numFmtId="14" fontId="10" fillId="7" borderId="1" xfId="3" applyNumberFormat="1" applyFont="1" applyFill="1" applyBorder="1"/>
    <xf numFmtId="44" fontId="10" fillId="0" borderId="1" xfId="3" applyFont="1" applyBorder="1"/>
    <xf numFmtId="10" fontId="10" fillId="0" borderId="1" xfId="1" applyNumberFormat="1" applyFont="1" applyBorder="1"/>
    <xf numFmtId="169" fontId="0" fillId="0" borderId="1" xfId="3" applyNumberFormat="1" applyFont="1" applyBorder="1"/>
    <xf numFmtId="44" fontId="0" fillId="0" borderId="1" xfId="3" applyFont="1" applyBorder="1"/>
    <xf numFmtId="0" fontId="0" fillId="0" borderId="1" xfId="0" applyBorder="1"/>
    <xf numFmtId="0" fontId="10" fillId="7" borderId="1" xfId="0" applyFont="1" applyFill="1" applyBorder="1"/>
    <xf numFmtId="169" fontId="0" fillId="7" borderId="1" xfId="3" applyNumberFormat="1" applyFont="1" applyFill="1" applyBorder="1" applyAlignment="1">
      <alignment horizontal="right"/>
    </xf>
    <xf numFmtId="168" fontId="0" fillId="7" borderId="1" xfId="3" applyNumberFormat="1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14" fontId="0" fillId="0" borderId="1" xfId="3" applyNumberFormat="1" applyFont="1" applyBorder="1"/>
    <xf numFmtId="0" fontId="10" fillId="0" borderId="1" xfId="0" applyFont="1" applyBorder="1" applyAlignment="1">
      <alignment horizontal="right"/>
    </xf>
    <xf numFmtId="169" fontId="10" fillId="0" borderId="1" xfId="3" applyNumberFormat="1" applyFont="1" applyBorder="1" applyAlignment="1">
      <alignment horizontal="right"/>
    </xf>
    <xf numFmtId="14" fontId="0" fillId="8" borderId="1" xfId="3" applyNumberFormat="1" applyFont="1" applyFill="1" applyBorder="1"/>
    <xf numFmtId="14" fontId="0" fillId="0" borderId="1" xfId="3" applyNumberFormat="1" applyFont="1" applyBorder="1" applyAlignment="1">
      <alignment horizontal="right"/>
    </xf>
    <xf numFmtId="0" fontId="10" fillId="8" borderId="1" xfId="0" applyFont="1" applyFill="1" applyBorder="1" applyAlignment="1">
      <alignment horizontal="right"/>
    </xf>
    <xf numFmtId="171" fontId="0" fillId="8" borderId="1" xfId="2" applyNumberFormat="1" applyFont="1" applyFill="1" applyBorder="1"/>
    <xf numFmtId="169" fontId="0" fillId="8" borderId="1" xfId="3" applyNumberFormat="1" applyFont="1" applyFill="1" applyBorder="1"/>
    <xf numFmtId="44" fontId="0" fillId="8" borderId="1" xfId="3" applyFont="1" applyFill="1" applyBorder="1"/>
    <xf numFmtId="170" fontId="0" fillId="8" borderId="1" xfId="1" applyNumberFormat="1" applyFont="1" applyFill="1" applyBorder="1"/>
    <xf numFmtId="10" fontId="0" fillId="8" borderId="1" xfId="1" applyNumberFormat="1" applyFont="1" applyFill="1" applyBorder="1"/>
    <xf numFmtId="0" fontId="0" fillId="8" borderId="0" xfId="0" applyFill="1"/>
    <xf numFmtId="44" fontId="0" fillId="0" borderId="0" xfId="0" applyNumberFormat="1"/>
    <xf numFmtId="0" fontId="10" fillId="7" borderId="2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</cellXfs>
  <cellStyles count="4">
    <cellStyle name="Normal" xfId="0" builtinId="0"/>
    <cellStyle name="ParaBirimi" xfId="3" builtinId="4"/>
    <cellStyle name="Virgül" xfId="2" builtinId="3"/>
    <cellStyle name="Yüzd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F4787-0CD8-48BA-824A-0B2CD62EE859}">
  <dimension ref="D4:X39"/>
  <sheetViews>
    <sheetView tabSelected="1" topLeftCell="A6" zoomScale="85" zoomScaleNormal="85" workbookViewId="0">
      <selection activeCell="AB19" sqref="AB19"/>
    </sheetView>
  </sheetViews>
  <sheetFormatPr defaultRowHeight="15" x14ac:dyDescent="0.25"/>
  <cols>
    <col min="4" max="4" width="11.28515625" bestFit="1" customWidth="1"/>
    <col min="5" max="5" width="13.7109375" bestFit="1" customWidth="1"/>
    <col min="6" max="6" width="11.140625" bestFit="1" customWidth="1"/>
    <col min="10" max="10" width="13.5703125" customWidth="1"/>
    <col min="11" max="11" width="12.5703125" bestFit="1" customWidth="1"/>
    <col min="12" max="12" width="13.28515625" style="1" customWidth="1"/>
    <col min="13" max="13" width="9.140625" style="5"/>
    <col min="14" max="14" width="4" customWidth="1"/>
    <col min="15" max="15" width="12.85546875" customWidth="1"/>
    <col min="16" max="16" width="13.7109375" bestFit="1" customWidth="1"/>
    <col min="17" max="17" width="11" bestFit="1" customWidth="1"/>
    <col min="18" max="18" width="11" customWidth="1"/>
    <col min="21" max="21" width="13.28515625" bestFit="1" customWidth="1"/>
    <col min="22" max="22" width="11.28515625" customWidth="1"/>
    <col min="23" max="23" width="12.140625" customWidth="1"/>
  </cols>
  <sheetData>
    <row r="4" spans="4:24" ht="15.75" x14ac:dyDescent="0.25">
      <c r="K4" s="20"/>
    </row>
    <row r="9" spans="4:24" ht="18.75" x14ac:dyDescent="0.3">
      <c r="D9" s="23">
        <v>9462066</v>
      </c>
      <c r="E9" s="2"/>
      <c r="F9" s="2"/>
      <c r="G9" s="2"/>
      <c r="H9" s="2"/>
      <c r="I9" s="8" t="s">
        <v>20</v>
      </c>
      <c r="J9" s="2"/>
      <c r="K9" s="2"/>
      <c r="L9" s="3"/>
      <c r="M9" s="6"/>
      <c r="O9" s="23">
        <v>9672767</v>
      </c>
      <c r="P9" s="2"/>
      <c r="Q9" s="2"/>
      <c r="R9" s="2"/>
      <c r="S9" s="2"/>
      <c r="T9" s="8" t="s">
        <v>21</v>
      </c>
      <c r="U9" s="2"/>
      <c r="V9" s="2"/>
      <c r="W9" s="3"/>
      <c r="X9" s="28">
        <v>2</v>
      </c>
    </row>
    <row r="10" spans="4:24" x14ac:dyDescent="0.25">
      <c r="D10" s="2"/>
      <c r="E10" s="2"/>
      <c r="F10" s="2"/>
      <c r="G10" s="2"/>
      <c r="H10" s="2"/>
      <c r="I10" s="2"/>
      <c r="J10" s="2"/>
      <c r="K10" s="2"/>
      <c r="L10" s="3"/>
      <c r="M10" s="6"/>
      <c r="O10" s="2"/>
      <c r="P10" s="2"/>
      <c r="Q10" s="2"/>
      <c r="R10" s="2"/>
      <c r="S10" s="2"/>
      <c r="T10" s="2"/>
      <c r="U10" s="2"/>
      <c r="V10" s="2"/>
      <c r="W10" s="3"/>
      <c r="X10" s="6"/>
    </row>
    <row r="11" spans="4:24" ht="30" x14ac:dyDescent="0.25">
      <c r="D11" s="2"/>
      <c r="E11" s="2"/>
      <c r="F11" s="2"/>
      <c r="G11" s="2"/>
      <c r="H11" s="2"/>
      <c r="I11" s="2"/>
      <c r="J11" s="2"/>
      <c r="K11" s="2"/>
      <c r="L11" s="15" t="s">
        <v>18</v>
      </c>
      <c r="M11" s="10" t="s">
        <v>15</v>
      </c>
      <c r="O11" s="2"/>
      <c r="P11" s="2"/>
      <c r="Q11" s="2"/>
      <c r="R11" s="2"/>
      <c r="S11" s="2"/>
      <c r="T11" s="2"/>
      <c r="U11" s="2"/>
      <c r="V11" s="2"/>
      <c r="W11" s="15" t="s">
        <v>18</v>
      </c>
      <c r="X11" s="10" t="s">
        <v>15</v>
      </c>
    </row>
    <row r="12" spans="4:24" ht="15.75" x14ac:dyDescent="0.25">
      <c r="D12" s="2"/>
      <c r="E12" s="11" t="s">
        <v>0</v>
      </c>
      <c r="F12" s="27">
        <f>F15+F16</f>
        <v>159.30461840000032</v>
      </c>
      <c r="G12" s="2"/>
      <c r="H12" s="2"/>
      <c r="I12" s="2"/>
      <c r="J12" s="9" t="s">
        <v>17</v>
      </c>
      <c r="K12" s="22">
        <v>9147.81</v>
      </c>
      <c r="L12" s="16">
        <v>8741.99</v>
      </c>
      <c r="M12" s="7">
        <v>-0.01</v>
      </c>
      <c r="O12" s="2"/>
      <c r="P12" s="11" t="s">
        <v>0</v>
      </c>
      <c r="Q12" s="27">
        <f>Q15+Q16</f>
        <v>59.755176500000516</v>
      </c>
      <c r="R12" s="2"/>
      <c r="S12" s="2"/>
      <c r="T12" s="2"/>
      <c r="U12" s="9" t="s">
        <v>17</v>
      </c>
      <c r="V12" s="22">
        <f>K12</f>
        <v>9147.81</v>
      </c>
      <c r="W12" s="16">
        <v>8741.99</v>
      </c>
      <c r="X12" s="7">
        <v>-0.01</v>
      </c>
    </row>
    <row r="13" spans="4:24" ht="15.75" x14ac:dyDescent="0.25">
      <c r="D13" s="2"/>
      <c r="E13" s="11" t="s">
        <v>1</v>
      </c>
      <c r="F13" s="19">
        <f>F12-F14</f>
        <v>130.91461840000034</v>
      </c>
      <c r="G13" s="2"/>
      <c r="H13" s="2"/>
      <c r="I13" s="2"/>
      <c r="J13" s="9" t="s">
        <v>12</v>
      </c>
      <c r="K13" s="18">
        <v>0.31418000000000001</v>
      </c>
      <c r="L13" s="3"/>
      <c r="M13" s="6"/>
      <c r="O13" s="2"/>
      <c r="P13" s="11" t="s">
        <v>1</v>
      </c>
      <c r="Q13" s="19">
        <f>Q12-Q14</f>
        <v>-23.944823499999487</v>
      </c>
      <c r="R13" s="2"/>
      <c r="S13" s="2"/>
      <c r="T13" s="2"/>
      <c r="U13" s="9" t="s">
        <v>12</v>
      </c>
      <c r="V13" s="24">
        <v>0.31414999999999998</v>
      </c>
      <c r="W13" s="3">
        <f>W21/T21</f>
        <v>0</v>
      </c>
      <c r="X13" s="6"/>
    </row>
    <row r="14" spans="4:24" ht="15.75" x14ac:dyDescent="0.25">
      <c r="D14" s="2"/>
      <c r="E14" s="11" t="s">
        <v>2</v>
      </c>
      <c r="F14" s="19">
        <v>28.39</v>
      </c>
      <c r="G14" s="2">
        <f>F14/2</f>
        <v>14.195</v>
      </c>
      <c r="H14" s="2"/>
      <c r="I14" s="2"/>
      <c r="J14" s="9" t="s">
        <v>14</v>
      </c>
      <c r="K14" s="2">
        <v>100</v>
      </c>
      <c r="L14" s="3"/>
      <c r="M14" s="6"/>
      <c r="O14" s="2"/>
      <c r="P14" s="11" t="s">
        <v>2</v>
      </c>
      <c r="Q14" s="19">
        <v>83.7</v>
      </c>
      <c r="R14" s="2"/>
      <c r="S14" s="2"/>
      <c r="T14" s="2"/>
      <c r="U14" s="9" t="s">
        <v>14</v>
      </c>
      <c r="V14" s="2">
        <v>100</v>
      </c>
      <c r="W14" s="3"/>
      <c r="X14" s="6"/>
    </row>
    <row r="15" spans="4:24" ht="15.75" x14ac:dyDescent="0.25">
      <c r="D15" s="2"/>
      <c r="E15" s="11" t="s">
        <v>3</v>
      </c>
      <c r="F15" s="19">
        <f>K20</f>
        <v>-23.91538159999968</v>
      </c>
      <c r="G15" s="2"/>
      <c r="H15" s="2"/>
      <c r="I15" s="2"/>
      <c r="J15" s="9" t="s">
        <v>0</v>
      </c>
      <c r="K15" s="4" t="s">
        <v>13</v>
      </c>
      <c r="L15" s="3"/>
      <c r="M15" s="6"/>
      <c r="O15" s="2"/>
      <c r="P15" s="11" t="s">
        <v>3</v>
      </c>
      <c r="Q15" s="19">
        <f>V20+V21+V22</f>
        <v>-269.25482349999947</v>
      </c>
      <c r="R15" s="2"/>
      <c r="S15" s="2"/>
      <c r="T15" s="2"/>
      <c r="U15" s="9" t="s">
        <v>0</v>
      </c>
      <c r="V15" s="4" t="s">
        <v>13</v>
      </c>
      <c r="W15" s="3"/>
      <c r="X15" s="6"/>
    </row>
    <row r="16" spans="4:24" ht="15.75" x14ac:dyDescent="0.25">
      <c r="D16" s="2"/>
      <c r="E16" s="11" t="s">
        <v>4</v>
      </c>
      <c r="F16" s="19">
        <v>183.22</v>
      </c>
      <c r="G16" s="2"/>
      <c r="H16" s="2"/>
      <c r="I16" s="2"/>
      <c r="J16" s="2"/>
      <c r="K16" s="2"/>
      <c r="L16" s="3"/>
      <c r="M16" s="6"/>
      <c r="O16" s="2"/>
      <c r="P16" s="11" t="s">
        <v>4</v>
      </c>
      <c r="Q16" s="19">
        <v>329.01</v>
      </c>
      <c r="R16" s="2"/>
      <c r="S16" s="2"/>
      <c r="T16" s="2"/>
      <c r="U16" s="2"/>
      <c r="V16" s="2"/>
      <c r="W16" s="3"/>
      <c r="X16" s="6"/>
    </row>
    <row r="17" spans="4:24" ht="15.75" x14ac:dyDescent="0.25">
      <c r="D17" s="2"/>
      <c r="E17" s="11" t="s">
        <v>5</v>
      </c>
      <c r="F17" s="26">
        <f>F13/F14+1</f>
        <v>5.6112933568157919</v>
      </c>
      <c r="G17" s="2"/>
      <c r="H17" s="2"/>
      <c r="I17" s="2"/>
      <c r="J17" s="2"/>
      <c r="K17" s="2"/>
      <c r="L17" s="3"/>
      <c r="M17" s="6"/>
      <c r="O17" s="2"/>
      <c r="P17" s="11" t="s">
        <v>5</v>
      </c>
      <c r="Q17" s="26">
        <f>Q13/Q14+1</f>
        <v>0.71392086618877548</v>
      </c>
      <c r="R17" s="2"/>
      <c r="S17" s="2"/>
      <c r="T17" s="2"/>
      <c r="U17" s="2"/>
      <c r="V17" s="2"/>
      <c r="W17" s="3"/>
      <c r="X17" s="6"/>
    </row>
    <row r="18" spans="4:24" x14ac:dyDescent="0.25">
      <c r="D18" s="2"/>
      <c r="E18" s="2"/>
      <c r="F18" s="2"/>
      <c r="G18" s="2"/>
      <c r="H18" s="2"/>
      <c r="I18" s="2"/>
      <c r="J18" s="2"/>
      <c r="K18" s="2"/>
      <c r="L18" s="3"/>
      <c r="M18" s="6"/>
      <c r="O18" s="2"/>
      <c r="P18" s="2"/>
      <c r="Q18" s="2"/>
      <c r="R18" s="2"/>
      <c r="S18" s="2"/>
      <c r="T18" s="2"/>
      <c r="U18" s="2"/>
      <c r="V18" s="2"/>
      <c r="W18" s="3"/>
      <c r="X18" s="6"/>
    </row>
    <row r="19" spans="4:24" ht="15.75" x14ac:dyDescent="0.25">
      <c r="D19" s="2"/>
      <c r="E19" s="12"/>
      <c r="F19" s="13" t="s">
        <v>7</v>
      </c>
      <c r="G19" s="13" t="s">
        <v>6</v>
      </c>
      <c r="H19" s="13" t="s">
        <v>8</v>
      </c>
      <c r="I19" s="13" t="s">
        <v>9</v>
      </c>
      <c r="J19" s="13" t="s">
        <v>11</v>
      </c>
      <c r="K19" s="13" t="s">
        <v>10</v>
      </c>
      <c r="L19" s="13" t="s">
        <v>19</v>
      </c>
      <c r="M19" s="6"/>
      <c r="O19" s="2"/>
      <c r="P19" s="12"/>
      <c r="Q19" s="13" t="s">
        <v>7</v>
      </c>
      <c r="R19" s="13" t="s">
        <v>6</v>
      </c>
      <c r="S19" s="13" t="s">
        <v>8</v>
      </c>
      <c r="T19" s="13" t="s">
        <v>9</v>
      </c>
      <c r="U19" s="13" t="s">
        <v>11</v>
      </c>
      <c r="V19" s="13" t="s">
        <v>10</v>
      </c>
      <c r="W19" s="13" t="s">
        <v>19</v>
      </c>
      <c r="X19" s="6"/>
    </row>
    <row r="20" spans="4:24" ht="15.75" x14ac:dyDescent="0.25">
      <c r="D20" s="2"/>
      <c r="E20" s="13" t="s">
        <v>16</v>
      </c>
      <c r="F20" s="12">
        <v>-0.1</v>
      </c>
      <c r="G20" s="12">
        <v>9071.69</v>
      </c>
      <c r="H20" s="14">
        <f>$K$12</f>
        <v>9147.81</v>
      </c>
      <c r="I20" s="12">
        <f>G20-H20</f>
        <v>-76.119999999998981</v>
      </c>
      <c r="J20" s="17">
        <f>$K$13</f>
        <v>0.31418000000000001</v>
      </c>
      <c r="K20" s="14">
        <f>I20*J20</f>
        <v>-23.91538159999968</v>
      </c>
      <c r="L20" s="14">
        <v>-23.92</v>
      </c>
      <c r="M20" s="6"/>
      <c r="O20" s="2"/>
      <c r="P20" s="13" t="s">
        <v>16</v>
      </c>
      <c r="Q20" s="12">
        <v>-0.1</v>
      </c>
      <c r="R20" s="12">
        <v>8921.59</v>
      </c>
      <c r="S20" s="14">
        <f>$K$12</f>
        <v>9147.81</v>
      </c>
      <c r="T20" s="12">
        <f>R20-S20</f>
        <v>-226.21999999999935</v>
      </c>
      <c r="U20" s="25">
        <f>$V$13</f>
        <v>0.31414999999999998</v>
      </c>
      <c r="V20" s="14">
        <f>T20*U20</f>
        <v>-71.06701299999979</v>
      </c>
      <c r="W20" s="14"/>
      <c r="X20" s="6"/>
    </row>
    <row r="21" spans="4:24" ht="15.75" x14ac:dyDescent="0.25">
      <c r="D21" s="2"/>
      <c r="E21" s="13"/>
      <c r="F21" s="12"/>
      <c r="G21" s="14"/>
      <c r="H21" s="14"/>
      <c r="I21" s="12"/>
      <c r="J21" s="17"/>
      <c r="K21" s="14"/>
      <c r="L21" s="3"/>
      <c r="M21" s="6"/>
      <c r="O21" s="2"/>
      <c r="P21" s="13" t="s">
        <v>16</v>
      </c>
      <c r="Q21" s="12">
        <v>-0.1</v>
      </c>
      <c r="R21" s="14">
        <v>8837.3799999999992</v>
      </c>
      <c r="S21" s="14">
        <f>$K$12</f>
        <v>9147.81</v>
      </c>
      <c r="T21" s="12">
        <f>R21-S21</f>
        <v>-310.43000000000029</v>
      </c>
      <c r="U21" s="25">
        <f t="shared" ref="U21:U22" si="0">$V$13</f>
        <v>0.31414999999999998</v>
      </c>
      <c r="V21" s="14">
        <f>T21*U21</f>
        <v>-97.521584500000088</v>
      </c>
      <c r="W21" s="3"/>
      <c r="X21" s="6"/>
    </row>
    <row r="22" spans="4:24" ht="15.75" x14ac:dyDescent="0.25">
      <c r="D22" s="2"/>
      <c r="E22" s="13"/>
      <c r="F22" s="12"/>
      <c r="G22" s="12"/>
      <c r="H22" s="12"/>
      <c r="I22" s="12"/>
      <c r="J22" s="17"/>
      <c r="K22" s="14"/>
      <c r="L22" s="3"/>
      <c r="M22" s="6"/>
      <c r="O22" s="2"/>
      <c r="P22" s="13" t="s">
        <v>16</v>
      </c>
      <c r="Q22" s="12">
        <v>-0.1</v>
      </c>
      <c r="R22" s="12">
        <v>8827.3700000000008</v>
      </c>
      <c r="S22" s="14">
        <f>$K$12</f>
        <v>9147.81</v>
      </c>
      <c r="T22" s="14">
        <f>R22-S22</f>
        <v>-320.43999999999869</v>
      </c>
      <c r="U22" s="25">
        <f t="shared" si="0"/>
        <v>0.31414999999999998</v>
      </c>
      <c r="V22" s="14">
        <f>T22*U22</f>
        <v>-100.66622599999958</v>
      </c>
      <c r="W22" s="3"/>
      <c r="X22" s="6"/>
    </row>
    <row r="23" spans="4:24" x14ac:dyDescent="0.25">
      <c r="D23" s="2"/>
      <c r="E23" s="2"/>
      <c r="F23" s="2"/>
      <c r="G23" s="2"/>
      <c r="H23" s="2"/>
      <c r="I23" s="2"/>
      <c r="J23" s="2"/>
      <c r="K23" s="2"/>
      <c r="L23" s="3"/>
      <c r="M23" s="6"/>
      <c r="O23" s="2"/>
      <c r="P23" s="2"/>
      <c r="Q23" s="2"/>
      <c r="R23" s="2"/>
      <c r="S23" s="2"/>
      <c r="T23" s="2"/>
      <c r="U23" s="2"/>
      <c r="V23" s="21"/>
      <c r="W23" s="3"/>
      <c r="X23" s="6"/>
    </row>
    <row r="25" spans="4:24" ht="18.75" x14ac:dyDescent="0.3">
      <c r="D25" s="23">
        <v>9675887</v>
      </c>
      <c r="E25" s="2"/>
      <c r="F25" s="2"/>
      <c r="G25" s="2"/>
      <c r="H25" s="2"/>
      <c r="I25" s="8" t="s">
        <v>23</v>
      </c>
      <c r="J25" s="2"/>
      <c r="K25" s="2"/>
      <c r="L25" s="3"/>
      <c r="M25" s="28">
        <v>3</v>
      </c>
      <c r="O25" s="23">
        <v>9675888</v>
      </c>
      <c r="P25" s="2"/>
      <c r="Q25" s="2"/>
      <c r="R25" s="2"/>
      <c r="S25" s="2"/>
      <c r="T25" s="8" t="s">
        <v>22</v>
      </c>
      <c r="U25" s="2"/>
      <c r="V25" s="2"/>
      <c r="W25" s="3"/>
      <c r="X25" s="28">
        <v>1</v>
      </c>
    </row>
    <row r="26" spans="4:24" x14ac:dyDescent="0.25">
      <c r="D26" s="2"/>
      <c r="E26" s="2"/>
      <c r="F26" s="2"/>
      <c r="G26" s="2"/>
      <c r="H26" s="2"/>
      <c r="I26" s="2"/>
      <c r="J26" s="2"/>
      <c r="K26" s="2"/>
      <c r="L26" s="3"/>
      <c r="M26" s="6"/>
      <c r="O26" s="2"/>
      <c r="P26" s="2"/>
      <c r="Q26" s="2"/>
      <c r="R26" s="2"/>
      <c r="S26" s="2"/>
      <c r="T26" s="2"/>
      <c r="U26" s="2"/>
      <c r="V26" s="2"/>
      <c r="W26" s="3"/>
      <c r="X26" s="6"/>
    </row>
    <row r="27" spans="4:24" ht="30" x14ac:dyDescent="0.25">
      <c r="D27" s="2"/>
      <c r="E27" s="2"/>
      <c r="F27" s="2"/>
      <c r="G27" s="2"/>
      <c r="H27" s="2"/>
      <c r="I27" s="2"/>
      <c r="J27" s="2"/>
      <c r="K27" s="2"/>
      <c r="L27" s="15" t="s">
        <v>18</v>
      </c>
      <c r="M27" s="10" t="s">
        <v>15</v>
      </c>
      <c r="O27" s="2"/>
      <c r="P27" s="2"/>
      <c r="Q27" s="2"/>
      <c r="R27" s="2"/>
      <c r="S27" s="2"/>
      <c r="T27" s="2"/>
      <c r="U27" s="2"/>
      <c r="V27" s="2"/>
      <c r="W27" s="15" t="s">
        <v>18</v>
      </c>
      <c r="X27" s="10" t="s">
        <v>15</v>
      </c>
    </row>
    <row r="28" spans="4:24" ht="15.75" x14ac:dyDescent="0.25">
      <c r="D28" s="2"/>
      <c r="E28" s="11" t="s">
        <v>0</v>
      </c>
      <c r="F28" s="27">
        <f>F31+F32</f>
        <v>66.145888400000615</v>
      </c>
      <c r="G28" s="2"/>
      <c r="H28" s="2"/>
      <c r="I28" s="2"/>
      <c r="J28" s="9" t="s">
        <v>17</v>
      </c>
      <c r="K28" s="22">
        <v>9034.8700000000008</v>
      </c>
      <c r="L28" s="16">
        <v>8741.99</v>
      </c>
      <c r="M28" s="7">
        <v>-0.01</v>
      </c>
      <c r="O28" s="2"/>
      <c r="P28" s="11" t="s">
        <v>0</v>
      </c>
      <c r="Q28" s="27">
        <f>Q31+Q32</f>
        <v>57.468865000000562</v>
      </c>
      <c r="R28" s="2"/>
      <c r="S28" s="2"/>
      <c r="T28" s="2"/>
      <c r="U28" s="9" t="s">
        <v>17</v>
      </c>
      <c r="V28" s="22">
        <v>9034.8700000000008</v>
      </c>
      <c r="W28" s="16">
        <v>8741.99</v>
      </c>
      <c r="X28" s="7">
        <v>-0.01</v>
      </c>
    </row>
    <row r="29" spans="4:24" ht="15.75" x14ac:dyDescent="0.25">
      <c r="D29" s="2"/>
      <c r="E29" s="11" t="s">
        <v>1</v>
      </c>
      <c r="F29" s="19">
        <f>F28-F30</f>
        <v>-17.794111599999383</v>
      </c>
      <c r="G29" s="2"/>
      <c r="H29" s="2"/>
      <c r="I29" s="2"/>
      <c r="J29" s="9" t="s">
        <v>12</v>
      </c>
      <c r="K29" s="18">
        <f>V13</f>
        <v>0.31414999999999998</v>
      </c>
      <c r="L29" s="3"/>
      <c r="M29" s="6"/>
      <c r="O29" s="2"/>
      <c r="P29" s="11" t="s">
        <v>1</v>
      </c>
      <c r="Q29" s="19">
        <f>Q28-Q30</f>
        <v>-22.701134999999439</v>
      </c>
      <c r="R29" s="2"/>
      <c r="S29" s="2"/>
      <c r="T29" s="2"/>
      <c r="U29" s="9" t="s">
        <v>12</v>
      </c>
      <c r="V29" s="18">
        <f>K29</f>
        <v>0.31414999999999998</v>
      </c>
      <c r="W29" s="3"/>
      <c r="X29" s="6"/>
    </row>
    <row r="30" spans="4:24" ht="15.75" x14ac:dyDescent="0.25">
      <c r="D30" s="2"/>
      <c r="E30" s="11" t="s">
        <v>2</v>
      </c>
      <c r="F30" s="19">
        <v>83.94</v>
      </c>
      <c r="G30" s="2"/>
      <c r="H30" s="2"/>
      <c r="I30" s="2"/>
      <c r="J30" s="9" t="s">
        <v>14</v>
      </c>
      <c r="K30" s="2">
        <v>100</v>
      </c>
      <c r="L30" s="3"/>
      <c r="M30" s="6"/>
      <c r="O30" s="2"/>
      <c r="P30" s="11" t="s">
        <v>2</v>
      </c>
      <c r="Q30" s="19">
        <v>80.17</v>
      </c>
      <c r="R30" s="2">
        <f>Q30/2</f>
        <v>40.085000000000001</v>
      </c>
      <c r="S30" s="2"/>
      <c r="T30" s="2"/>
      <c r="U30" s="9" t="s">
        <v>14</v>
      </c>
      <c r="V30" s="2">
        <v>100</v>
      </c>
      <c r="W30" s="3"/>
      <c r="X30" s="6"/>
    </row>
    <row r="31" spans="4:24" ht="15.75" x14ac:dyDescent="0.25">
      <c r="D31" s="2"/>
      <c r="E31" s="11" t="s">
        <v>3</v>
      </c>
      <c r="F31" s="19">
        <f>SUM(K36:K38)-G31</f>
        <v>-248.31411159999936</v>
      </c>
      <c r="G31" s="19">
        <v>3</v>
      </c>
      <c r="H31" s="2" t="s">
        <v>24</v>
      </c>
      <c r="I31" s="2"/>
      <c r="J31" s="9" t="s">
        <v>0</v>
      </c>
      <c r="K31" s="4" t="s">
        <v>13</v>
      </c>
      <c r="L31" s="3"/>
      <c r="M31" s="6"/>
      <c r="O31" s="2"/>
      <c r="P31" s="11" t="s">
        <v>3</v>
      </c>
      <c r="Q31" s="19">
        <f>SUM(V36:V38)-R31</f>
        <v>-264.41113499999943</v>
      </c>
      <c r="R31" s="19">
        <v>2.76</v>
      </c>
      <c r="S31" s="2" t="s">
        <v>24</v>
      </c>
      <c r="T31" s="2"/>
      <c r="U31" s="9" t="s">
        <v>0</v>
      </c>
      <c r="V31" s="4" t="s">
        <v>13</v>
      </c>
      <c r="W31" s="3"/>
      <c r="X31" s="6"/>
    </row>
    <row r="32" spans="4:24" ht="15.75" x14ac:dyDescent="0.25">
      <c r="D32" s="2"/>
      <c r="E32" s="11" t="s">
        <v>4</v>
      </c>
      <c r="F32" s="19">
        <v>314.45999999999998</v>
      </c>
      <c r="G32" s="2"/>
      <c r="H32" s="2"/>
      <c r="I32" s="2"/>
      <c r="J32" s="2"/>
      <c r="K32" s="2"/>
      <c r="L32" s="3"/>
      <c r="M32" s="6"/>
      <c r="O32" s="2"/>
      <c r="P32" s="11" t="s">
        <v>4</v>
      </c>
      <c r="Q32" s="19">
        <v>321.88</v>
      </c>
      <c r="R32" s="2"/>
      <c r="S32" s="2"/>
      <c r="T32" s="2"/>
      <c r="U32" s="2"/>
      <c r="V32" s="2"/>
      <c r="W32" s="3"/>
      <c r="X32" s="6"/>
    </row>
    <row r="33" spans="4:24" ht="15.75" x14ac:dyDescent="0.25">
      <c r="D33" s="2"/>
      <c r="E33" s="11" t="s">
        <v>5</v>
      </c>
      <c r="F33" s="26">
        <f>F29/F30+1</f>
        <v>0.78801391946629273</v>
      </c>
      <c r="G33" s="2"/>
      <c r="H33" s="2"/>
      <c r="I33" s="2"/>
      <c r="J33" s="2"/>
      <c r="K33" s="2"/>
      <c r="L33" s="3"/>
      <c r="M33" s="6"/>
      <c r="O33" s="2"/>
      <c r="P33" s="11" t="s">
        <v>5</v>
      </c>
      <c r="Q33" s="26">
        <f>Q29/Q30+1</f>
        <v>0.71683753274292827</v>
      </c>
      <c r="R33" s="2"/>
      <c r="S33" s="2"/>
      <c r="T33" s="2"/>
      <c r="U33" s="2"/>
      <c r="V33" s="2"/>
      <c r="W33" s="3"/>
      <c r="X33" s="6"/>
    </row>
    <row r="34" spans="4:24" x14ac:dyDescent="0.25">
      <c r="D34" s="2"/>
      <c r="E34" s="2"/>
      <c r="F34" s="2"/>
      <c r="G34" s="2"/>
      <c r="H34" s="2"/>
      <c r="I34" s="2"/>
      <c r="J34" s="2"/>
      <c r="K34" s="2"/>
      <c r="L34" s="3"/>
      <c r="M34" s="6"/>
      <c r="O34" s="2"/>
      <c r="P34" s="2"/>
      <c r="Q34" s="2"/>
      <c r="R34" s="2"/>
      <c r="S34" s="2"/>
      <c r="T34" s="2"/>
      <c r="U34" s="2"/>
      <c r="V34" s="2"/>
      <c r="W34" s="3"/>
      <c r="X34" s="6"/>
    </row>
    <row r="35" spans="4:24" ht="15.75" x14ac:dyDescent="0.25">
      <c r="D35" s="2"/>
      <c r="E35" s="12"/>
      <c r="F35" s="13" t="s">
        <v>7</v>
      </c>
      <c r="G35" s="13" t="s">
        <v>6</v>
      </c>
      <c r="H35" s="13" t="s">
        <v>8</v>
      </c>
      <c r="I35" s="13" t="s">
        <v>9</v>
      </c>
      <c r="J35" s="13" t="s">
        <v>11</v>
      </c>
      <c r="K35" s="13" t="s">
        <v>10</v>
      </c>
      <c r="L35" s="13" t="s">
        <v>19</v>
      </c>
      <c r="M35" s="6"/>
      <c r="O35" s="2"/>
      <c r="P35" s="12"/>
      <c r="Q35" s="13" t="s">
        <v>7</v>
      </c>
      <c r="R35" s="13" t="s">
        <v>6</v>
      </c>
      <c r="S35" s="13" t="s">
        <v>8</v>
      </c>
      <c r="T35" s="13" t="s">
        <v>9</v>
      </c>
      <c r="U35" s="13" t="s">
        <v>11</v>
      </c>
      <c r="V35" s="13" t="s">
        <v>10</v>
      </c>
      <c r="W35" s="13" t="s">
        <v>19</v>
      </c>
      <c r="X35" s="6"/>
    </row>
    <row r="36" spans="4:24" ht="15.75" x14ac:dyDescent="0.25">
      <c r="D36" s="2"/>
      <c r="E36" s="13" t="s">
        <v>16</v>
      </c>
      <c r="F36" s="12">
        <v>-0.1</v>
      </c>
      <c r="G36" s="12">
        <v>8920.14</v>
      </c>
      <c r="H36" s="14">
        <f>$K$12</f>
        <v>9147.81</v>
      </c>
      <c r="I36" s="12">
        <f>G36-H36</f>
        <v>-227.67000000000007</v>
      </c>
      <c r="J36" s="17">
        <f>$K$13</f>
        <v>0.31418000000000001</v>
      </c>
      <c r="K36" s="14">
        <f>I36*J36</f>
        <v>-71.529360600000032</v>
      </c>
      <c r="L36" s="14">
        <v>40.61</v>
      </c>
      <c r="M36" s="6"/>
      <c r="O36" s="2"/>
      <c r="P36" s="13" t="s">
        <v>16</v>
      </c>
      <c r="Q36" s="12">
        <v>-0.1</v>
      </c>
      <c r="R36" s="14">
        <v>8921.43</v>
      </c>
      <c r="S36" s="14">
        <f>$K$12</f>
        <v>9147.81</v>
      </c>
      <c r="T36" s="12">
        <f>R36-S36</f>
        <v>-226.3799999999992</v>
      </c>
      <c r="U36" s="17">
        <v>0.31424999999999997</v>
      </c>
      <c r="V36" s="14">
        <f>T36*U36</f>
        <v>-71.139914999999746</v>
      </c>
      <c r="W36" s="14">
        <v>40.61</v>
      </c>
      <c r="X36" s="6"/>
    </row>
    <row r="37" spans="4:24" ht="15.75" x14ac:dyDescent="0.25">
      <c r="D37" s="2"/>
      <c r="E37" s="13" t="s">
        <v>16</v>
      </c>
      <c r="F37" s="12">
        <v>-0.1</v>
      </c>
      <c r="G37" s="14">
        <v>8897.86</v>
      </c>
      <c r="H37" s="14">
        <f>$K$12</f>
        <v>9147.81</v>
      </c>
      <c r="I37" s="12">
        <f>G37-H37</f>
        <v>-249.94999999999891</v>
      </c>
      <c r="J37" s="17">
        <f>$K$13</f>
        <v>0.31418000000000001</v>
      </c>
      <c r="K37" s="14">
        <f>I37*J37</f>
        <v>-78.52929099999966</v>
      </c>
      <c r="L37" s="3"/>
      <c r="M37" s="6"/>
      <c r="O37" s="2"/>
      <c r="P37" s="13" t="s">
        <v>16</v>
      </c>
      <c r="Q37" s="12">
        <v>-0.1</v>
      </c>
      <c r="R37" s="14">
        <v>8849.77</v>
      </c>
      <c r="S37" s="14">
        <f>$K$12</f>
        <v>9147.81</v>
      </c>
      <c r="T37" s="12">
        <f>R37-S37</f>
        <v>-298.03999999999905</v>
      </c>
      <c r="U37" s="17">
        <v>0.31424999999999997</v>
      </c>
      <c r="V37" s="14">
        <f>T37*U37</f>
        <v>-93.659069999999701</v>
      </c>
      <c r="W37" s="3"/>
      <c r="X37" s="6"/>
    </row>
    <row r="38" spans="4:24" ht="15.75" x14ac:dyDescent="0.25">
      <c r="D38" s="2"/>
      <c r="E38" s="13" t="s">
        <v>16</v>
      </c>
      <c r="F38" s="12">
        <v>-0.1</v>
      </c>
      <c r="G38" s="12">
        <v>8844.69</v>
      </c>
      <c r="H38" s="14">
        <f>$K$12</f>
        <v>9147.81</v>
      </c>
      <c r="I38" s="12">
        <f>G38-H38</f>
        <v>-303.11999999999898</v>
      </c>
      <c r="J38" s="17">
        <v>0.31424999999999997</v>
      </c>
      <c r="K38" s="14">
        <f>I38*J38</f>
        <v>-95.255459999999673</v>
      </c>
      <c r="L38" s="3"/>
      <c r="M38" s="6"/>
      <c r="O38" s="2"/>
      <c r="P38" s="13" t="s">
        <v>16</v>
      </c>
      <c r="Q38" s="12">
        <v>-0.1</v>
      </c>
      <c r="R38" s="12">
        <v>8839.56</v>
      </c>
      <c r="S38" s="14">
        <f>$K$12</f>
        <v>9147.81</v>
      </c>
      <c r="T38" s="12">
        <f>R38-S38</f>
        <v>-308.25</v>
      </c>
      <c r="U38" s="17">
        <v>0.31419999999999998</v>
      </c>
      <c r="V38" s="14">
        <f>T38*U38</f>
        <v>-96.852149999999995</v>
      </c>
      <c r="W38" s="3"/>
      <c r="X38" s="6"/>
    </row>
    <row r="39" spans="4:24" x14ac:dyDescent="0.25">
      <c r="D39" s="2"/>
      <c r="E39" s="2"/>
      <c r="F39" s="2"/>
      <c r="G39" s="2"/>
      <c r="H39" s="2"/>
      <c r="I39" s="2"/>
      <c r="J39" s="2"/>
      <c r="K39" s="2"/>
      <c r="L39" s="3"/>
      <c r="M39" s="6"/>
      <c r="O39" s="2"/>
      <c r="P39" s="2"/>
      <c r="Q39" s="2"/>
      <c r="R39" s="2"/>
      <c r="S39" s="2"/>
      <c r="T39" s="2"/>
      <c r="U39" s="2"/>
      <c r="V39" s="2"/>
      <c r="W39" s="3"/>
      <c r="X3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82FAE-4EF4-4047-8CD2-C2C2EAB6C6F8}">
  <dimension ref="A4:L23"/>
  <sheetViews>
    <sheetView workbookViewId="0">
      <selection activeCell="I4" sqref="I4"/>
    </sheetView>
  </sheetViews>
  <sheetFormatPr defaultRowHeight="15" x14ac:dyDescent="0.25"/>
  <cols>
    <col min="1" max="1" width="11.140625" style="31" bestFit="1" customWidth="1"/>
    <col min="3" max="3" width="15.85546875" style="30" bestFit="1" customWidth="1"/>
    <col min="4" max="4" width="14.140625" style="30" customWidth="1"/>
    <col min="5" max="5" width="15.42578125" style="29" customWidth="1"/>
    <col min="6" max="6" width="10.28515625" customWidth="1"/>
    <col min="7" max="7" width="15.85546875" style="30" customWidth="1"/>
    <col min="8" max="8" width="13" style="30" customWidth="1"/>
    <col min="9" max="9" width="15.85546875" style="29" bestFit="1" customWidth="1"/>
    <col min="10" max="10" width="15.28515625" style="29" customWidth="1"/>
  </cols>
  <sheetData>
    <row r="4" spans="1:12" x14ac:dyDescent="0.25">
      <c r="A4" s="61"/>
      <c r="B4" s="57"/>
      <c r="C4" s="55"/>
      <c r="D4" s="55"/>
      <c r="E4" s="62">
        <v>45355</v>
      </c>
      <c r="F4" s="57"/>
      <c r="G4" s="55"/>
      <c r="H4" s="55"/>
      <c r="I4" s="66">
        <f ca="1">K5</f>
        <v>45360</v>
      </c>
      <c r="J4" s="56"/>
      <c r="K4" s="38" t="s">
        <v>43</v>
      </c>
    </row>
    <row r="5" spans="1:12" x14ac:dyDescent="0.25">
      <c r="A5" s="34"/>
      <c r="B5" s="35"/>
      <c r="C5" s="36"/>
      <c r="D5" s="59" t="s">
        <v>49</v>
      </c>
      <c r="E5" s="37">
        <v>31.39</v>
      </c>
      <c r="F5" s="35"/>
      <c r="G5" s="36"/>
      <c r="H5" s="60" t="s">
        <v>44</v>
      </c>
      <c r="I5" s="36">
        <v>31.93</v>
      </c>
      <c r="J5" s="56"/>
      <c r="K5" s="65">
        <f ca="1">TODAY()</f>
        <v>45360</v>
      </c>
      <c r="L5" s="32"/>
    </row>
    <row r="6" spans="1:12" x14ac:dyDescent="0.25">
      <c r="A6" s="75" t="s">
        <v>39</v>
      </c>
      <c r="B6" s="76"/>
      <c r="C6" s="36"/>
      <c r="D6" s="36"/>
      <c r="E6" s="37"/>
      <c r="F6" s="35"/>
      <c r="G6" s="55"/>
      <c r="H6" s="55"/>
      <c r="I6" s="56"/>
      <c r="J6" s="56"/>
      <c r="K6" s="35"/>
      <c r="L6" s="32"/>
    </row>
    <row r="7" spans="1:12" x14ac:dyDescent="0.25">
      <c r="A7" s="34"/>
      <c r="B7" s="35"/>
      <c r="C7" s="36"/>
      <c r="D7" s="36"/>
      <c r="E7" s="37"/>
      <c r="F7" s="35"/>
      <c r="G7" s="36"/>
      <c r="H7" s="36"/>
      <c r="I7" s="38"/>
      <c r="J7" s="38"/>
      <c r="K7" s="35"/>
      <c r="L7" s="32"/>
    </row>
    <row r="8" spans="1:12" x14ac:dyDescent="0.25">
      <c r="A8" s="44" t="s">
        <v>41</v>
      </c>
      <c r="B8" s="35"/>
      <c r="C8" s="55"/>
      <c r="D8" s="39"/>
      <c r="E8" s="37"/>
      <c r="F8" s="35"/>
      <c r="G8" s="39"/>
      <c r="H8" s="39"/>
      <c r="I8" s="40"/>
      <c r="J8" s="38"/>
      <c r="K8" s="35"/>
      <c r="L8" s="32"/>
    </row>
    <row r="9" spans="1:12" s="1" customFormat="1" x14ac:dyDescent="0.25">
      <c r="A9" s="34"/>
      <c r="B9" s="41" t="s">
        <v>25</v>
      </c>
      <c r="C9" s="42" t="s">
        <v>33</v>
      </c>
      <c r="D9" s="42" t="s">
        <v>42</v>
      </c>
      <c r="E9" s="43" t="s">
        <v>28</v>
      </c>
      <c r="F9" s="41" t="s">
        <v>38</v>
      </c>
      <c r="G9" s="42" t="s">
        <v>34</v>
      </c>
      <c r="H9" s="42" t="s">
        <v>43</v>
      </c>
      <c r="I9" s="43" t="s">
        <v>35</v>
      </c>
      <c r="J9" s="43" t="s">
        <v>36</v>
      </c>
      <c r="K9" s="41" t="s">
        <v>37</v>
      </c>
      <c r="L9" s="33"/>
    </row>
    <row r="10" spans="1:12" x14ac:dyDescent="0.25">
      <c r="A10" s="44" t="s">
        <v>29</v>
      </c>
      <c r="B10" s="35">
        <v>1122316</v>
      </c>
      <c r="C10" s="36">
        <v>0.17353399999999999</v>
      </c>
      <c r="D10" s="39">
        <v>45358</v>
      </c>
      <c r="E10" s="37">
        <f t="shared" ref="E10:E15" si="0">B10*C10</f>
        <v>194759.98474399999</v>
      </c>
      <c r="F10" s="45">
        <f t="shared" ref="F10:F15" si="1">E10/$E$17</f>
        <v>0.5410245403030417</v>
      </c>
      <c r="G10" s="36">
        <v>0.17698900000000001</v>
      </c>
      <c r="H10" s="39">
        <f t="shared" ref="H10:H15" ca="1" si="2">$K$5</f>
        <v>45360</v>
      </c>
      <c r="I10" s="37">
        <f t="shared" ref="I10:I15" si="3">B10*G10</f>
        <v>198637.58652400001</v>
      </c>
      <c r="J10" s="37">
        <f t="shared" ref="J10:J15" si="4">I10-E10</f>
        <v>3877.6017800000263</v>
      </c>
      <c r="K10" s="46">
        <f t="shared" ref="K10:K15" si="5">I10/E10-1</f>
        <v>1.9909643067064886E-2</v>
      </c>
      <c r="L10" s="32"/>
    </row>
    <row r="11" spans="1:12" x14ac:dyDescent="0.25">
      <c r="A11" s="44" t="s">
        <v>27</v>
      </c>
      <c r="B11" s="35">
        <v>480300</v>
      </c>
      <c r="C11" s="36">
        <v>0.19988900000000001</v>
      </c>
      <c r="D11" s="39">
        <v>45358</v>
      </c>
      <c r="E11" s="37">
        <f t="shared" si="0"/>
        <v>96006.686700000006</v>
      </c>
      <c r="F11" s="45">
        <f t="shared" si="1"/>
        <v>0.26669735883456852</v>
      </c>
      <c r="G11" s="36">
        <v>0.20144999999999999</v>
      </c>
      <c r="H11" s="39">
        <f t="shared" ca="1" si="2"/>
        <v>45360</v>
      </c>
      <c r="I11" s="37">
        <f t="shared" si="3"/>
        <v>96756.434999999998</v>
      </c>
      <c r="J11" s="37">
        <f t="shared" si="4"/>
        <v>749.74829999999201</v>
      </c>
      <c r="K11" s="46">
        <f t="shared" si="5"/>
        <v>7.8093341804701399E-3</v>
      </c>
      <c r="L11" s="32"/>
    </row>
    <row r="12" spans="1:12" x14ac:dyDescent="0.25">
      <c r="A12" s="44" t="s">
        <v>30</v>
      </c>
      <c r="B12" s="35">
        <v>20559</v>
      </c>
      <c r="C12" s="36">
        <v>3.0799789999999998</v>
      </c>
      <c r="D12" s="39">
        <v>45358</v>
      </c>
      <c r="E12" s="37">
        <f t="shared" si="0"/>
        <v>63321.288260999994</v>
      </c>
      <c r="F12" s="45">
        <f t="shared" si="1"/>
        <v>0.17590045982923255</v>
      </c>
      <c r="G12" s="36">
        <v>3.1040049999999999</v>
      </c>
      <c r="H12" s="39">
        <f t="shared" ca="1" si="2"/>
        <v>45360</v>
      </c>
      <c r="I12" s="37">
        <f t="shared" si="3"/>
        <v>63815.238794999997</v>
      </c>
      <c r="J12" s="37">
        <f t="shared" si="4"/>
        <v>493.95053400000324</v>
      </c>
      <c r="K12" s="46">
        <f t="shared" si="5"/>
        <v>7.800702537257509E-3</v>
      </c>
      <c r="L12" s="32"/>
    </row>
    <row r="13" spans="1:12" x14ac:dyDescent="0.25">
      <c r="A13" s="44" t="s">
        <v>31</v>
      </c>
      <c r="B13" s="35">
        <v>1089</v>
      </c>
      <c r="C13" s="36">
        <v>3.238464</v>
      </c>
      <c r="D13" s="39">
        <v>45358</v>
      </c>
      <c r="E13" s="37">
        <f t="shared" si="0"/>
        <v>3526.6872960000001</v>
      </c>
      <c r="F13" s="45">
        <f t="shared" si="1"/>
        <v>9.796798739838462E-3</v>
      </c>
      <c r="G13" s="36">
        <v>3.2821699999999998</v>
      </c>
      <c r="H13" s="39">
        <f t="shared" ca="1" si="2"/>
        <v>45360</v>
      </c>
      <c r="I13" s="37">
        <f t="shared" si="3"/>
        <v>3574.2831299999998</v>
      </c>
      <c r="J13" s="37">
        <f t="shared" si="4"/>
        <v>47.595833999999741</v>
      </c>
      <c r="K13" s="46">
        <f t="shared" si="5"/>
        <v>1.3495904231141553E-2</v>
      </c>
      <c r="L13" s="32"/>
    </row>
    <row r="14" spans="1:12" x14ac:dyDescent="0.25">
      <c r="A14" s="44" t="s">
        <v>26</v>
      </c>
      <c r="B14" s="35">
        <v>315</v>
      </c>
      <c r="C14" s="36">
        <v>7.2992220000000003</v>
      </c>
      <c r="D14" s="39">
        <v>45358</v>
      </c>
      <c r="E14" s="37">
        <f t="shared" si="0"/>
        <v>2299.2549300000001</v>
      </c>
      <c r="F14" s="45">
        <f t="shared" si="1"/>
        <v>6.3871094628491186E-3</v>
      </c>
      <c r="G14" s="36">
        <v>7.4112429999999998</v>
      </c>
      <c r="H14" s="39">
        <f t="shared" ca="1" si="2"/>
        <v>45360</v>
      </c>
      <c r="I14" s="37">
        <f t="shared" si="3"/>
        <v>2334.541545</v>
      </c>
      <c r="J14" s="37">
        <f t="shared" si="4"/>
        <v>35.286614999999983</v>
      </c>
      <c r="K14" s="46">
        <f t="shared" si="5"/>
        <v>1.5346978075197582E-2</v>
      </c>
      <c r="L14" s="32"/>
    </row>
    <row r="15" spans="1:12" x14ac:dyDescent="0.25">
      <c r="A15" s="44" t="s">
        <v>32</v>
      </c>
      <c r="B15" s="35">
        <v>29</v>
      </c>
      <c r="C15" s="36">
        <v>2.4048500000000002</v>
      </c>
      <c r="D15" s="39">
        <v>45358</v>
      </c>
      <c r="E15" s="37">
        <f t="shared" si="0"/>
        <v>69.740650000000002</v>
      </c>
      <c r="F15" s="45">
        <f t="shared" si="1"/>
        <v>1.9373283046967237E-4</v>
      </c>
      <c r="G15" s="36">
        <v>2.431746</v>
      </c>
      <c r="H15" s="39">
        <f t="shared" ca="1" si="2"/>
        <v>45360</v>
      </c>
      <c r="I15" s="37">
        <f t="shared" si="3"/>
        <v>70.520634000000001</v>
      </c>
      <c r="J15" s="37">
        <f t="shared" si="4"/>
        <v>0.7799839999999989</v>
      </c>
      <c r="K15" s="46">
        <f t="shared" si="5"/>
        <v>1.118406553423279E-2</v>
      </c>
      <c r="L15" s="32"/>
    </row>
    <row r="16" spans="1:12" x14ac:dyDescent="0.25">
      <c r="A16" s="44"/>
      <c r="B16" s="35"/>
      <c r="C16" s="36"/>
      <c r="D16" s="39"/>
      <c r="E16" s="37"/>
      <c r="F16" s="45"/>
      <c r="G16" s="36"/>
      <c r="H16" s="39"/>
      <c r="I16" s="37"/>
      <c r="J16" s="37"/>
      <c r="K16" s="46"/>
      <c r="L16" s="32"/>
    </row>
    <row r="17" spans="1:12" x14ac:dyDescent="0.25">
      <c r="A17" s="34"/>
      <c r="B17" s="35"/>
      <c r="C17" s="36"/>
      <c r="D17" s="36"/>
      <c r="E17" s="47">
        <f>SUM(E10:E15)</f>
        <v>359983.64258099999</v>
      </c>
      <c r="F17" s="48">
        <f>SUM(F10:F15)</f>
        <v>1</v>
      </c>
      <c r="G17" s="49"/>
      <c r="H17" s="49"/>
      <c r="I17" s="47">
        <f>SUM(I10:I15)</f>
        <v>365188.60562799999</v>
      </c>
      <c r="J17" s="47">
        <f>SUM(J10:J15)</f>
        <v>5204.9630470000211</v>
      </c>
      <c r="K17" s="50">
        <f>I17/E17-1</f>
        <v>1.4458887658565844E-2</v>
      </c>
      <c r="L17" s="32"/>
    </row>
    <row r="18" spans="1:12" x14ac:dyDescent="0.25">
      <c r="A18" s="44" t="s">
        <v>48</v>
      </c>
      <c r="B18" s="35"/>
      <c r="C18" s="36"/>
      <c r="D18" s="36"/>
      <c r="E18" s="37"/>
      <c r="F18" s="35"/>
      <c r="G18" s="36"/>
      <c r="H18" s="36"/>
      <c r="I18" s="37"/>
      <c r="J18" s="37"/>
      <c r="K18" s="35"/>
      <c r="L18" s="32"/>
    </row>
    <row r="19" spans="1:12" x14ac:dyDescent="0.25">
      <c r="A19" s="34" t="s">
        <v>40</v>
      </c>
      <c r="B19" s="35">
        <v>5</v>
      </c>
      <c r="C19" s="51">
        <f>1503.75/5</f>
        <v>300.75</v>
      </c>
      <c r="D19" s="39">
        <v>45355</v>
      </c>
      <c r="E19" s="51">
        <f>B19*C19</f>
        <v>1503.75</v>
      </c>
      <c r="F19" s="35">
        <v>100</v>
      </c>
      <c r="G19" s="51">
        <v>305.27999999999997</v>
      </c>
      <c r="H19" s="39">
        <f ca="1">$K$5</f>
        <v>45360</v>
      </c>
      <c r="I19" s="51">
        <f>B19*G19</f>
        <v>1526.3999999999999</v>
      </c>
      <c r="J19" s="51">
        <f>I19-E19</f>
        <v>22.649999999999864</v>
      </c>
      <c r="K19" s="46">
        <f>I19/E19-1</f>
        <v>1.5062344139650685E-2</v>
      </c>
      <c r="L19" s="32"/>
    </row>
    <row r="20" spans="1:12" x14ac:dyDescent="0.25">
      <c r="A20" s="34" t="s">
        <v>45</v>
      </c>
      <c r="B20" s="35">
        <v>5</v>
      </c>
      <c r="C20" s="37">
        <f>C19*E5</f>
        <v>9440.5424999999996</v>
      </c>
      <c r="D20" s="39">
        <v>45355</v>
      </c>
      <c r="E20" s="47">
        <f>B20*C20</f>
        <v>47202.712499999994</v>
      </c>
      <c r="F20" s="58">
        <v>100</v>
      </c>
      <c r="G20" s="47">
        <f>G19*I5</f>
        <v>9747.5903999999991</v>
      </c>
      <c r="H20" s="39">
        <f ca="1">$K$5</f>
        <v>45360</v>
      </c>
      <c r="I20" s="37">
        <f>I19*$I$5</f>
        <v>48737.951999999997</v>
      </c>
      <c r="J20" s="51">
        <f>J19*$I$5</f>
        <v>723.21449999999561</v>
      </c>
      <c r="K20" s="46">
        <f>I20/E20-1</f>
        <v>3.2524391474324732E-2</v>
      </c>
      <c r="L20" s="32"/>
    </row>
    <row r="21" spans="1:12" x14ac:dyDescent="0.25">
      <c r="A21" s="61"/>
      <c r="B21" s="57"/>
      <c r="C21" s="55"/>
      <c r="D21" s="55"/>
      <c r="E21" s="56"/>
      <c r="F21" s="57"/>
      <c r="G21" s="55"/>
      <c r="H21" s="55"/>
      <c r="I21" s="56"/>
      <c r="J21" s="56"/>
      <c r="K21" s="57"/>
    </row>
    <row r="22" spans="1:12" x14ac:dyDescent="0.25">
      <c r="A22" s="61"/>
      <c r="B22" s="57"/>
      <c r="C22" s="55"/>
      <c r="D22" s="55"/>
      <c r="E22" s="56"/>
      <c r="F22" s="57"/>
      <c r="G22" s="63" t="s">
        <v>46</v>
      </c>
      <c r="H22" s="52">
        <f ca="1">$K$5</f>
        <v>45360</v>
      </c>
      <c r="I22" s="53">
        <f>I17+I20</f>
        <v>413926.55762799998</v>
      </c>
      <c r="J22" s="53">
        <f>J20+J17</f>
        <v>5928.1775470000166</v>
      </c>
      <c r="K22" s="54">
        <f>J22/I22</f>
        <v>1.4321810083825862E-2</v>
      </c>
    </row>
    <row r="23" spans="1:12" x14ac:dyDescent="0.25">
      <c r="A23" s="61"/>
      <c r="B23" s="57"/>
      <c r="C23" s="55"/>
      <c r="D23" s="55"/>
      <c r="E23" s="56"/>
      <c r="F23" s="57"/>
      <c r="G23" s="64" t="s">
        <v>47</v>
      </c>
      <c r="H23" s="55"/>
      <c r="I23" s="56"/>
      <c r="J23" s="53">
        <f>J22*0.07</f>
        <v>414.97242829000118</v>
      </c>
      <c r="K23" s="57"/>
    </row>
  </sheetData>
  <mergeCells count="1"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46179-A37E-4AE5-9782-E801DD7A62D4}">
  <dimension ref="B3:M23"/>
  <sheetViews>
    <sheetView zoomScale="85" zoomScaleNormal="85" workbookViewId="0">
      <selection activeCell="I21" sqref="I21"/>
    </sheetView>
  </sheetViews>
  <sheetFormatPr defaultRowHeight="15" x14ac:dyDescent="0.25"/>
  <cols>
    <col min="2" max="2" width="11.140625" style="31" bestFit="1" customWidth="1"/>
    <col min="3" max="3" width="13.28515625" bestFit="1" customWidth="1"/>
    <col min="4" max="4" width="15.85546875" style="30" bestFit="1" customWidth="1"/>
    <col min="5" max="5" width="14.140625" style="30" customWidth="1"/>
    <col min="6" max="6" width="15.42578125" style="29" customWidth="1"/>
    <col min="7" max="7" width="12.7109375" bestFit="1" customWidth="1"/>
    <col min="8" max="8" width="15.85546875" style="30" customWidth="1"/>
    <col min="9" max="9" width="13" style="30" customWidth="1"/>
    <col min="10" max="10" width="15.85546875" style="29" bestFit="1" customWidth="1"/>
    <col min="11" max="11" width="15.28515625" style="29" customWidth="1"/>
  </cols>
  <sheetData>
    <row r="3" spans="2:13" ht="15.75" customHeight="1" x14ac:dyDescent="0.25"/>
    <row r="4" spans="2:13" x14ac:dyDescent="0.25">
      <c r="B4" s="61"/>
      <c r="C4" s="57"/>
      <c r="D4" s="55"/>
      <c r="E4" s="55"/>
      <c r="F4" s="62"/>
      <c r="G4" s="57"/>
      <c r="H4" s="55"/>
      <c r="I4" s="55"/>
      <c r="J4" s="66">
        <f ca="1">L5</f>
        <v>45360</v>
      </c>
      <c r="K4" s="56"/>
      <c r="L4" s="38" t="s">
        <v>43</v>
      </c>
    </row>
    <row r="5" spans="2:13" x14ac:dyDescent="0.25">
      <c r="B5" s="34"/>
      <c r="C5" s="35"/>
      <c r="D5" s="36"/>
      <c r="E5" s="59"/>
      <c r="F5" s="37"/>
      <c r="G5" s="35"/>
      <c r="H5" s="36"/>
      <c r="I5" s="60" t="s">
        <v>44</v>
      </c>
      <c r="J5" s="36">
        <v>31.93</v>
      </c>
      <c r="K5" s="56"/>
      <c r="L5" s="65">
        <f ca="1">TODAY()</f>
        <v>45360</v>
      </c>
      <c r="M5" s="32"/>
    </row>
    <row r="6" spans="2:13" x14ac:dyDescent="0.25">
      <c r="B6" s="75" t="s">
        <v>21</v>
      </c>
      <c r="C6" s="76"/>
      <c r="D6" s="36"/>
      <c r="E6" s="36"/>
      <c r="F6" s="37"/>
      <c r="G6" s="35"/>
      <c r="H6" s="55"/>
      <c r="I6" s="55"/>
      <c r="J6" s="56"/>
      <c r="K6" s="56"/>
      <c r="L6" s="35"/>
      <c r="M6" s="32"/>
    </row>
    <row r="7" spans="2:13" x14ac:dyDescent="0.25">
      <c r="B7" s="34"/>
      <c r="C7" s="35"/>
      <c r="D7" s="36"/>
      <c r="E7" s="36"/>
      <c r="F7" s="37"/>
      <c r="G7" s="35"/>
      <c r="H7" s="36"/>
      <c r="I7" s="36"/>
      <c r="J7" s="38"/>
      <c r="K7" s="38"/>
      <c r="L7" s="35"/>
      <c r="M7" s="32"/>
    </row>
    <row r="8" spans="2:13" x14ac:dyDescent="0.25">
      <c r="B8" s="44" t="s">
        <v>41</v>
      </c>
      <c r="C8" s="35"/>
      <c r="D8" s="55"/>
      <c r="E8" s="39"/>
      <c r="F8" s="37"/>
      <c r="G8" s="35"/>
      <c r="H8" s="39"/>
      <c r="I8" s="39"/>
      <c r="J8" s="40"/>
      <c r="K8" s="38"/>
      <c r="L8" s="35"/>
      <c r="M8" s="32"/>
    </row>
    <row r="9" spans="2:13" s="1" customFormat="1" x14ac:dyDescent="0.25">
      <c r="B9" s="34"/>
      <c r="C9" s="41" t="s">
        <v>25</v>
      </c>
      <c r="D9" s="42" t="s">
        <v>33</v>
      </c>
      <c r="E9" s="42" t="s">
        <v>42</v>
      </c>
      <c r="F9" s="43" t="s">
        <v>28</v>
      </c>
      <c r="G9" s="41" t="s">
        <v>38</v>
      </c>
      <c r="H9" s="42" t="s">
        <v>34</v>
      </c>
      <c r="I9" s="42" t="s">
        <v>43</v>
      </c>
      <c r="J9" s="43" t="s">
        <v>35</v>
      </c>
      <c r="K9" s="43" t="s">
        <v>36</v>
      </c>
      <c r="L9" s="41" t="s">
        <v>37</v>
      </c>
      <c r="M9" s="33"/>
    </row>
    <row r="10" spans="2:13" s="73" customFormat="1" x14ac:dyDescent="0.25">
      <c r="B10" s="67" t="s">
        <v>29</v>
      </c>
      <c r="C10" s="68">
        <v>2070261</v>
      </c>
      <c r="D10" s="69">
        <v>0.17699000000000001</v>
      </c>
      <c r="E10" s="65">
        <v>45358</v>
      </c>
      <c r="F10" s="70">
        <f t="shared" ref="F10:F15" si="0">C10*D10</f>
        <v>366415.49439000001</v>
      </c>
      <c r="G10" s="71">
        <f t="shared" ref="G10:G15" si="1">F10/$F$16</f>
        <v>0.50224526787566548</v>
      </c>
      <c r="H10" s="69">
        <v>0.17698900000000001</v>
      </c>
      <c r="I10" s="65">
        <f t="shared" ref="I10:I15" ca="1" si="2">$L$5</f>
        <v>45360</v>
      </c>
      <c r="J10" s="70">
        <f t="shared" ref="J10:J15" si="3">C10*H10</f>
        <v>366413.42412899999</v>
      </c>
      <c r="K10" s="70">
        <f t="shared" ref="K10:K15" si="4">J10-F10</f>
        <v>-2.0702610000153072</v>
      </c>
      <c r="L10" s="72">
        <f t="shared" ref="L10:L16" si="5">J10/F10-1</f>
        <v>-5.6500367252576567E-6</v>
      </c>
    </row>
    <row r="11" spans="2:13" s="73" customFormat="1" x14ac:dyDescent="0.25">
      <c r="B11" s="67" t="s">
        <v>27</v>
      </c>
      <c r="C11" s="68">
        <v>1058100</v>
      </c>
      <c r="D11" s="69">
        <v>0.19988900000000001</v>
      </c>
      <c r="E11" s="65">
        <v>45358</v>
      </c>
      <c r="F11" s="70">
        <f t="shared" si="0"/>
        <v>211502.5509</v>
      </c>
      <c r="G11" s="71">
        <f t="shared" si="1"/>
        <v>0.2899062866050463</v>
      </c>
      <c r="H11" s="69">
        <v>0.20144999999999999</v>
      </c>
      <c r="I11" s="65">
        <f t="shared" ca="1" si="2"/>
        <v>45360</v>
      </c>
      <c r="J11" s="70">
        <f t="shared" si="3"/>
        <v>213154.245</v>
      </c>
      <c r="K11" s="70">
        <f t="shared" si="4"/>
        <v>1651.6940999999933</v>
      </c>
      <c r="L11" s="72">
        <f t="shared" si="5"/>
        <v>7.8093341804701399E-3</v>
      </c>
    </row>
    <row r="12" spans="2:13" s="73" customFormat="1" x14ac:dyDescent="0.25">
      <c r="B12" s="67" t="s">
        <v>30</v>
      </c>
      <c r="C12" s="68">
        <v>46443</v>
      </c>
      <c r="D12" s="69">
        <v>2.9882599999999999</v>
      </c>
      <c r="E12" s="65">
        <v>45358</v>
      </c>
      <c r="F12" s="70">
        <f t="shared" si="0"/>
        <v>138783.75917999999</v>
      </c>
      <c r="G12" s="71">
        <f t="shared" si="1"/>
        <v>0.19023072815791178</v>
      </c>
      <c r="H12" s="69">
        <v>3.1040049999999999</v>
      </c>
      <c r="I12" s="65">
        <f t="shared" ca="1" si="2"/>
        <v>45360</v>
      </c>
      <c r="J12" s="70">
        <f t="shared" si="3"/>
        <v>144159.30421499998</v>
      </c>
      <c r="K12" s="70">
        <f t="shared" si="4"/>
        <v>5375.5450349999883</v>
      </c>
      <c r="L12" s="72">
        <f t="shared" si="5"/>
        <v>3.873324275665424E-2</v>
      </c>
    </row>
    <row r="13" spans="2:13" s="73" customFormat="1" x14ac:dyDescent="0.25">
      <c r="B13" s="67" t="s">
        <v>31</v>
      </c>
      <c r="C13" s="68">
        <v>2380</v>
      </c>
      <c r="D13" s="69">
        <v>3.2479200000000001</v>
      </c>
      <c r="E13" s="65">
        <v>45358</v>
      </c>
      <c r="F13" s="70">
        <f t="shared" si="0"/>
        <v>7730.0496000000003</v>
      </c>
      <c r="G13" s="71">
        <f t="shared" si="1"/>
        <v>1.0595569487331528E-2</v>
      </c>
      <c r="H13" s="69">
        <v>3.2821699999999998</v>
      </c>
      <c r="I13" s="65">
        <f t="shared" ca="1" si="2"/>
        <v>45360</v>
      </c>
      <c r="J13" s="70">
        <f t="shared" si="3"/>
        <v>7811.5645999999997</v>
      </c>
      <c r="K13" s="70">
        <f t="shared" si="4"/>
        <v>81.514999999999418</v>
      </c>
      <c r="L13" s="72">
        <f t="shared" si="5"/>
        <v>1.0545210473164257E-2</v>
      </c>
    </row>
    <row r="14" spans="2:13" s="73" customFormat="1" x14ac:dyDescent="0.25">
      <c r="B14" s="67" t="s">
        <v>26</v>
      </c>
      <c r="C14" s="68">
        <v>715</v>
      </c>
      <c r="D14" s="69">
        <v>7.0558899999999998</v>
      </c>
      <c r="E14" s="65">
        <v>45358</v>
      </c>
      <c r="F14" s="70">
        <f t="shared" si="0"/>
        <v>5044.9613499999996</v>
      </c>
      <c r="G14" s="71">
        <f t="shared" si="1"/>
        <v>6.915122322737343E-3</v>
      </c>
      <c r="H14" s="69">
        <v>7.4112429999999998</v>
      </c>
      <c r="I14" s="65">
        <f t="shared" ca="1" si="2"/>
        <v>45360</v>
      </c>
      <c r="J14" s="70">
        <f t="shared" si="3"/>
        <v>5299.0387449999998</v>
      </c>
      <c r="K14" s="70">
        <f t="shared" si="4"/>
        <v>254.07739500000025</v>
      </c>
      <c r="L14" s="72">
        <f t="shared" si="5"/>
        <v>5.0362604859202742E-2</v>
      </c>
    </row>
    <row r="15" spans="2:13" s="73" customFormat="1" x14ac:dyDescent="0.25">
      <c r="B15" s="67" t="s">
        <v>50</v>
      </c>
      <c r="C15" s="68">
        <v>41</v>
      </c>
      <c r="D15" s="69">
        <v>1.904415</v>
      </c>
      <c r="E15" s="65">
        <v>45358</v>
      </c>
      <c r="F15" s="70">
        <f t="shared" si="0"/>
        <v>78.081014999999994</v>
      </c>
      <c r="G15" s="71">
        <f t="shared" si="1"/>
        <v>1.0702555130744249E-4</v>
      </c>
      <c r="H15" s="69">
        <v>1.920588</v>
      </c>
      <c r="I15" s="65">
        <f t="shared" ca="1" si="2"/>
        <v>45360</v>
      </c>
      <c r="J15" s="70">
        <f t="shared" si="3"/>
        <v>78.744107999999997</v>
      </c>
      <c r="K15" s="70">
        <f t="shared" si="4"/>
        <v>0.66309300000000349</v>
      </c>
      <c r="L15" s="72">
        <f t="shared" si="5"/>
        <v>8.492371673191057E-3</v>
      </c>
    </row>
    <row r="16" spans="2:13" x14ac:dyDescent="0.25">
      <c r="B16" s="34"/>
      <c r="C16" s="35"/>
      <c r="D16" s="36"/>
      <c r="E16" s="36"/>
      <c r="F16" s="47">
        <f>SUM(F10:F15)</f>
        <v>729554.89643500012</v>
      </c>
      <c r="G16" s="48">
        <f>SUM(G10:G15)</f>
        <v>1</v>
      </c>
      <c r="H16" s="49"/>
      <c r="I16" s="49"/>
      <c r="J16" s="47">
        <f>SUM(J10:J15)</f>
        <v>736916.32079700008</v>
      </c>
      <c r="K16" s="47">
        <f>SUM(K10:K15)</f>
        <v>7361.4243619999661</v>
      </c>
      <c r="L16" s="50">
        <f t="shared" si="5"/>
        <v>1.0090295326605103E-2</v>
      </c>
      <c r="M16" s="32"/>
    </row>
    <row r="17" spans="2:13" x14ac:dyDescent="0.25">
      <c r="B17" s="34"/>
      <c r="C17" s="35"/>
      <c r="D17" s="36"/>
      <c r="E17" s="36"/>
      <c r="F17" s="47"/>
      <c r="G17" s="48"/>
      <c r="H17" s="49"/>
      <c r="I17" s="49"/>
      <c r="J17" s="47"/>
      <c r="K17" s="47"/>
      <c r="L17" s="50"/>
      <c r="M17" s="32"/>
    </row>
    <row r="18" spans="2:13" x14ac:dyDescent="0.25">
      <c r="B18" s="61"/>
      <c r="C18" s="57"/>
      <c r="D18" s="55"/>
      <c r="E18" s="55"/>
      <c r="F18" s="56"/>
      <c r="G18" s="57"/>
      <c r="H18" s="63" t="s">
        <v>46</v>
      </c>
      <c r="I18" s="52">
        <f ca="1">$L$5</f>
        <v>45360</v>
      </c>
      <c r="J18" s="53">
        <f>J16</f>
        <v>736916.32079700008</v>
      </c>
      <c r="K18" s="53">
        <f>K16</f>
        <v>7361.4243619999661</v>
      </c>
      <c r="L18" s="54">
        <f>K18/J18</f>
        <v>9.9894983382079732E-3</v>
      </c>
    </row>
    <row r="19" spans="2:13" x14ac:dyDescent="0.25">
      <c r="B19" s="61"/>
      <c r="C19" s="57"/>
      <c r="D19" s="55"/>
      <c r="E19" s="55"/>
      <c r="F19" s="56"/>
      <c r="G19" s="57"/>
      <c r="H19" s="64" t="s">
        <v>47</v>
      </c>
      <c r="I19" s="55"/>
      <c r="J19" s="56"/>
      <c r="K19" s="53">
        <f>K18*0.07</f>
        <v>515.29970533999767</v>
      </c>
      <c r="L19" s="57"/>
    </row>
    <row r="23" spans="2:13" x14ac:dyDescent="0.25">
      <c r="G23" s="74"/>
    </row>
  </sheetData>
  <mergeCells count="1">
    <mergeCell ref="B6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FOREX Müşteri</vt:lpstr>
      <vt:lpstr>Can Aksoy</vt:lpstr>
      <vt:lpstr>Rabia Çakmak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Alper ÜLKÜ</dc:creator>
  <cp:keywords>Gizlilik Derecesini Seçiniz</cp:keywords>
  <cp:lastModifiedBy>Ayperi Ülkü</cp:lastModifiedBy>
  <dcterms:created xsi:type="dcterms:W3CDTF">2024-02-28T09:13:54Z</dcterms:created>
  <dcterms:modified xsi:type="dcterms:W3CDTF">2024-03-09T14:54:47Z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18cf9c64-3717-403c-87e4-40c175a93d3c</vt:lpwstr>
  </property>
  <property fmtid="{D5CDD505-2E9C-101B-9397-08002B2CF9AE}" pid="3" name="LANGUAGE">
    <vt:lpwstr>TR</vt:lpwstr>
  </property>
  <property fmtid="{D5CDD505-2E9C-101B-9397-08002B2CF9AE}" pid="4" name="CATEGORY">
    <vt:lpwstr>CT1</vt:lpwstr>
  </property>
  <property fmtid="{D5CDD505-2E9C-101B-9397-08002B2CF9AE}" pid="5" name="MILLICLASSIFICATION">
    <vt:lpwstr>AHc2n3B9s</vt:lpwstr>
  </property>
  <property fmtid="{D5CDD505-2E9C-101B-9397-08002B2CF9AE}" pid="6" name="KVKK">
    <vt:lpwstr>A65veE7AK</vt:lpwstr>
  </property>
  <property fmtid="{D5CDD505-2E9C-101B-9397-08002B2CF9AE}" pid="7" name="LABELING">
    <vt:lpwstr>Labeling2</vt:lpwstr>
  </property>
</Properties>
</file>