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lku\Documents\GitHub\MarkovMarkowitzV2\XLS-CSV\"/>
    </mc:Choice>
  </mc:AlternateContent>
  <bookViews>
    <workbookView xWindow="-120" yWindow="-120" windowWidth="29040" windowHeight="15720" activeTab="2"/>
  </bookViews>
  <sheets>
    <sheet name="FOREX Müşteri" sheetId="1" r:id="rId1"/>
    <sheet name="FOREX ORTAK" sheetId="5" r:id="rId2"/>
    <sheet name="Rabia Çakmak P2" sheetId="8" r:id="rId3"/>
    <sheet name="Rabia Çakmak P1" sheetId="3" r:id="rId4"/>
    <sheet name="Can Aksoy" sheetId="2" r:id="rId5"/>
    <sheet name="Ferah Ünlü" sheetId="7" r:id="rId6"/>
    <sheet name="Market Data" sheetId="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8" l="1"/>
  <c r="J25" i="8"/>
  <c r="L25" i="8" s="1"/>
  <c r="E27" i="8"/>
  <c r="I27" i="8" s="1"/>
  <c r="F25" i="8"/>
  <c r="C22" i="8"/>
  <c r="D22" i="8"/>
  <c r="E22" i="8"/>
  <c r="H22" i="8"/>
  <c r="C23" i="8"/>
  <c r="D23" i="8"/>
  <c r="E23" i="8"/>
  <c r="H23" i="8"/>
  <c r="C24" i="8"/>
  <c r="D24" i="8"/>
  <c r="E24" i="8"/>
  <c r="F24" i="8"/>
  <c r="H24" i="8"/>
  <c r="B23" i="8"/>
  <c r="B24" i="8"/>
  <c r="D21" i="8"/>
  <c r="E21" i="8"/>
  <c r="F21" i="8"/>
  <c r="G21" i="8"/>
  <c r="H21" i="8"/>
  <c r="I21" i="8"/>
  <c r="J21" i="8"/>
  <c r="K21" i="8"/>
  <c r="L21" i="8"/>
  <c r="C21" i="8"/>
  <c r="B22" i="8"/>
  <c r="K13" i="8"/>
  <c r="F14" i="8"/>
  <c r="L14" i="8" s="1"/>
  <c r="J12" i="8"/>
  <c r="J24" i="8" s="1"/>
  <c r="F12" i="8"/>
  <c r="J11" i="8"/>
  <c r="J23" i="8" s="1"/>
  <c r="F11" i="8"/>
  <c r="F23" i="8" s="1"/>
  <c r="J10" i="8"/>
  <c r="J22" i="8" s="1"/>
  <c r="F10" i="8"/>
  <c r="F22" i="8" s="1"/>
  <c r="L5" i="8"/>
  <c r="J4" i="8" s="1"/>
  <c r="K5" i="8"/>
  <c r="K25" i="8" l="1"/>
  <c r="K12" i="8"/>
  <c r="K24" i="8" s="1"/>
  <c r="K10" i="8"/>
  <c r="K22" i="8" s="1"/>
  <c r="L10" i="8"/>
  <c r="L22" i="8" s="1"/>
  <c r="L13" i="8"/>
  <c r="I13" i="8"/>
  <c r="L11" i="8"/>
  <c r="L23" i="8" s="1"/>
  <c r="L12" i="8"/>
  <c r="L24" i="8" s="1"/>
  <c r="F15" i="8"/>
  <c r="F26" i="8" s="1"/>
  <c r="J15" i="8"/>
  <c r="I11" i="8"/>
  <c r="I23" i="8" s="1"/>
  <c r="I17" i="8"/>
  <c r="I10" i="8"/>
  <c r="I22" i="8" s="1"/>
  <c r="I12" i="8"/>
  <c r="I24" i="8" s="1"/>
  <c r="K14" i="8"/>
  <c r="K11" i="8"/>
  <c r="K23" i="8" s="1"/>
  <c r="H45" i="1"/>
  <c r="F43" i="1"/>
  <c r="F45" i="1"/>
  <c r="E45" i="1"/>
  <c r="E43" i="1"/>
  <c r="J16" i="8" l="1"/>
  <c r="J27" i="8" s="1"/>
  <c r="J26" i="8"/>
  <c r="F16" i="8"/>
  <c r="G13" i="8"/>
  <c r="G14" i="8"/>
  <c r="G12" i="8"/>
  <c r="G24" i="8" s="1"/>
  <c r="G10" i="8"/>
  <c r="G22" i="8" s="1"/>
  <c r="K15" i="8"/>
  <c r="K17" i="8" s="1"/>
  <c r="K18" i="8" s="1"/>
  <c r="K28" i="8" s="1"/>
  <c r="L15" i="8"/>
  <c r="G11" i="8"/>
  <c r="G23" i="8" s="1"/>
  <c r="J17" i="8"/>
  <c r="E13" i="1"/>
  <c r="E14" i="1"/>
  <c r="E15" i="1"/>
  <c r="E16" i="1"/>
  <c r="E17" i="1"/>
  <c r="E18" i="1"/>
  <c r="E19" i="1"/>
  <c r="E12" i="1"/>
  <c r="C20" i="1"/>
  <c r="C6" i="1" s="1"/>
  <c r="P20" i="1"/>
  <c r="Q20" i="1" s="1"/>
  <c r="R20" i="1"/>
  <c r="S4" i="1"/>
  <c r="P12" i="1"/>
  <c r="Q12" i="1" s="1"/>
  <c r="S12" i="1" s="1"/>
  <c r="R12" i="1"/>
  <c r="P13" i="1"/>
  <c r="Q13" i="1" s="1"/>
  <c r="T5" i="1" s="1"/>
  <c r="R13" i="1"/>
  <c r="O28" i="1"/>
  <c r="P34" i="1"/>
  <c r="Q34" i="1" s="1"/>
  <c r="S34" i="1" s="1"/>
  <c r="P35" i="1"/>
  <c r="Q35" i="1" s="1"/>
  <c r="S35" i="1" s="1"/>
  <c r="P36" i="1"/>
  <c r="Q36" i="1" s="1"/>
  <c r="S36" i="1" s="1"/>
  <c r="H27" i="1"/>
  <c r="S27" i="1" s="1"/>
  <c r="E34" i="1"/>
  <c r="F34" i="1" s="1"/>
  <c r="G34" i="1"/>
  <c r="E35" i="1"/>
  <c r="F35" i="1"/>
  <c r="H35" i="1" s="1"/>
  <c r="G35" i="1"/>
  <c r="E36" i="1"/>
  <c r="F36" i="1" s="1"/>
  <c r="H36" i="1" s="1"/>
  <c r="G13" i="2"/>
  <c r="E11" i="7"/>
  <c r="G11" i="7"/>
  <c r="I11" i="7" s="1"/>
  <c r="G12" i="7"/>
  <c r="I12" i="7" s="1"/>
  <c r="E12" i="7"/>
  <c r="G10" i="7"/>
  <c r="I10" i="7" s="1"/>
  <c r="E10" i="7"/>
  <c r="K7" i="7"/>
  <c r="H10" i="7" s="1"/>
  <c r="I5" i="7"/>
  <c r="L16" i="8" l="1"/>
  <c r="L27" i="8" s="1"/>
  <c r="F27" i="8"/>
  <c r="L26" i="8"/>
  <c r="K26" i="8"/>
  <c r="K16" i="8"/>
  <c r="K27" i="8" s="1"/>
  <c r="L17" i="8"/>
  <c r="G15" i="8"/>
  <c r="I4" i="1"/>
  <c r="J4" i="1" s="1"/>
  <c r="S13" i="1"/>
  <c r="S20" i="1"/>
  <c r="N29" i="1"/>
  <c r="N26" i="1" s="1"/>
  <c r="N27" i="1" s="1"/>
  <c r="N31" i="1" s="1"/>
  <c r="H34" i="1"/>
  <c r="C29" i="1" s="1"/>
  <c r="C26" i="1" s="1"/>
  <c r="C27" i="1" s="1"/>
  <c r="C31" i="1" s="1"/>
  <c r="J10" i="7"/>
  <c r="J11" i="7"/>
  <c r="K11" i="7"/>
  <c r="H11" i="7"/>
  <c r="E14" i="7"/>
  <c r="F10" i="7" s="1"/>
  <c r="K12" i="7"/>
  <c r="J12" i="7"/>
  <c r="K10" i="7"/>
  <c r="I14" i="7"/>
  <c r="I17" i="7" s="1"/>
  <c r="I4" i="7"/>
  <c r="H17" i="7"/>
  <c r="H12" i="7"/>
  <c r="I5" i="2"/>
  <c r="N7" i="1" l="1"/>
  <c r="N4" i="1" s="1"/>
  <c r="N5" i="1" s="1"/>
  <c r="N9" i="1" s="1"/>
  <c r="K14" i="7"/>
  <c r="F12" i="7"/>
  <c r="F11" i="7"/>
  <c r="J14" i="7"/>
  <c r="J17" i="7" s="1"/>
  <c r="O17" i="5"/>
  <c r="H23" i="5" s="1"/>
  <c r="O16" i="5"/>
  <c r="H24" i="5" s="1"/>
  <c r="O15" i="5"/>
  <c r="H22" i="5" s="1"/>
  <c r="F14" i="7" l="1"/>
  <c r="J18" i="7"/>
  <c r="F16" i="3"/>
  <c r="L16" i="3" s="1"/>
  <c r="G14" i="2"/>
  <c r="G11" i="2"/>
  <c r="G12" i="2"/>
  <c r="G10" i="2"/>
  <c r="K5" i="3"/>
  <c r="K17" i="7" l="1"/>
  <c r="F14" i="1"/>
  <c r="K16" i="3"/>
  <c r="O14" i="5"/>
  <c r="H25" i="5" s="1"/>
  <c r="H27" i="5" s="1"/>
  <c r="R19" i="5"/>
  <c r="S19" i="5" s="1"/>
  <c r="O18" i="5"/>
  <c r="H26" i="5" s="1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 s="1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 s="1"/>
  <c r="XFD1048566" i="4" a="1"/>
  <c r="XFD1048566" i="4" s="1"/>
  <c r="XFD1048567" i="4" a="1"/>
  <c r="XFD1048567" i="4" s="1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 s="1"/>
  <c r="XFD1048574" i="4" a="1"/>
  <c r="XFD1048574" i="4" s="1"/>
  <c r="XFD1048575" i="4" a="1"/>
  <c r="XFD1048575" i="4" s="1"/>
  <c r="J12" i="3"/>
  <c r="F12" i="3"/>
  <c r="J15" i="3"/>
  <c r="F15" i="3"/>
  <c r="J14" i="3"/>
  <c r="F14" i="3"/>
  <c r="J13" i="3"/>
  <c r="F13" i="3"/>
  <c r="J11" i="3"/>
  <c r="F11" i="3"/>
  <c r="J10" i="3"/>
  <c r="F10" i="3"/>
  <c r="L5" i="3"/>
  <c r="I12" i="3" s="1"/>
  <c r="G21" i="2"/>
  <c r="I20" i="2"/>
  <c r="I21" i="2" s="1"/>
  <c r="K7" i="2"/>
  <c r="H10" i="2" s="1"/>
  <c r="C20" i="2"/>
  <c r="E20" i="2" s="1"/>
  <c r="I15" i="2"/>
  <c r="I14" i="2"/>
  <c r="I13" i="2"/>
  <c r="I11" i="2"/>
  <c r="I12" i="2"/>
  <c r="I10" i="2"/>
  <c r="E15" i="2"/>
  <c r="E13" i="2"/>
  <c r="E11" i="2"/>
  <c r="E10" i="2"/>
  <c r="E12" i="2"/>
  <c r="E14" i="2"/>
  <c r="XFD1048555" i="4" a="1"/>
  <c r="F13" i="1" l="1"/>
  <c r="F18" i="1"/>
  <c r="F19" i="1"/>
  <c r="F15" i="1"/>
  <c r="F16" i="1"/>
  <c r="F17" i="1"/>
  <c r="J17" i="3"/>
  <c r="F17" i="3"/>
  <c r="L12" i="3"/>
  <c r="L10" i="3"/>
  <c r="XFD1048555" i="4"/>
  <c r="O19" i="5"/>
  <c r="I23" i="5"/>
  <c r="J23" i="5" s="1"/>
  <c r="D7" i="5"/>
  <c r="E3" i="5" s="1"/>
  <c r="H14" i="5"/>
  <c r="H15" i="5" s="1"/>
  <c r="K12" i="3"/>
  <c r="L15" i="3"/>
  <c r="L13" i="3"/>
  <c r="K13" i="3"/>
  <c r="K11" i="3"/>
  <c r="L14" i="3"/>
  <c r="K14" i="3"/>
  <c r="I15" i="3"/>
  <c r="L11" i="3"/>
  <c r="I10" i="3"/>
  <c r="K15" i="3"/>
  <c r="J4" i="3"/>
  <c r="I14" i="3"/>
  <c r="I11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1" i="2"/>
  <c r="H12" i="2"/>
  <c r="H20" i="2"/>
  <c r="H15" i="2"/>
  <c r="H14" i="2"/>
  <c r="H13" i="2"/>
  <c r="K10" i="2"/>
  <c r="J12" i="2"/>
  <c r="J14" i="2"/>
  <c r="J13" i="2"/>
  <c r="K11" i="2"/>
  <c r="J10" i="2"/>
  <c r="J11" i="2"/>
  <c r="I17" i="2"/>
  <c r="I23" i="2" s="1"/>
  <c r="K12" i="2"/>
  <c r="K13" i="2"/>
  <c r="K14" i="2"/>
  <c r="K15" i="2"/>
  <c r="E17" i="2"/>
  <c r="F14" i="2" s="1"/>
  <c r="F12" i="1"/>
  <c r="G12" i="1" l="1"/>
  <c r="H12" i="1" s="1"/>
  <c r="J12" i="1" s="1"/>
  <c r="H5" i="1"/>
  <c r="J21" i="2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2" i="3"/>
  <c r="G10" i="3"/>
  <c r="G13" i="3"/>
  <c r="G15" i="3"/>
  <c r="K17" i="3"/>
  <c r="G14" i="3"/>
  <c r="G11" i="3"/>
  <c r="K17" i="2"/>
  <c r="J17" i="2"/>
  <c r="F15" i="2"/>
  <c r="F13" i="2"/>
  <c r="F11" i="2"/>
  <c r="F10" i="2"/>
  <c r="F12" i="2"/>
  <c r="L18" i="3" l="1"/>
  <c r="K18" i="3"/>
  <c r="J23" i="2"/>
  <c r="J24" i="2" s="1"/>
  <c r="G14" i="1"/>
  <c r="H14" i="1" s="1"/>
  <c r="J14" i="1" s="1"/>
  <c r="G13" i="1"/>
  <c r="H13" i="1" s="1"/>
  <c r="J13" i="1" s="1"/>
  <c r="G15" i="1"/>
  <c r="H15" i="1" s="1"/>
  <c r="J15" i="1" s="1"/>
  <c r="G16" i="1"/>
  <c r="H16" i="1" s="1"/>
  <c r="J16" i="1" s="1"/>
  <c r="G17" i="1"/>
  <c r="H17" i="1" s="1"/>
  <c r="J17" i="1" s="1"/>
  <c r="G18" i="1"/>
  <c r="H18" i="1" s="1"/>
  <c r="J18" i="1" s="1"/>
  <c r="G19" i="1"/>
  <c r="H19" i="1" s="1"/>
  <c r="J19" i="1" s="1"/>
  <c r="K19" i="3"/>
  <c r="K20" i="3" s="1"/>
  <c r="G17" i="3"/>
  <c r="I27" i="5"/>
  <c r="L25" i="5"/>
  <c r="L22" i="5"/>
  <c r="L24" i="5"/>
  <c r="F17" i="2"/>
  <c r="H20" i="1" l="1"/>
  <c r="K23" i="2"/>
  <c r="L19" i="3"/>
  <c r="L27" i="5"/>
  <c r="F6" i="5"/>
  <c r="F4" i="5"/>
  <c r="F3" i="5"/>
  <c r="F5" i="5"/>
  <c r="C7" i="1" l="1"/>
  <c r="C4" i="1" s="1"/>
  <c r="D4" i="1" s="1"/>
  <c r="J20" i="1"/>
  <c r="C5" i="1" l="1"/>
  <c r="C9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<sst xmlns="http://schemas.openxmlformats.org/spreadsheetml/2006/main" count="968" uniqueCount="482">
  <si>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</si>
  <si>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</si>
  <si>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</si>
  <si>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</si>
  <si>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</si>
  <si>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</si>
  <si>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</si>
  <si>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</si>
  <si>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</si>
  <si>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</si>
  <si>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</si>
  <si>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</si>
  <si>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</si>
  <si>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</si>
  <si>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</si>
  <si>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</si>
  <si>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</si>
  <si>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</si>
  <si>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</si>
  <si>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</si>
  <si>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</si>
  <si>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</si>
  <si>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</si>
  <si>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</si>
  <si>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</si>
  <si>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</si>
  <si>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</si>
  <si>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</si>
  <si>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</si>
  <si>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</si>
  <si>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</si>
  <si>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</si>
  <si>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</si>
  <si>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</si>
  <si>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</si>
  <si>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</si>
  <si>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</si>
  <si>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</si>
  <si>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</si>
  <si>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</si>
  <si>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</si>
  <si>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</si>
  <si>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</si>
  <si>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</si>
  <si>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</si>
  <si>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</si>
  <si>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</si>
  <si>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</si>
  <si>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</si>
  <si>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</si>
  <si>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</si>
  <si>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</si>
  <si>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</si>
  <si>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</si>
  <si>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</si>
  <si>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</si>
  <si>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</si>
  <si>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</si>
  <si>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</si>
  <si>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</si>
  <si>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</si>
  <si>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</si>
  <si>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</si>
  <si>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</si>
  <si>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</si>
  <si>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</si>
  <si>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</si>
  <si>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</si>
  <si>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</si>
  <si>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</si>
  <si>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</si>
  <si>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</si>
  <si>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</si>
  <si>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</si>
  <si>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</si>
  <si>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</si>
  <si>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</si>
  <si>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</si>
  <si>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</si>
  <si>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</si>
  <si>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</si>
  <si>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</si>
  <si>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</si>
  <si>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</si>
  <si>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</si>
  <si>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</si>
  <si>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</si>
  <si>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</si>
  <si>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</si>
  <si>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</si>
  <si>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</si>
  <si>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</si>
  <si>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</si>
  <si>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</si>
  <si>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</si>
  <si>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</si>
  <si>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</si>
  <si>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</si>
  <si>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</si>
  <si>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</si>
  <si>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</si>
  <si>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</si>
  <si>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</si>
  <si>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</si>
  <si>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</si>
  <si>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</si>
  <si>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</si>
  <si>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</si>
  <si>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</si>
  <si>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</si>
  <si>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</si>
  <si>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</si>
  <si>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</si>
  <si>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</si>
  <si>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</si>
  <si>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</si>
  <si>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</si>
  <si>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</si>
  <si>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</si>
  <si>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</si>
  <si>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</si>
  <si>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</si>
  <si>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</si>
  <si>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</si>
  <si>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</si>
  <si>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</si>
  <si>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</si>
  <si>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</si>
  <si>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</si>
  <si>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</si>
  <si>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</si>
  <si>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</si>
  <si>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</si>
  <si>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</si>
  <si>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</si>
  <si>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</si>
  <si>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</si>
  <si>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</si>
  <si>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</si>
  <si>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</si>
  <si>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</si>
  <si>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</si>
  <si>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</si>
  <si>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</si>
  <si>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</si>
  <si>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</si>
  <si>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</si>
  <si>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</si>
  <si>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</si>
  <si>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</si>
  <si>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</si>
  <si>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</si>
  <si>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</si>
  <si>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</si>
  <si>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</si>
  <si>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</si>
  <si>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</si>
  <si>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</si>
  <si>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</si>
  <si>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</si>
  <si>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</si>
  <si>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</si>
  <si>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</si>
  <si>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</si>
  <si>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</si>
  <si>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</si>
  <si>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</si>
  <si>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</si>
  <si>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</si>
  <si>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</si>
  <si>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</si>
  <si>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</si>
  <si>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</si>
  <si>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</si>
  <si>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</si>
  <si>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</si>
  <si>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</si>
  <si>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</si>
  <si>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</si>
  <si>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</si>
  <si>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</si>
  <si>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</si>
  <si>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</si>
  <si>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</si>
  <si>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</si>
  <si>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</si>
  <si>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</si>
  <si>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</si>
  <si>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</si>
  <si>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</si>
  <si>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</si>
  <si>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</si>
  <si>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</si>
  <si>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</si>
  <si>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</si>
  <si>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</si>
  <si>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</si>
  <si>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</si>
  <si>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</si>
  <si>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</si>
  <si>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</si>
  <si>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</si>
  <si>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</si>
  <si>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</si>
  <si>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</si>
  <si>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</si>
  <si>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</si>
  <si>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</si>
  <si>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</si>
  <si>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</si>
  <si>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</si>
  <si>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</si>
  <si>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</si>
  <si>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</si>
  <si>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</si>
  <si>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</si>
  <si>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</si>
  <si>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</si>
  <si>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</si>
  <si>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</si>
  <si>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</si>
  <si>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</si>
  <si>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</si>
  <si>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</si>
  <si>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</si>
  <si>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</si>
  <si>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</si>
  <si>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</si>
  <si>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</si>
  <si>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</si>
  <si>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</si>
  <si>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</si>
  <si>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</si>
  <si>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</si>
  <si>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</si>
  <si>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</si>
  <si>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</si>
  <si>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</si>
  <si>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</si>
  <si>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</si>
  <si>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</si>
  <si>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</si>
  <si>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</si>
  <si>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</si>
  <si>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</si>
  <si>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</si>
  <si>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</si>
  <si>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</si>
  <si>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</si>
  <si>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</si>
  <si>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</si>
  <si>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</si>
  <si>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</si>
  <si>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</si>
  <si>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</si>
  <si>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</si>
  <si>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</si>
  <si>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</si>
  <si>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</si>
  <si>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</si>
  <si>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</si>
  <si>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</si>
  <si>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</si>
  <si>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</si>
  <si>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</si>
  <si>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</si>
  <si>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</si>
  <si>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</si>
  <si>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</si>
  <si>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</si>
  <si>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</si>
  <si>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</si>
  <si>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</si>
  <si>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</si>
  <si>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</si>
  <si>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</si>
  <si>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</si>
  <si>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</si>
  <si>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</si>
  <si>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</si>
  <si>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</si>
  <si>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</si>
  <si>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</si>
  <si>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</si>
  <si>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</si>
  <si>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</si>
  <si>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</si>
  <si>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</si>
  <si>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</si>
  <si>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</si>
  <si>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</si>
  <si>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</si>
  <si>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</si>
  <si>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</si>
  <si>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</si>
  <si>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</si>
  <si>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</si>
  <si>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</si>
  <si>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</si>
  <si>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</si>
  <si>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</si>
  <si>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</si>
  <si>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</si>
  <si>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</si>
  <si>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</si>
  <si>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</si>
  <si>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</si>
  <si>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</si>
  <si>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</si>
  <si>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</si>
  <si>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</si>
  <si>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</si>
  <si>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</si>
  <si>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</si>
  <si>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</si>
  <si>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</si>
  <si>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</si>
  <si>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</si>
  <si>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</si>
  <si>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</si>
  <si>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</si>
  <si>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</si>
  <si>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</si>
  <si>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</si>
  <si>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</si>
  <si>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</si>
  <si>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</si>
  <si>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</si>
  <si>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</si>
  <si>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</si>
  <si>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</si>
  <si>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</si>
  <si>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</si>
  <si>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</si>
  <si>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</si>
  <si>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</si>
  <si>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</si>
  <si>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</si>
  <si>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</si>
  <si>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</si>
  <si>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</si>
  <si>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</si>
  <si>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</si>
  <si>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</si>
  <si>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</si>
  <si>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</si>
  <si>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</si>
  <si>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</si>
  <si>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</si>
  <si>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</si>
  <si>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</si>
  <si>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</si>
  <si>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</si>
  <si>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</si>
  <si>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</si>
  <si>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</si>
  <si>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</si>
  <si>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</si>
  <si>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</si>
  <si>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</si>
  <si>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</si>
  <si>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</si>
  <si>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</si>
  <si>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</si>
  <si>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</si>
  <si>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</si>
  <si>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</si>
  <si>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</si>
  <si>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</si>
  <si>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</si>
  <si>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</si>
  <si>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</si>
  <si>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</si>
  <si>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</si>
  <si>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</si>
  <si>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</si>
  <si>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</si>
  <si>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</si>
  <si>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</si>
  <si>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</si>
  <si>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</si>
  <si>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</si>
  <si>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</si>
  <si>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</si>
  <si>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</si>
  <si>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</si>
  <si>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</si>
  <si>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</si>
  <si>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</si>
  <si>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</si>
  <si>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</si>
  <si>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</si>
  <si>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</si>
  <si>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</si>
  <si>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</si>
  <si>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</si>
  <si>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</si>
  <si>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</si>
  <si>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</si>
  <si>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</si>
  <si>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</si>
  <si>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</si>
  <si>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</si>
  <si>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</si>
  <si>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</si>
  <si>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</si>
  <si>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</si>
  <si>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</si>
  <si>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</si>
  <si>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</si>
  <si>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</si>
  <si>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</si>
  <si>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</si>
  <si>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</si>
  <si>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</si>
  <si>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</si>
  <si>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</si>
  <si>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</si>
  <si>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</si>
  <si>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</si>
  <si>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</si>
  <si>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</si>
  <si>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</si>
  <si>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</si>
  <si>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</si>
  <si>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</si>
  <si>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</si>
  <si>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</si>
  <si>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</si>
  <si>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</si>
  <si>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</si>
  <si>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</si>
  <si>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</si>
  <si>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</si>
  <si>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</si>
  <si>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</si>
  <si>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</si>
  <si>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</si>
  <si>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</si>
  <si>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</si>
  <si>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</si>
  <si>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</si>
  <si>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</si>
  <si>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</si>
  <si>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</si>
  <si>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</si>
  <si>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</si>
  <si>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</si>
  <si>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</si>
  <si>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</si>
  <si>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</si>
  <si>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</si>
  <si>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</si>
  <si>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</si>
  <si>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</si>
  <si>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</si>
  <si>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</si>
  <si>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</si>
  <si>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</si>
  <si>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</si>
  <si>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</si>
  <si>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</si>
  <si>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</si>
  <si>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</si>
  <si>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</si>
  <si>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</si>
  <si>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</si>
  <si>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</si>
  <si>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</si>
  <si>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</si>
  <si>
    <t>KALDIRAÇ</t>
  </si>
  <si>
    <t>XAUUSD</t>
  </si>
  <si>
    <t>TOTAL</t>
  </si>
  <si>
    <t>MIN30DAY</t>
  </si>
  <si>
    <t>MAX30DAY</t>
  </si>
  <si>
    <t>SL</t>
  </si>
  <si>
    <t>TP</t>
  </si>
  <si>
    <t>ALIŞ</t>
  </si>
  <si>
    <t>ESKİ FON</t>
  </si>
  <si>
    <t>ESKİ NAKİT</t>
  </si>
  <si>
    <t>ŞİMDİ</t>
  </si>
  <si>
    <t>BAŞLANGIÇTA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</si>
</sst>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  <numFmt numFmtId="174" formatCode="0.0%"/>
  </numFmts>
  <fonts count="1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right"/>
    </xf>
    <xf numFmtId="171" fontId="0" fillId="10" borderId="1" xfId="2" applyNumberFormat="1" applyFont="1" applyFill="1" applyBorder="1"/>
    <xf numFmtId="169" fontId="0" fillId="10" borderId="1" xfId="3" applyNumberFormat="1" applyFont="1" applyFill="1" applyBorder="1"/>
    <xf numFmtId="14" fontId="0" fillId="10" borderId="1" xfId="3" applyNumberFormat="1" applyFont="1" applyFill="1" applyBorder="1"/>
    <xf numFmtId="44" fontId="0" fillId="10" borderId="1" xfId="3" applyFont="1" applyFill="1" applyBorder="1"/>
    <xf numFmtId="170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/>
    <xf numFmtId="0" fontId="0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4" fontId="3" fillId="2" borderId="0" xfId="1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right"/>
    </xf>
    <xf numFmtId="0" fontId="10" fillId="4" borderId="0" xfId="0" applyFont="1" applyFill="1"/>
    <xf numFmtId="2" fontId="15" fillId="4" borderId="0" xfId="0" applyNumberFormat="1" applyFont="1" applyFill="1" applyAlignment="1">
      <alignment horizontal="right"/>
    </xf>
    <xf numFmtId="164" fontId="15" fillId="4" borderId="0" xfId="0" applyNumberFormat="1" applyFont="1" applyFill="1" applyAlignment="1">
      <alignment horizontal="right"/>
    </xf>
    <xf numFmtId="165" fontId="15" fillId="4" borderId="0" xfId="0" applyNumberFormat="1" applyFont="1" applyFill="1"/>
    <xf numFmtId="0" fontId="10" fillId="4" borderId="0" xfId="0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74" fontId="1" fillId="4" borderId="0" xfId="1" applyNumberFormat="1" applyFont="1" applyFill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5" fontId="0" fillId="0" borderId="0" xfId="3" applyNumberFormat="1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44" fontId="0" fillId="8" borderId="0" xfId="0" applyNumberFormat="1" applyFill="1"/>
    <xf numFmtId="44" fontId="10" fillId="0" borderId="0" xfId="3" applyNumberFormat="1" applyFont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12" zoomScale="130" zoomScaleNormal="130" workbookViewId="0">
      <selection activeCell="G45" sqref="G45"/>
    </sheetView>
  </sheetViews>
  <sheetFormatPr defaultRowHeight="14.4" x14ac:dyDescent="0.3"/>
  <cols>
    <col min="1" max="1" width="12" customWidth="1"/>
    <col min="2" max="2" width="13.6640625" bestFit="1" customWidth="1"/>
    <col min="3" max="3" width="13.109375" bestFit="1" customWidth="1"/>
    <col min="4" max="4" width="10.44140625" customWidth="1"/>
    <col min="5" max="5" width="13.5546875" customWidth="1"/>
    <col min="6" max="6" width="13.109375" customWidth="1"/>
    <col min="7" max="7" width="16.109375" bestFit="1" customWidth="1"/>
    <col min="8" max="8" width="14.44140625" bestFit="1" customWidth="1"/>
    <col min="9" max="9" width="13.33203125" style="1" customWidth="1"/>
    <col min="10" max="10" width="26.5546875" style="5" customWidth="1"/>
    <col min="11" max="11" width="4" customWidth="1"/>
    <col min="12" max="12" width="12.88671875" hidden="1" customWidth="1"/>
    <col min="13" max="13" width="13.6640625" hidden="1" customWidth="1"/>
    <col min="14" max="14" width="12.5546875" hidden="1" customWidth="1"/>
    <col min="15" max="15" width="9.44140625" hidden="1" customWidth="1"/>
    <col min="16" max="16" width="10.5546875" hidden="1" customWidth="1"/>
    <col min="17" max="17" width="19.5546875" hidden="1" customWidth="1"/>
    <col min="18" max="18" width="13.33203125" hidden="1" customWidth="1"/>
    <col min="19" max="19" width="11.33203125" hidden="1" customWidth="1"/>
    <col min="20" max="20" width="12.109375" hidden="1" customWidth="1"/>
    <col min="21" max="23" width="0" hidden="1" customWidth="1"/>
  </cols>
  <sheetData>
    <row r="1" spans="1:21" ht="18" x14ac:dyDescent="0.35">
      <c r="A1" s="22">
        <v>9462066</v>
      </c>
      <c r="B1" s="2"/>
      <c r="C1" s="2"/>
      <c r="D1" s="2"/>
      <c r="E1" s="2"/>
      <c r="F1" s="8" t="s">
        <v>20</v>
      </c>
      <c r="G1" s="2"/>
      <c r="H1" s="9" t="s">
        <v>473</v>
      </c>
      <c r="I1" s="9" t="s">
        <v>474</v>
      </c>
      <c r="J1" s="6"/>
      <c r="L1" s="22">
        <v>9672767</v>
      </c>
      <c r="M1" s="2"/>
      <c r="N1" s="2"/>
      <c r="O1" s="2"/>
      <c r="P1" s="2"/>
      <c r="Q1" s="8" t="s">
        <v>21</v>
      </c>
      <c r="R1" s="2"/>
      <c r="S1" s="2"/>
      <c r="T1" s="3"/>
      <c r="U1" s="27">
        <v>2</v>
      </c>
    </row>
    <row r="2" spans="1:21" x14ac:dyDescent="0.3">
      <c r="A2" s="2"/>
      <c r="B2" s="2"/>
      <c r="C2" s="2"/>
      <c r="D2" s="2"/>
      <c r="E2" s="2"/>
      <c r="F2" s="2"/>
      <c r="G2" s="9" t="s">
        <v>471</v>
      </c>
      <c r="H2" s="117">
        <v>2014</v>
      </c>
      <c r="I2" s="117">
        <v>2182.5</v>
      </c>
      <c r="J2" s="6"/>
      <c r="L2" s="2"/>
      <c r="M2" s="2"/>
      <c r="N2" s="2"/>
      <c r="O2" s="2"/>
      <c r="P2" s="2"/>
      <c r="Q2" s="2"/>
      <c r="R2" s="2"/>
      <c r="S2" s="2"/>
      <c r="T2" s="3"/>
      <c r="U2" s="6"/>
    </row>
    <row r="3" spans="1:21" ht="16.5" customHeight="1" x14ac:dyDescent="0.3">
      <c r="A3" s="2"/>
      <c r="B3" s="11" t="s">
        <v>470</v>
      </c>
      <c r="C3" s="116">
        <v>100</v>
      </c>
      <c r="D3" s="2"/>
      <c r="E3" s="2"/>
      <c r="F3" s="2"/>
      <c r="G3" s="2"/>
      <c r="H3" s="107" t="s">
        <v>468</v>
      </c>
      <c r="I3" s="107" t="s">
        <v>467</v>
      </c>
      <c r="J3" s="10" t="s">
        <v>15</v>
      </c>
      <c r="L3" s="2"/>
      <c r="M3" s="2"/>
      <c r="N3" s="2"/>
      <c r="O3" s="2"/>
      <c r="P3" s="2"/>
      <c r="Q3" s="2"/>
      <c r="R3" s="2"/>
      <c r="S3" s="2"/>
      <c r="T3" s="15" t="s">
        <v>18</v>
      </c>
      <c r="U3" s="10" t="s">
        <v>15</v>
      </c>
    </row>
    <row r="4" spans="1:21" ht="15.6" x14ac:dyDescent="0.3">
      <c r="A4" s="2"/>
      <c r="B4" s="11" t="s">
        <v>0</v>
      </c>
      <c r="C4" s="26">
        <f>C7+C8</f>
        <v>473.63000000000011</v>
      </c>
      <c r="D4" s="106">
        <f>C4/C8-1</f>
        <v>-0.60485721198368125</v>
      </c>
      <c r="E4" s="2"/>
      <c r="F4" s="2"/>
      <c r="G4" s="9" t="s">
        <v>465</v>
      </c>
      <c r="H4" s="21">
        <v>2136</v>
      </c>
      <c r="I4" s="16">
        <f>AVERAGE(D12:D19)</f>
        <v>2165</v>
      </c>
      <c r="J4" s="7">
        <f>-(H4/I4-1)</f>
        <v>1.3394919168591257E-2</v>
      </c>
      <c r="L4" s="2"/>
      <c r="M4" s="11" t="s">
        <v>0</v>
      </c>
      <c r="N4" s="26">
        <f>N7+N8</f>
        <v>6668.035511</v>
      </c>
      <c r="O4" s="2"/>
      <c r="P4" s="2"/>
      <c r="Q4" s="2"/>
      <c r="R4" s="9" t="s">
        <v>17</v>
      </c>
      <c r="S4" s="21">
        <f>H4</f>
        <v>2136</v>
      </c>
      <c r="T4" s="16">
        <v>8741.99</v>
      </c>
      <c r="U4" s="7">
        <v>-0.01</v>
      </c>
    </row>
    <row r="5" spans="1:21" ht="15.6" x14ac:dyDescent="0.3">
      <c r="A5" s="2"/>
      <c r="B5" s="11" t="s">
        <v>1</v>
      </c>
      <c r="C5" s="19">
        <f>C4-C6</f>
        <v>365.38000000000011</v>
      </c>
      <c r="D5" s="2"/>
      <c r="E5" s="2" t="s">
        <v>464</v>
      </c>
      <c r="F5" s="2"/>
      <c r="G5" s="9" t="s">
        <v>12</v>
      </c>
      <c r="H5" s="105">
        <f>H8</f>
        <v>5</v>
      </c>
      <c r="I5" s="3"/>
      <c r="J5" s="6"/>
      <c r="L5" s="2"/>
      <c r="M5" s="11" t="s">
        <v>1</v>
      </c>
      <c r="N5" s="19">
        <f>N4-N6</f>
        <v>6584.3355110000002</v>
      </c>
      <c r="O5" s="2"/>
      <c r="P5" s="2"/>
      <c r="Q5" s="2"/>
      <c r="R5" s="9" t="s">
        <v>12</v>
      </c>
      <c r="S5" s="23">
        <v>0.31414999999999998</v>
      </c>
      <c r="T5" s="3">
        <f>T13/Q13</f>
        <v>0</v>
      </c>
      <c r="U5" s="6"/>
    </row>
    <row r="6" spans="1:21" ht="15.6" customHeight="1" x14ac:dyDescent="0.3">
      <c r="A6" s="2"/>
      <c r="B6" s="11" t="s">
        <v>2</v>
      </c>
      <c r="C6" s="19">
        <f>ABS(C20)*100*E6</f>
        <v>108.25</v>
      </c>
      <c r="D6" s="2">
        <v>285.19</v>
      </c>
      <c r="E6" s="2">
        <v>21.65</v>
      </c>
      <c r="F6" s="2"/>
      <c r="G6" s="9" t="s">
        <v>14</v>
      </c>
      <c r="H6" s="2">
        <v>100</v>
      </c>
      <c r="I6" s="132" t="s">
        <v>466</v>
      </c>
      <c r="J6" s="132"/>
      <c r="L6" s="2"/>
      <c r="M6" s="11" t="s">
        <v>2</v>
      </c>
      <c r="N6" s="19">
        <v>83.7</v>
      </c>
      <c r="O6" s="2"/>
      <c r="P6" s="2"/>
      <c r="Q6" s="2"/>
      <c r="R6" s="9" t="s">
        <v>14</v>
      </c>
      <c r="S6" s="2">
        <v>100</v>
      </c>
      <c r="T6" s="3"/>
      <c r="U6" s="6"/>
    </row>
    <row r="7" spans="1:21" ht="15.6" x14ac:dyDescent="0.3">
      <c r="A7" s="2"/>
      <c r="B7" s="11" t="s">
        <v>3</v>
      </c>
      <c r="C7" s="26">
        <f>H20</f>
        <v>-725</v>
      </c>
      <c r="D7" s="2"/>
      <c r="E7" s="2"/>
      <c r="F7" s="2"/>
      <c r="G7" s="9" t="s">
        <v>0</v>
      </c>
      <c r="H7" s="4" t="s">
        <v>471</v>
      </c>
      <c r="I7" s="132"/>
      <c r="J7" s="132"/>
      <c r="L7" s="2"/>
      <c r="M7" s="11" t="s">
        <v>3</v>
      </c>
      <c r="N7" s="19">
        <f>S12+S13+S20</f>
        <v>6339.0255109999998</v>
      </c>
      <c r="O7" s="2"/>
      <c r="P7" s="2"/>
      <c r="Q7" s="2"/>
      <c r="R7" s="9" t="s">
        <v>0</v>
      </c>
      <c r="S7" s="4" t="s">
        <v>13</v>
      </c>
      <c r="T7" s="3"/>
      <c r="U7" s="6"/>
    </row>
    <row r="8" spans="1:21" ht="15.6" x14ac:dyDescent="0.3">
      <c r="A8" s="2"/>
      <c r="B8" s="11" t="s">
        <v>4</v>
      </c>
      <c r="C8" s="19">
        <v>1198.6300000000001</v>
      </c>
      <c r="D8" s="2"/>
      <c r="E8" s="2"/>
      <c r="F8" s="2"/>
      <c r="G8" s="9" t="s">
        <v>463</v>
      </c>
      <c r="H8" s="105">
        <v>5</v>
      </c>
      <c r="I8" s="132"/>
      <c r="J8" s="132"/>
      <c r="L8" s="2"/>
      <c r="M8" s="11" t="s">
        <v>4</v>
      </c>
      <c r="N8" s="19">
        <v>329.01</v>
      </c>
      <c r="O8" s="2"/>
      <c r="P8" s="2"/>
      <c r="Q8" s="2"/>
      <c r="R8" s="2"/>
      <c r="S8" s="2"/>
      <c r="T8" s="3"/>
      <c r="U8" s="6"/>
    </row>
    <row r="9" spans="1:21" ht="15.6" x14ac:dyDescent="0.3">
      <c r="A9" s="2"/>
      <c r="B9" s="11" t="s">
        <v>5</v>
      </c>
      <c r="C9" s="106">
        <f>C5/C6+1</f>
        <v>4.3753348729792156</v>
      </c>
      <c r="D9" s="2"/>
      <c r="E9" s="2"/>
      <c r="F9" s="2"/>
      <c r="G9" s="2"/>
      <c r="H9" s="2"/>
      <c r="I9" s="3"/>
      <c r="J9" s="6"/>
      <c r="L9" s="2"/>
      <c r="M9" s="11" t="s">
        <v>5</v>
      </c>
      <c r="N9" s="25">
        <f>N5/N6+1</f>
        <v>79.665896188769409</v>
      </c>
      <c r="O9" s="2"/>
      <c r="P9" s="2"/>
      <c r="Q9" s="2"/>
      <c r="R9" s="2"/>
      <c r="S9" s="2"/>
      <c r="T9" s="3"/>
      <c r="U9" s="6"/>
    </row>
    <row r="10" spans="1:21" x14ac:dyDescent="0.3">
      <c r="A10" s="2"/>
      <c r="B10" s="2"/>
      <c r="C10" s="2"/>
      <c r="D10" s="2"/>
      <c r="E10" s="2"/>
      <c r="F10" s="2"/>
      <c r="G10" s="2"/>
      <c r="H10" s="2"/>
      <c r="I10" s="3"/>
      <c r="J10" s="6"/>
      <c r="L10" s="2"/>
      <c r="M10" s="2"/>
      <c r="N10" s="2"/>
      <c r="O10" s="2"/>
      <c r="P10" s="2"/>
      <c r="Q10" s="2"/>
      <c r="R10" s="2"/>
      <c r="S10" s="2"/>
      <c r="T10" s="3"/>
      <c r="U10" s="6"/>
    </row>
    <row r="11" spans="1:21" ht="15.6" x14ac:dyDescent="0.3">
      <c r="A11" s="2"/>
      <c r="B11" s="12"/>
      <c r="C11" s="13" t="s">
        <v>7</v>
      </c>
      <c r="D11" s="13" t="s">
        <v>6</v>
      </c>
      <c r="E11" s="13" t="s">
        <v>8</v>
      </c>
      <c r="F11" s="13" t="s">
        <v>9</v>
      </c>
      <c r="G11" s="13" t="s">
        <v>11</v>
      </c>
      <c r="H11" s="13" t="s">
        <v>10</v>
      </c>
      <c r="I11" s="13" t="s">
        <v>19</v>
      </c>
      <c r="J11" s="74" t="s">
        <v>426</v>
      </c>
      <c r="L11" s="2"/>
      <c r="M11" s="12"/>
      <c r="N11" s="13" t="s">
        <v>7</v>
      </c>
      <c r="O11" s="13" t="s">
        <v>6</v>
      </c>
      <c r="P11" s="13" t="s">
        <v>8</v>
      </c>
      <c r="Q11" s="13" t="s">
        <v>9</v>
      </c>
      <c r="R11" s="13" t="s">
        <v>11</v>
      </c>
      <c r="S11" s="13" t="s">
        <v>10</v>
      </c>
      <c r="T11" s="13" t="s">
        <v>19</v>
      </c>
      <c r="U11" s="6"/>
    </row>
    <row r="12" spans="1:21" ht="15.6" x14ac:dyDescent="0.3">
      <c r="A12" s="2"/>
      <c r="B12" s="13" t="s">
        <v>471</v>
      </c>
      <c r="C12" s="12">
        <v>0.05</v>
      </c>
      <c r="D12" s="14">
        <v>2165</v>
      </c>
      <c r="E12" s="14">
        <f>$H$4</f>
        <v>2136</v>
      </c>
      <c r="F12" s="14">
        <f>D12-E12</f>
        <v>29</v>
      </c>
      <c r="G12" s="24">
        <f t="shared" ref="G12:G19" si="0">$H$8</f>
        <v>5</v>
      </c>
      <c r="H12" s="19">
        <f>F12*G12*$C$3*-C12</f>
        <v>-725</v>
      </c>
      <c r="I12" s="14">
        <v>32.15</v>
      </c>
      <c r="J12" s="118">
        <f>H12/$C$8</f>
        <v>-0.60485721198368136</v>
      </c>
      <c r="L12" s="2"/>
      <c r="M12" s="13" t="s">
        <v>16</v>
      </c>
      <c r="N12" s="12">
        <v>-0.1</v>
      </c>
      <c r="O12" s="12">
        <v>8921.59</v>
      </c>
      <c r="P12" s="14">
        <f>$H$4</f>
        <v>2136</v>
      </c>
      <c r="Q12" s="12">
        <f>O12-P12</f>
        <v>6785.59</v>
      </c>
      <c r="R12" s="24">
        <f>$S$5</f>
        <v>0.31414999999999998</v>
      </c>
      <c r="S12" s="14">
        <f>Q12*R12</f>
        <v>2131.6930984999999</v>
      </c>
      <c r="T12" s="14"/>
      <c r="U12" s="6"/>
    </row>
    <row r="13" spans="1:21" ht="15.6" x14ac:dyDescent="0.3">
      <c r="A13" s="2"/>
      <c r="B13" s="13" t="s">
        <v>471</v>
      </c>
      <c r="C13" s="12">
        <v>0</v>
      </c>
      <c r="D13" s="14">
        <v>2165</v>
      </c>
      <c r="E13" s="14">
        <f t="shared" ref="E13:E19" si="1">$H$4</f>
        <v>2136</v>
      </c>
      <c r="F13" s="14">
        <f t="shared" ref="F13:F19" si="2">D13-E13</f>
        <v>29</v>
      </c>
      <c r="G13" s="24">
        <f t="shared" si="0"/>
        <v>5</v>
      </c>
      <c r="H13" s="19">
        <f t="shared" ref="H13:H19" si="3">F13*G13*$C$3*-C13</f>
        <v>0</v>
      </c>
      <c r="I13" s="14"/>
      <c r="J13" s="118">
        <f>H13/$C$8</f>
        <v>0</v>
      </c>
      <c r="L13" s="2"/>
      <c r="M13" s="13" t="s">
        <v>16</v>
      </c>
      <c r="N13" s="12">
        <v>-0.1</v>
      </c>
      <c r="O13" s="14">
        <v>8837.3799999999992</v>
      </c>
      <c r="P13" s="14">
        <f>$H$4</f>
        <v>2136</v>
      </c>
      <c r="Q13" s="12">
        <f>O13-P13</f>
        <v>6701.3799999999992</v>
      </c>
      <c r="R13" s="24">
        <f t="shared" ref="R13:R20" si="4">$S$5</f>
        <v>0.31414999999999998</v>
      </c>
      <c r="S13" s="14">
        <f>Q13*R13</f>
        <v>2105.2385269999995</v>
      </c>
      <c r="T13" s="3"/>
      <c r="U13" s="6"/>
    </row>
    <row r="14" spans="1:21" ht="15.6" x14ac:dyDescent="0.3">
      <c r="A14" s="2"/>
      <c r="B14" s="13" t="s">
        <v>471</v>
      </c>
      <c r="C14" s="12">
        <v>0</v>
      </c>
      <c r="D14" s="14">
        <v>2165</v>
      </c>
      <c r="E14" s="14">
        <f t="shared" si="1"/>
        <v>2136</v>
      </c>
      <c r="F14" s="14">
        <f t="shared" si="2"/>
        <v>29</v>
      </c>
      <c r="G14" s="24">
        <f t="shared" si="0"/>
        <v>5</v>
      </c>
      <c r="H14" s="19">
        <f t="shared" si="3"/>
        <v>0</v>
      </c>
      <c r="I14" s="14"/>
      <c r="J14" s="118">
        <f t="shared" ref="J14:J19" si="5">H14/$C$8</f>
        <v>0</v>
      </c>
      <c r="L14" s="2"/>
      <c r="M14" s="13"/>
      <c r="N14" s="12"/>
      <c r="O14" s="14"/>
      <c r="P14" s="14"/>
      <c r="Q14" s="12"/>
      <c r="R14" s="24"/>
      <c r="S14" s="14"/>
      <c r="T14" s="3"/>
      <c r="U14" s="6"/>
    </row>
    <row r="15" spans="1:21" ht="15.6" x14ac:dyDescent="0.3">
      <c r="A15" s="2"/>
      <c r="B15" s="13" t="s">
        <v>471</v>
      </c>
      <c r="C15" s="12">
        <v>0</v>
      </c>
      <c r="D15" s="14">
        <v>2165</v>
      </c>
      <c r="E15" s="14">
        <f t="shared" si="1"/>
        <v>2136</v>
      </c>
      <c r="F15" s="14">
        <f t="shared" si="2"/>
        <v>29</v>
      </c>
      <c r="G15" s="24">
        <f t="shared" si="0"/>
        <v>5</v>
      </c>
      <c r="H15" s="19">
        <f t="shared" si="3"/>
        <v>0</v>
      </c>
      <c r="I15" s="14"/>
      <c r="J15" s="118">
        <f t="shared" si="5"/>
        <v>0</v>
      </c>
      <c r="L15" s="2"/>
      <c r="M15" s="13"/>
      <c r="N15" s="12"/>
      <c r="O15" s="14"/>
      <c r="P15" s="14"/>
      <c r="Q15" s="12"/>
      <c r="R15" s="24"/>
      <c r="S15" s="14"/>
      <c r="T15" s="3"/>
      <c r="U15" s="6"/>
    </row>
    <row r="16" spans="1:21" ht="15.6" x14ac:dyDescent="0.3">
      <c r="A16" s="2"/>
      <c r="B16" s="13" t="s">
        <v>471</v>
      </c>
      <c r="C16" s="12">
        <v>0</v>
      </c>
      <c r="D16" s="14">
        <v>2165</v>
      </c>
      <c r="E16" s="14">
        <f t="shared" si="1"/>
        <v>2136</v>
      </c>
      <c r="F16" s="14">
        <f t="shared" si="2"/>
        <v>29</v>
      </c>
      <c r="G16" s="24">
        <f t="shared" si="0"/>
        <v>5</v>
      </c>
      <c r="H16" s="19">
        <f t="shared" si="3"/>
        <v>0</v>
      </c>
      <c r="I16" s="14"/>
      <c r="J16" s="118">
        <f t="shared" si="5"/>
        <v>0</v>
      </c>
      <c r="L16" s="2"/>
      <c r="M16" s="13"/>
      <c r="N16" s="12"/>
      <c r="O16" s="14"/>
      <c r="P16" s="14"/>
      <c r="Q16" s="12"/>
      <c r="R16" s="24"/>
      <c r="S16" s="14"/>
      <c r="T16" s="3"/>
      <c r="U16" s="6"/>
    </row>
    <row r="17" spans="1:21" ht="15.6" x14ac:dyDescent="0.3">
      <c r="A17" s="2"/>
      <c r="B17" s="13" t="s">
        <v>471</v>
      </c>
      <c r="C17" s="12">
        <v>0</v>
      </c>
      <c r="D17" s="14">
        <v>2165</v>
      </c>
      <c r="E17" s="14">
        <f t="shared" si="1"/>
        <v>2136</v>
      </c>
      <c r="F17" s="14">
        <f t="shared" si="2"/>
        <v>29</v>
      </c>
      <c r="G17" s="24">
        <f t="shared" si="0"/>
        <v>5</v>
      </c>
      <c r="H17" s="19">
        <f t="shared" si="3"/>
        <v>0</v>
      </c>
      <c r="I17" s="14"/>
      <c r="J17" s="118">
        <f t="shared" si="5"/>
        <v>0</v>
      </c>
      <c r="L17" s="2"/>
      <c r="M17" s="13"/>
      <c r="N17" s="12"/>
      <c r="O17" s="14"/>
      <c r="P17" s="14"/>
      <c r="Q17" s="12"/>
      <c r="R17" s="24"/>
      <c r="S17" s="14"/>
      <c r="T17" s="3"/>
      <c r="U17" s="6"/>
    </row>
    <row r="18" spans="1:21" ht="15.6" x14ac:dyDescent="0.3">
      <c r="A18" s="2"/>
      <c r="B18" s="13" t="s">
        <v>471</v>
      </c>
      <c r="C18" s="12">
        <v>0</v>
      </c>
      <c r="D18" s="14">
        <v>2165</v>
      </c>
      <c r="E18" s="14">
        <f t="shared" si="1"/>
        <v>2136</v>
      </c>
      <c r="F18" s="14">
        <f t="shared" si="2"/>
        <v>29</v>
      </c>
      <c r="G18" s="24">
        <f t="shared" si="0"/>
        <v>5</v>
      </c>
      <c r="H18" s="19">
        <f t="shared" si="3"/>
        <v>0</v>
      </c>
      <c r="I18" s="14"/>
      <c r="J18" s="118">
        <f t="shared" si="5"/>
        <v>0</v>
      </c>
      <c r="L18" s="2"/>
      <c r="M18" s="13"/>
      <c r="N18" s="12"/>
      <c r="O18" s="14"/>
      <c r="P18" s="14"/>
      <c r="Q18" s="12"/>
      <c r="R18" s="24"/>
      <c r="S18" s="14"/>
      <c r="T18" s="3"/>
      <c r="U18" s="6"/>
    </row>
    <row r="19" spans="1:21" ht="15.6" x14ac:dyDescent="0.3">
      <c r="A19" s="2"/>
      <c r="B19" s="13" t="s">
        <v>471</v>
      </c>
      <c r="C19" s="12">
        <v>0</v>
      </c>
      <c r="D19" s="14">
        <v>2165</v>
      </c>
      <c r="E19" s="14">
        <f t="shared" si="1"/>
        <v>2136</v>
      </c>
      <c r="F19" s="14">
        <f t="shared" si="2"/>
        <v>29</v>
      </c>
      <c r="G19" s="24">
        <f t="shared" si="0"/>
        <v>5</v>
      </c>
      <c r="H19" s="19">
        <f t="shared" si="3"/>
        <v>0</v>
      </c>
      <c r="I19" s="14"/>
      <c r="J19" s="118">
        <f t="shared" si="5"/>
        <v>0</v>
      </c>
      <c r="L19" s="2"/>
      <c r="M19" s="13"/>
      <c r="N19" s="12"/>
      <c r="O19" s="14"/>
      <c r="P19" s="14"/>
      <c r="Q19" s="12"/>
      <c r="R19" s="24"/>
      <c r="S19" s="14"/>
      <c r="T19" s="3"/>
      <c r="U19" s="6"/>
    </row>
    <row r="20" spans="1:21" s="120" customFormat="1" ht="15.6" x14ac:dyDescent="0.3">
      <c r="B20" s="119" t="s">
        <v>472</v>
      </c>
      <c r="C20" s="121">
        <f>SUM(C12:C19)</f>
        <v>0.05</v>
      </c>
      <c r="D20" s="119"/>
      <c r="E20" s="119"/>
      <c r="F20" s="119"/>
      <c r="G20" s="122"/>
      <c r="H20" s="123">
        <f>SUM(H12:H19)</f>
        <v>-725</v>
      </c>
      <c r="I20" s="124"/>
      <c r="J20" s="127">
        <f>H20/C8</f>
        <v>-0.60485721198368136</v>
      </c>
      <c r="M20" s="119" t="s">
        <v>16</v>
      </c>
      <c r="N20" s="119">
        <v>-0.1</v>
      </c>
      <c r="O20" s="119">
        <v>8827.3700000000008</v>
      </c>
      <c r="P20" s="121">
        <f>$H$4</f>
        <v>2136</v>
      </c>
      <c r="Q20" s="121">
        <f>O20-P20</f>
        <v>6691.3700000000008</v>
      </c>
      <c r="R20" s="125">
        <f t="shared" si="4"/>
        <v>0.31414999999999998</v>
      </c>
      <c r="S20" s="121">
        <f>Q20*R20</f>
        <v>2102.0938854999999</v>
      </c>
      <c r="T20" s="126"/>
      <c r="U20" s="124"/>
    </row>
    <row r="21" spans="1:21" x14ac:dyDescent="0.3">
      <c r="A21" s="2"/>
      <c r="B21" s="2"/>
      <c r="C21" s="2"/>
      <c r="D21" s="2"/>
      <c r="E21" s="2"/>
      <c r="F21" s="2"/>
      <c r="G21" s="2"/>
      <c r="H21" s="2"/>
      <c r="I21" s="3"/>
      <c r="J21" s="6"/>
      <c r="L21" s="2"/>
      <c r="M21" s="2"/>
      <c r="N21" s="2"/>
      <c r="O21" s="2"/>
      <c r="P21" s="2"/>
      <c r="Q21" s="2"/>
      <c r="R21" s="2"/>
      <c r="S21" s="20"/>
      <c r="T21" s="3"/>
      <c r="U21" s="6"/>
    </row>
    <row r="23" spans="1:21" ht="18" hidden="1" x14ac:dyDescent="0.35">
      <c r="A23" s="22">
        <v>9675887</v>
      </c>
      <c r="B23" s="2"/>
      <c r="C23" s="2"/>
      <c r="D23" s="2"/>
      <c r="E23" s="2"/>
      <c r="F23" s="8" t="s">
        <v>23</v>
      </c>
      <c r="G23" s="2"/>
      <c r="H23" s="2"/>
      <c r="I23" s="3"/>
      <c r="J23" s="27">
        <v>3</v>
      </c>
      <c r="L23" s="22">
        <v>9675888</v>
      </c>
      <c r="M23" s="2"/>
      <c r="N23" s="2"/>
      <c r="O23" s="2"/>
      <c r="P23" s="2"/>
      <c r="Q23" s="8" t="s">
        <v>22</v>
      </c>
      <c r="R23" s="2"/>
      <c r="S23" s="2"/>
      <c r="T23" s="3"/>
      <c r="U23" s="27">
        <v>1</v>
      </c>
    </row>
    <row r="24" spans="1:21" hidden="1" x14ac:dyDescent="0.3">
      <c r="A24" s="2"/>
      <c r="B24" s="2"/>
      <c r="C24" s="2"/>
      <c r="D24" s="2"/>
      <c r="E24" s="2"/>
      <c r="F24" s="2"/>
      <c r="G24" s="2"/>
      <c r="H24" s="2"/>
      <c r="I24" s="3"/>
      <c r="J24" s="6"/>
      <c r="L24" s="2"/>
      <c r="M24" s="2"/>
      <c r="N24" s="2"/>
      <c r="O24" s="2"/>
      <c r="P24" s="2"/>
      <c r="Q24" s="2"/>
      <c r="R24" s="2"/>
      <c r="S24" s="2"/>
      <c r="T24" s="3"/>
      <c r="U24" s="6"/>
    </row>
    <row r="25" spans="1:21" ht="28.8" hidden="1" x14ac:dyDescent="0.3">
      <c r="A25" s="2"/>
      <c r="B25" s="2"/>
      <c r="C25" s="2"/>
      <c r="D25" s="2"/>
      <c r="E25" s="2"/>
      <c r="F25" s="2"/>
      <c r="G25" s="2"/>
      <c r="H25" s="2"/>
      <c r="I25" s="15" t="s">
        <v>18</v>
      </c>
      <c r="J25" s="10" t="s">
        <v>15</v>
      </c>
      <c r="L25" s="2"/>
      <c r="M25" s="2"/>
      <c r="N25" s="2"/>
      <c r="O25" s="2"/>
      <c r="P25" s="2"/>
      <c r="Q25" s="2"/>
      <c r="R25" s="2"/>
      <c r="S25" s="2"/>
      <c r="T25" s="15" t="s">
        <v>18</v>
      </c>
      <c r="U25" s="10" t="s">
        <v>15</v>
      </c>
    </row>
    <row r="26" spans="1:21" ht="15.6" hidden="1" x14ac:dyDescent="0.3">
      <c r="A26" s="2"/>
      <c r="B26" s="11" t="s">
        <v>0</v>
      </c>
      <c r="C26" s="26">
        <f>C29+C30</f>
        <v>70149.665832500003</v>
      </c>
      <c r="D26" s="2"/>
      <c r="E26" s="2"/>
      <c r="F26" s="2"/>
      <c r="G26" s="9" t="s">
        <v>17</v>
      </c>
      <c r="H26" s="21">
        <v>9034.8700000000008</v>
      </c>
      <c r="I26" s="16">
        <v>8741.99</v>
      </c>
      <c r="J26" s="7">
        <v>-0.01</v>
      </c>
      <c r="L26" s="2"/>
      <c r="M26" s="11" t="s">
        <v>0</v>
      </c>
      <c r="N26" s="26">
        <f>N29+N30</f>
        <v>6667.502152</v>
      </c>
      <c r="O26" s="2"/>
      <c r="P26" s="2"/>
      <c r="Q26" s="2"/>
      <c r="R26" s="9" t="s">
        <v>17</v>
      </c>
      <c r="S26" s="21">
        <v>9034.8700000000008</v>
      </c>
      <c r="T26" s="16">
        <v>8741.99</v>
      </c>
      <c r="U26" s="7">
        <v>-0.01</v>
      </c>
    </row>
    <row r="27" spans="1:21" ht="15.6" hidden="1" x14ac:dyDescent="0.3">
      <c r="A27" s="2"/>
      <c r="B27" s="11" t="s">
        <v>1</v>
      </c>
      <c r="C27" s="19">
        <f>C26-C28</f>
        <v>70065.7258325</v>
      </c>
      <c r="D27" s="2"/>
      <c r="E27" s="2"/>
      <c r="F27" s="2"/>
      <c r="G27" s="9" t="s">
        <v>12</v>
      </c>
      <c r="H27" s="18">
        <f>S5</f>
        <v>0.31414999999999998</v>
      </c>
      <c r="I27" s="3"/>
      <c r="J27" s="6"/>
      <c r="L27" s="2"/>
      <c r="M27" s="11" t="s">
        <v>1</v>
      </c>
      <c r="N27" s="19">
        <f>N26-N28</f>
        <v>6587.332152</v>
      </c>
      <c r="O27" s="2"/>
      <c r="P27" s="2"/>
      <c r="Q27" s="2"/>
      <c r="R27" s="9" t="s">
        <v>12</v>
      </c>
      <c r="S27" s="18">
        <f>H27</f>
        <v>0.31414999999999998</v>
      </c>
      <c r="T27" s="3"/>
      <c r="U27" s="6"/>
    </row>
    <row r="28" spans="1:21" ht="15.6" hidden="1" x14ac:dyDescent="0.3">
      <c r="A28" s="2"/>
      <c r="B28" s="11" t="s">
        <v>2</v>
      </c>
      <c r="C28" s="19">
        <v>83.94</v>
      </c>
      <c r="D28" s="2"/>
      <c r="E28" s="2"/>
      <c r="F28" s="2"/>
      <c r="G28" s="9" t="s">
        <v>14</v>
      </c>
      <c r="H28" s="2">
        <v>100</v>
      </c>
      <c r="I28" s="3"/>
      <c r="J28" s="6"/>
      <c r="L28" s="2"/>
      <c r="M28" s="11" t="s">
        <v>2</v>
      </c>
      <c r="N28" s="19">
        <v>80.17</v>
      </c>
      <c r="O28" s="2">
        <f>N28/2</f>
        <v>40.085000000000001</v>
      </c>
      <c r="P28" s="2"/>
      <c r="Q28" s="2"/>
      <c r="R28" s="9" t="s">
        <v>14</v>
      </c>
      <c r="S28" s="2">
        <v>100</v>
      </c>
      <c r="T28" s="3"/>
      <c r="U28" s="6"/>
    </row>
    <row r="29" spans="1:21" ht="15.6" hidden="1" x14ac:dyDescent="0.3">
      <c r="A29" s="2"/>
      <c r="B29" s="11" t="s">
        <v>3</v>
      </c>
      <c r="C29" s="19">
        <f>SUM(H34:H36)-D29</f>
        <v>69835.205832499996</v>
      </c>
      <c r="D29" s="19">
        <v>3</v>
      </c>
      <c r="E29" s="2" t="s">
        <v>24</v>
      </c>
      <c r="F29" s="2"/>
      <c r="G29" s="9" t="s">
        <v>0</v>
      </c>
      <c r="H29" s="4" t="s">
        <v>13</v>
      </c>
      <c r="I29" s="3"/>
      <c r="J29" s="6"/>
      <c r="L29" s="2"/>
      <c r="M29" s="11" t="s">
        <v>3</v>
      </c>
      <c r="N29" s="19">
        <f>SUM(S34:S36)-O29</f>
        <v>6345.6221519999999</v>
      </c>
      <c r="O29" s="19">
        <v>2.76</v>
      </c>
      <c r="P29" s="2" t="s">
        <v>24</v>
      </c>
      <c r="Q29" s="2"/>
      <c r="R29" s="9" t="s">
        <v>0</v>
      </c>
      <c r="S29" s="4" t="s">
        <v>13</v>
      </c>
      <c r="T29" s="3"/>
      <c r="U29" s="6"/>
    </row>
    <row r="30" spans="1:21" ht="15.6" hidden="1" x14ac:dyDescent="0.3">
      <c r="A30" s="2"/>
      <c r="B30" s="11" t="s">
        <v>4</v>
      </c>
      <c r="C30" s="19">
        <v>314.45999999999998</v>
      </c>
      <c r="D30" s="2"/>
      <c r="E30" s="2"/>
      <c r="F30" s="2"/>
      <c r="G30" s="2"/>
      <c r="H30" s="2"/>
      <c r="I30" s="3"/>
      <c r="J30" s="6"/>
      <c r="L30" s="2"/>
      <c r="M30" s="11" t="s">
        <v>4</v>
      </c>
      <c r="N30" s="19">
        <v>321.88</v>
      </c>
      <c r="O30" s="2"/>
      <c r="P30" s="2"/>
      <c r="Q30" s="2"/>
      <c r="R30" s="2"/>
      <c r="S30" s="2"/>
      <c r="T30" s="3"/>
      <c r="U30" s="6"/>
    </row>
    <row r="31" spans="1:21" ht="15.6" hidden="1" x14ac:dyDescent="0.3">
      <c r="A31" s="2"/>
      <c r="B31" s="11" t="s">
        <v>5</v>
      </c>
      <c r="C31" s="25">
        <f>C27/C28+1</f>
        <v>835.71200658208249</v>
      </c>
      <c r="D31" s="2"/>
      <c r="E31" s="2"/>
      <c r="F31" s="2"/>
      <c r="G31" s="2"/>
      <c r="H31" s="2"/>
      <c r="I31" s="3"/>
      <c r="J31" s="6"/>
      <c r="L31" s="2"/>
      <c r="M31" s="11" t="s">
        <v>5</v>
      </c>
      <c r="N31" s="25">
        <f>N27/N28+1</f>
        <v>83.167046925283771</v>
      </c>
      <c r="O31" s="2"/>
      <c r="P31" s="2"/>
      <c r="Q31" s="2"/>
      <c r="R31" s="2"/>
      <c r="S31" s="2"/>
      <c r="T31" s="3"/>
      <c r="U31" s="6"/>
    </row>
    <row r="32" spans="1:21" hidden="1" x14ac:dyDescent="0.3">
      <c r="A32" s="2"/>
      <c r="B32" s="2"/>
      <c r="C32" s="2"/>
      <c r="D32" s="2"/>
      <c r="E32" s="2"/>
      <c r="F32" s="2"/>
      <c r="G32" s="2"/>
      <c r="H32" s="2"/>
      <c r="I32" s="3"/>
      <c r="J32" s="6"/>
      <c r="L32" s="2"/>
      <c r="M32" s="2"/>
      <c r="N32" s="2"/>
      <c r="O32" s="2"/>
      <c r="P32" s="2"/>
      <c r="Q32" s="2"/>
      <c r="R32" s="2"/>
      <c r="S32" s="2"/>
      <c r="T32" s="3"/>
      <c r="U32" s="6"/>
    </row>
    <row r="33" spans="1:21" ht="15.6" hidden="1" x14ac:dyDescent="0.3">
      <c r="A33" s="2"/>
      <c r="B33" s="12"/>
      <c r="C33" s="13" t="s">
        <v>7</v>
      </c>
      <c r="D33" s="13" t="s">
        <v>6</v>
      </c>
      <c r="E33" s="13" t="s">
        <v>8</v>
      </c>
      <c r="F33" s="13" t="s">
        <v>9</v>
      </c>
      <c r="G33" s="13" t="s">
        <v>11</v>
      </c>
      <c r="H33" s="13" t="s">
        <v>10</v>
      </c>
      <c r="I33" s="13" t="s">
        <v>19</v>
      </c>
      <c r="J33" s="6"/>
      <c r="L33" s="2"/>
      <c r="M33" s="12"/>
      <c r="N33" s="13" t="s">
        <v>7</v>
      </c>
      <c r="O33" s="13" t="s">
        <v>6</v>
      </c>
      <c r="P33" s="13" t="s">
        <v>8</v>
      </c>
      <c r="Q33" s="13" t="s">
        <v>9</v>
      </c>
      <c r="R33" s="13" t="s">
        <v>11</v>
      </c>
      <c r="S33" s="13" t="s">
        <v>10</v>
      </c>
      <c r="T33" s="13" t="s">
        <v>19</v>
      </c>
      <c r="U33" s="6"/>
    </row>
    <row r="34" spans="1:21" ht="15.6" hidden="1" x14ac:dyDescent="0.3">
      <c r="A34" s="2"/>
      <c r="B34" s="13" t="s">
        <v>16</v>
      </c>
      <c r="C34" s="12">
        <v>-0.1</v>
      </c>
      <c r="D34" s="12">
        <v>8920.14</v>
      </c>
      <c r="E34" s="14">
        <f>$H$4</f>
        <v>2136</v>
      </c>
      <c r="F34" s="12">
        <f>D34-E34</f>
        <v>6784.1399999999994</v>
      </c>
      <c r="G34" s="17">
        <f>$H$8</f>
        <v>5</v>
      </c>
      <c r="H34" s="14">
        <f>F34*G34</f>
        <v>33920.699999999997</v>
      </c>
      <c r="I34" s="14">
        <v>40.61</v>
      </c>
      <c r="J34" s="6"/>
      <c r="L34" s="2"/>
      <c r="M34" s="13" t="s">
        <v>16</v>
      </c>
      <c r="N34" s="12">
        <v>-0.1</v>
      </c>
      <c r="O34" s="14">
        <v>8921.43</v>
      </c>
      <c r="P34" s="14">
        <f>$H$4</f>
        <v>2136</v>
      </c>
      <c r="Q34" s="12">
        <f>O34-P34</f>
        <v>6785.43</v>
      </c>
      <c r="R34" s="17">
        <v>0.31424999999999997</v>
      </c>
      <c r="S34" s="14">
        <f>Q34*R34</f>
        <v>2132.3213774999999</v>
      </c>
      <c r="T34" s="14">
        <v>40.61</v>
      </c>
      <c r="U34" s="6"/>
    </row>
    <row r="35" spans="1:21" ht="15.6" hidden="1" x14ac:dyDescent="0.3">
      <c r="A35" s="2"/>
      <c r="B35" s="13" t="s">
        <v>16</v>
      </c>
      <c r="C35" s="12">
        <v>-0.1</v>
      </c>
      <c r="D35" s="14">
        <v>8897.86</v>
      </c>
      <c r="E35" s="14">
        <f>$H$4</f>
        <v>2136</v>
      </c>
      <c r="F35" s="12">
        <f>D35-E35</f>
        <v>6761.8600000000006</v>
      </c>
      <c r="G35" s="17">
        <f>$H$8</f>
        <v>5</v>
      </c>
      <c r="H35" s="14">
        <f>F35*G35</f>
        <v>33809.300000000003</v>
      </c>
      <c r="I35" s="3"/>
      <c r="J35" s="6"/>
      <c r="L35" s="2"/>
      <c r="M35" s="13" t="s">
        <v>16</v>
      </c>
      <c r="N35" s="12">
        <v>-0.1</v>
      </c>
      <c r="O35" s="14">
        <v>8849.77</v>
      </c>
      <c r="P35" s="14">
        <f>$H$4</f>
        <v>2136</v>
      </c>
      <c r="Q35" s="12">
        <f>O35-P35</f>
        <v>6713.77</v>
      </c>
      <c r="R35" s="17">
        <v>0.31424999999999997</v>
      </c>
      <c r="S35" s="14">
        <f>Q35*R35</f>
        <v>2109.8022225</v>
      </c>
      <c r="T35" s="3"/>
      <c r="U35" s="6"/>
    </row>
    <row r="36" spans="1:21" ht="15.6" hidden="1" x14ac:dyDescent="0.3">
      <c r="A36" s="2"/>
      <c r="B36" s="13" t="s">
        <v>16</v>
      </c>
      <c r="C36" s="12">
        <v>-0.1</v>
      </c>
      <c r="D36" s="12">
        <v>8844.69</v>
      </c>
      <c r="E36" s="14">
        <f>$H$4</f>
        <v>2136</v>
      </c>
      <c r="F36" s="12">
        <f>D36-E36</f>
        <v>6708.6900000000005</v>
      </c>
      <c r="G36" s="17">
        <v>0.31424999999999997</v>
      </c>
      <c r="H36" s="14">
        <f>F36*G36</f>
        <v>2108.2058324999998</v>
      </c>
      <c r="I36" s="3"/>
      <c r="J36" s="6"/>
      <c r="L36" s="2"/>
      <c r="M36" s="13" t="s">
        <v>16</v>
      </c>
      <c r="N36" s="12">
        <v>-0.1</v>
      </c>
      <c r="O36" s="12">
        <v>8839.56</v>
      </c>
      <c r="P36" s="14">
        <f>$H$4</f>
        <v>2136</v>
      </c>
      <c r="Q36" s="12">
        <f>O36-P36</f>
        <v>6703.5599999999995</v>
      </c>
      <c r="R36" s="17">
        <v>0.31419999999999998</v>
      </c>
      <c r="S36" s="14">
        <f>Q36*R36</f>
        <v>2106.2585519999998</v>
      </c>
      <c r="T36" s="3"/>
      <c r="U36" s="6"/>
    </row>
    <row r="37" spans="1:21" hidden="1" x14ac:dyDescent="0.3">
      <c r="A37" s="2"/>
      <c r="B37" s="2"/>
      <c r="C37" s="2"/>
      <c r="D37" s="2"/>
      <c r="E37" s="2"/>
      <c r="F37" s="2"/>
      <c r="G37" s="2"/>
      <c r="H37" s="2"/>
      <c r="I37" s="3"/>
      <c r="J37" s="6"/>
      <c r="L37" s="2"/>
      <c r="M37" s="2"/>
      <c r="N37" s="2"/>
      <c r="O37" s="2"/>
      <c r="P37" s="2"/>
      <c r="Q37" s="2"/>
      <c r="R37" s="2"/>
      <c r="S37" s="2"/>
      <c r="T37" s="3"/>
      <c r="U37" s="6"/>
    </row>
    <row r="38" spans="1:21" hidden="1" x14ac:dyDescent="0.3"/>
    <row r="39" spans="1:21" hidden="1" x14ac:dyDescent="0.3"/>
    <row r="40" spans="1:21" hidden="1" x14ac:dyDescent="0.3"/>
    <row r="41" spans="1:21" hidden="1" x14ac:dyDescent="0.3"/>
    <row r="43" spans="1:21" x14ac:dyDescent="0.3">
      <c r="C43" t="s">
        <v>476</v>
      </c>
      <c r="D43" s="128">
        <v>5.0000000000000001E-3</v>
      </c>
      <c r="E43" s="129">
        <f>E44*(1+$D$43)</f>
        <v>18451.8</v>
      </c>
      <c r="F43" s="129">
        <f>F44*(1+$D$43)</f>
        <v>18411.610049999996</v>
      </c>
    </row>
    <row r="44" spans="1:21" x14ac:dyDescent="0.3">
      <c r="C44" t="s">
        <v>477</v>
      </c>
      <c r="D44" s="128">
        <v>0</v>
      </c>
      <c r="E44" s="129">
        <v>18360</v>
      </c>
      <c r="F44">
        <v>18320.009999999998</v>
      </c>
    </row>
    <row r="45" spans="1:21" x14ac:dyDescent="0.3">
      <c r="C45" t="s">
        <v>475</v>
      </c>
      <c r="D45" s="128">
        <v>-5.0000000000000001E-3</v>
      </c>
      <c r="E45" s="129">
        <f>E44*(1+$D$45)</f>
        <v>18268.2</v>
      </c>
      <c r="F45" s="129">
        <f>F44*(1+$D$45)</f>
        <v>18228.409949999997</v>
      </c>
      <c r="G45">
        <v>18387</v>
      </c>
      <c r="H45" s="130">
        <f>G45/E44-1</f>
        <v>1.4705882352941124E-3</v>
      </c>
      <c r="I45" s="131">
        <v>11.2</v>
      </c>
    </row>
  </sheetData>
  <mergeCells count="1">
    <mergeCell ref="I6:J8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workbookViewId="0">
      <selection activeCell="R15" sqref="R15"/>
    </sheetView>
  </sheetViews>
  <sheetFormatPr defaultRowHeight="14.4" x14ac:dyDescent="0.3"/>
  <cols>
    <col min="4" max="4" width="10.33203125" style="1" bestFit="1" customWidth="1"/>
    <col min="5" max="5" width="9.109375" style="1"/>
    <col min="6" max="6" width="16" style="1" bestFit="1" customWidth="1"/>
    <col min="8" max="8" width="11.6640625" customWidth="1"/>
    <col min="10" max="10" width="28.44140625" bestFit="1" customWidth="1"/>
    <col min="11" max="11" width="15.109375" bestFit="1" customWidth="1"/>
    <col min="12" max="12" width="13.6640625" customWidth="1"/>
    <col min="13" max="13" width="13.44140625" bestFit="1" customWidth="1"/>
    <col min="14" max="14" width="22" bestFit="1" customWidth="1"/>
    <col min="15" max="15" width="15.6640625" bestFit="1" customWidth="1"/>
    <col min="16" max="16" width="13.109375" bestFit="1" customWidth="1"/>
    <col min="17" max="17" width="16.6640625" bestFit="1" customWidth="1"/>
    <col min="18" max="19" width="14.5546875" bestFit="1" customWidth="1"/>
  </cols>
  <sheetData>
    <row r="1" spans="3:19" x14ac:dyDescent="0.3">
      <c r="F1" s="75">
        <f ca="1">TODAY()</f>
        <v>45377</v>
      </c>
    </row>
    <row r="2" spans="3:19" x14ac:dyDescent="0.3">
      <c r="D2" s="1" t="s">
        <v>432</v>
      </c>
      <c r="E2" s="1" t="s">
        <v>433</v>
      </c>
      <c r="F2" s="1" t="s">
        <v>434</v>
      </c>
    </row>
    <row r="3" spans="3:19" x14ac:dyDescent="0.3">
      <c r="C3" t="s">
        <v>427</v>
      </c>
      <c r="D3" s="76">
        <v>315</v>
      </c>
      <c r="E3" s="78">
        <f>D3/$D$7</f>
        <v>0.18460889287409674</v>
      </c>
      <c r="F3" s="76">
        <f t="shared" ref="F3:F4" si="0">$F$7*E3</f>
        <v>167.25565694393165</v>
      </c>
    </row>
    <row r="4" spans="3:19" ht="23.25" customHeight="1" x14ac:dyDescent="0.45">
      <c r="C4" t="s">
        <v>428</v>
      </c>
      <c r="D4" s="76">
        <v>315</v>
      </c>
      <c r="E4" s="78">
        <f t="shared" ref="E4:E7" si="1">D4/$D$7</f>
        <v>0.18460889287409674</v>
      </c>
      <c r="F4" s="76">
        <f t="shared" si="0"/>
        <v>167.25565694393165</v>
      </c>
      <c r="L4" s="89"/>
      <c r="M4" s="88" t="s">
        <v>451</v>
      </c>
      <c r="N4" s="93">
        <v>32.299999999999997</v>
      </c>
    </row>
    <row r="5" spans="3:19" ht="23.4" x14ac:dyDescent="0.45">
      <c r="C5" t="s">
        <v>429</v>
      </c>
      <c r="D5" s="76">
        <v>315</v>
      </c>
      <c r="E5" s="78">
        <f t="shared" si="1"/>
        <v>0.18460889287409674</v>
      </c>
      <c r="F5" s="76">
        <f>$F$7*E5</f>
        <v>167.25565694393165</v>
      </c>
      <c r="K5" s="90"/>
    </row>
    <row r="6" spans="3:19" ht="23.4" x14ac:dyDescent="0.45">
      <c r="C6" t="s">
        <v>430</v>
      </c>
      <c r="D6" s="76">
        <f>204.62+91.69+465</f>
        <v>761.31</v>
      </c>
      <c r="E6" s="78">
        <f t="shared" si="1"/>
        <v>0.44617332137770976</v>
      </c>
      <c r="F6" s="76">
        <f>E6*F7</f>
        <v>404.23302916820506</v>
      </c>
      <c r="K6" s="90"/>
    </row>
    <row r="7" spans="3:19" ht="23.4" x14ac:dyDescent="0.45">
      <c r="C7" t="s">
        <v>431</v>
      </c>
      <c r="D7" s="77">
        <f>SUM(D3:D6)</f>
        <v>1706.31</v>
      </c>
      <c r="E7" s="78">
        <f t="shared" si="1"/>
        <v>1</v>
      </c>
      <c r="F7" s="77">
        <v>906</v>
      </c>
      <c r="K7" s="90"/>
    </row>
    <row r="8" spans="3:19" ht="23.4" x14ac:dyDescent="0.45">
      <c r="K8" s="90"/>
    </row>
    <row r="9" spans="3:19" ht="23.4" x14ac:dyDescent="0.45">
      <c r="F9" s="79"/>
      <c r="G9" s="80" t="s">
        <v>435</v>
      </c>
      <c r="H9" s="81">
        <v>44990</v>
      </c>
      <c r="I9" s="80" t="s">
        <v>436</v>
      </c>
      <c r="J9" s="81" t="s">
        <v>439</v>
      </c>
      <c r="K9" s="90"/>
      <c r="L9" s="88"/>
    </row>
    <row r="10" spans="3:19" ht="23.4" x14ac:dyDescent="0.45">
      <c r="F10" s="79"/>
      <c r="G10" s="82" t="s">
        <v>437</v>
      </c>
      <c r="H10" s="80" t="s">
        <v>432</v>
      </c>
      <c r="I10" s="80" t="s">
        <v>433</v>
      </c>
      <c r="J10" s="80" t="s">
        <v>440</v>
      </c>
      <c r="L10" s="88"/>
    </row>
    <row r="11" spans="3:19" x14ac:dyDescent="0.3">
      <c r="F11" s="133" t="s">
        <v>438</v>
      </c>
      <c r="G11" s="56" t="s">
        <v>427</v>
      </c>
      <c r="H11" s="83">
        <f>D3</f>
        <v>315</v>
      </c>
      <c r="I11" s="84">
        <f>H11/$H$15</f>
        <v>0.18460889287409674</v>
      </c>
      <c r="J11" s="85">
        <f>$J$15*I11</f>
        <v>167.25565694393165</v>
      </c>
    </row>
    <row r="12" spans="3:19" x14ac:dyDescent="0.3">
      <c r="F12" s="133"/>
      <c r="G12" s="56" t="s">
        <v>428</v>
      </c>
      <c r="H12" s="83">
        <f t="shared" ref="H12:H14" si="2">D4</f>
        <v>315</v>
      </c>
      <c r="I12" s="84">
        <f t="shared" ref="I12:I14" si="3">H12/$H$15</f>
        <v>0.18460889287409674</v>
      </c>
      <c r="J12" s="85">
        <f t="shared" ref="J12:J14" si="4">$J$15*I12</f>
        <v>167.25565694393165</v>
      </c>
    </row>
    <row r="13" spans="3:19" ht="23.4" x14ac:dyDescent="0.3">
      <c r="F13" s="133"/>
      <c r="G13" s="56" t="s">
        <v>429</v>
      </c>
      <c r="H13" s="83">
        <f t="shared" si="2"/>
        <v>315</v>
      </c>
      <c r="I13" s="84">
        <f t="shared" si="3"/>
        <v>0.18460889287409674</v>
      </c>
      <c r="J13" s="85">
        <f t="shared" si="4"/>
        <v>167.25565694393165</v>
      </c>
      <c r="O13" s="96" t="s">
        <v>458</v>
      </c>
      <c r="P13" s="96" t="s">
        <v>459</v>
      </c>
      <c r="Q13" s="96" t="s">
        <v>460</v>
      </c>
    </row>
    <row r="14" spans="3:19" ht="23.4" x14ac:dyDescent="0.45">
      <c r="F14" s="133"/>
      <c r="G14" s="56" t="s">
        <v>430</v>
      </c>
      <c r="H14" s="83">
        <f t="shared" si="2"/>
        <v>761.31</v>
      </c>
      <c r="I14" s="84">
        <f t="shared" si="3"/>
        <v>0.44617332137770976</v>
      </c>
      <c r="J14" s="85">
        <f t="shared" si="4"/>
        <v>404.23302916820506</v>
      </c>
      <c r="M14" s="91">
        <v>9462066</v>
      </c>
      <c r="N14" s="88" t="s">
        <v>452</v>
      </c>
      <c r="O14" s="90">
        <f>204.62+91.69+333.34</f>
        <v>629.65</v>
      </c>
      <c r="P14" s="94">
        <f>O14/$O$19</f>
        <v>0.20186647720589357</v>
      </c>
      <c r="Q14" s="90"/>
      <c r="R14" s="90">
        <v>0</v>
      </c>
      <c r="S14" s="90"/>
    </row>
    <row r="15" spans="3:19" ht="23.4" x14ac:dyDescent="0.45">
      <c r="F15" s="133"/>
      <c r="G15" s="82" t="s">
        <v>431</v>
      </c>
      <c r="H15" s="85">
        <f>SUM(H11:H14)</f>
        <v>1706.31</v>
      </c>
      <c r="I15" s="86">
        <v>1</v>
      </c>
      <c r="J15" s="85">
        <v>906</v>
      </c>
      <c r="N15" s="88" t="s">
        <v>454</v>
      </c>
      <c r="O15" s="90">
        <f>315.45+10000/32.4</f>
        <v>624.09197530864196</v>
      </c>
      <c r="P15" s="94">
        <f t="shared" ref="P15:P19" si="5">O15/$O$19</f>
        <v>0.20008456842376413</v>
      </c>
      <c r="Q15" s="90"/>
      <c r="R15" s="90">
        <v>1.25</v>
      </c>
      <c r="S15" s="90"/>
    </row>
    <row r="16" spans="3:19" ht="23.4" x14ac:dyDescent="0.45">
      <c r="N16" s="88" t="s">
        <v>453</v>
      </c>
      <c r="O16" s="90">
        <f>314.46+10000/32.4</f>
        <v>623.10197530864195</v>
      </c>
      <c r="P16" s="94">
        <f t="shared" si="5"/>
        <v>0.19976717334326885</v>
      </c>
      <c r="Q16" s="90"/>
      <c r="R16" s="90">
        <v>5.46</v>
      </c>
      <c r="S16" s="90"/>
    </row>
    <row r="17" spans="6:19" ht="23.4" x14ac:dyDescent="0.45">
      <c r="G17" t="s">
        <v>449</v>
      </c>
      <c r="N17" s="88" t="s">
        <v>455</v>
      </c>
      <c r="O17" s="90">
        <f>314.46+10000/32.4</f>
        <v>623.10197530864195</v>
      </c>
      <c r="P17" s="94">
        <f t="shared" si="5"/>
        <v>0.19976717334326885</v>
      </c>
      <c r="Q17" s="90"/>
      <c r="R17" s="90">
        <v>5.48</v>
      </c>
      <c r="S17" s="90"/>
    </row>
    <row r="18" spans="6:19" ht="23.4" x14ac:dyDescent="0.45">
      <c r="G18" t="s">
        <v>445</v>
      </c>
      <c r="N18" s="88" t="s">
        <v>469</v>
      </c>
      <c r="O18" s="90">
        <f>20000/32.3</f>
        <v>619.19504643962853</v>
      </c>
      <c r="P18" s="94">
        <f t="shared" si="5"/>
        <v>0.19851460768380447</v>
      </c>
      <c r="Q18" s="90"/>
      <c r="R18" s="90">
        <v>0</v>
      </c>
      <c r="S18" s="90"/>
    </row>
    <row r="19" spans="6:19" ht="23.4" x14ac:dyDescent="0.45">
      <c r="G19" t="s">
        <v>448</v>
      </c>
      <c r="N19" s="91" t="s">
        <v>456</v>
      </c>
      <c r="O19" s="92">
        <f>SUM(O14:O18)</f>
        <v>3119.1409723655547</v>
      </c>
      <c r="P19" s="95">
        <f t="shared" si="5"/>
        <v>1</v>
      </c>
      <c r="Q19" s="95"/>
      <c r="R19" s="92">
        <f>SUM(R16:R18)</f>
        <v>10.940000000000001</v>
      </c>
      <c r="S19" s="93">
        <f>R19*N4</f>
        <v>353.36200000000002</v>
      </c>
    </row>
    <row r="20" spans="6:19" ht="23.4" x14ac:dyDescent="0.45">
      <c r="F20" s="79"/>
      <c r="G20" s="80" t="s">
        <v>435</v>
      </c>
      <c r="H20" s="81">
        <v>44990</v>
      </c>
      <c r="I20" s="80" t="s">
        <v>436</v>
      </c>
      <c r="J20" s="81" t="s">
        <v>446</v>
      </c>
      <c r="K20" s="56"/>
      <c r="L20" s="56"/>
      <c r="N20" s="91" t="s">
        <v>450</v>
      </c>
      <c r="O20" s="92">
        <v>2925.4</v>
      </c>
    </row>
    <row r="21" spans="6:19" x14ac:dyDescent="0.3">
      <c r="F21" s="79"/>
      <c r="G21" s="82" t="s">
        <v>437</v>
      </c>
      <c r="H21" s="80" t="s">
        <v>432</v>
      </c>
      <c r="I21" s="80" t="s">
        <v>433</v>
      </c>
      <c r="J21" s="80" t="s">
        <v>447</v>
      </c>
      <c r="K21" s="80" t="s">
        <v>442</v>
      </c>
      <c r="L21" s="80" t="s">
        <v>443</v>
      </c>
    </row>
    <row r="22" spans="6:19" ht="23.4" x14ac:dyDescent="0.45">
      <c r="F22" s="133" t="s">
        <v>444</v>
      </c>
      <c r="G22" s="56" t="s">
        <v>427</v>
      </c>
      <c r="H22" s="83">
        <f>O15</f>
        <v>624.09197530864196</v>
      </c>
      <c r="I22" s="84">
        <f>H22/$H$27</f>
        <v>0.20008456842376413</v>
      </c>
      <c r="J22" s="83">
        <f>$J$27*I22</f>
        <v>585.32739646687958</v>
      </c>
      <c r="K22" s="87">
        <f>J11</f>
        <v>167.25565694393165</v>
      </c>
      <c r="L22" s="87">
        <f>J22-K22</f>
        <v>418.07173952294795</v>
      </c>
      <c r="N22" s="91" t="s">
        <v>457</v>
      </c>
      <c r="O22" s="92">
        <f>O20-O19</f>
        <v>-193.74097236555463</v>
      </c>
    </row>
    <row r="23" spans="6:19" x14ac:dyDescent="0.3">
      <c r="F23" s="133"/>
      <c r="G23" s="56" t="s">
        <v>428</v>
      </c>
      <c r="H23" s="83">
        <f>O17</f>
        <v>623.10197530864195</v>
      </c>
      <c r="I23" s="84">
        <f t="shared" ref="I23:I26" si="6">H23/$H$27</f>
        <v>0.19976717334326885</v>
      </c>
      <c r="J23" s="83">
        <f t="shared" ref="J23:J26" si="7">$J$27*I23</f>
        <v>584.3988888983987</v>
      </c>
      <c r="K23" s="87">
        <f>J12</f>
        <v>167.25565694393165</v>
      </c>
      <c r="L23" s="87">
        <f t="shared" ref="L23:L26" si="8">J23-K23</f>
        <v>417.14323195446707</v>
      </c>
    </row>
    <row r="24" spans="6:19" x14ac:dyDescent="0.3">
      <c r="F24" s="133"/>
      <c r="G24" s="56" t="s">
        <v>429</v>
      </c>
      <c r="H24" s="83">
        <f>O16</f>
        <v>623.10197530864195</v>
      </c>
      <c r="I24" s="84">
        <f t="shared" si="6"/>
        <v>0.19976717334326885</v>
      </c>
      <c r="J24" s="83">
        <f t="shared" si="7"/>
        <v>584.3988888983987</v>
      </c>
      <c r="K24" s="87">
        <f>J13</f>
        <v>167.25565694393165</v>
      </c>
      <c r="L24" s="87">
        <f t="shared" si="8"/>
        <v>417.14323195446707</v>
      </c>
    </row>
    <row r="25" spans="6:19" x14ac:dyDescent="0.3">
      <c r="F25" s="133"/>
      <c r="G25" s="56" t="s">
        <v>430</v>
      </c>
      <c r="H25" s="83">
        <f>O14</f>
        <v>629.65</v>
      </c>
      <c r="I25" s="84">
        <f t="shared" si="6"/>
        <v>0.20186647720589357</v>
      </c>
      <c r="J25" s="83">
        <f t="shared" si="7"/>
        <v>590.54019241812102</v>
      </c>
      <c r="K25" s="87">
        <f>J14</f>
        <v>404.23302916820506</v>
      </c>
      <c r="L25" s="87">
        <f t="shared" si="8"/>
        <v>186.30716324991596</v>
      </c>
    </row>
    <row r="26" spans="6:19" x14ac:dyDescent="0.3">
      <c r="F26" s="133"/>
      <c r="G26" s="56" t="s">
        <v>441</v>
      </c>
      <c r="H26" s="83">
        <f>O18</f>
        <v>619.19504643962853</v>
      </c>
      <c r="I26" s="84">
        <f t="shared" si="6"/>
        <v>0.19851460768380447</v>
      </c>
      <c r="J26" s="83">
        <f t="shared" si="7"/>
        <v>580.73463331820165</v>
      </c>
      <c r="K26" s="87">
        <v>0</v>
      </c>
      <c r="L26" s="87">
        <f t="shared" si="8"/>
        <v>580.73463331820165</v>
      </c>
    </row>
    <row r="27" spans="6:19" x14ac:dyDescent="0.3">
      <c r="F27" s="133"/>
      <c r="G27" s="82" t="s">
        <v>431</v>
      </c>
      <c r="H27" s="85">
        <f>SUM(H22:H26)</f>
        <v>3119.1409723655547</v>
      </c>
      <c r="I27" s="86">
        <f>SUM(I22:I26)</f>
        <v>0.99999999999999989</v>
      </c>
      <c r="J27" s="85">
        <f>O20</f>
        <v>2925.4</v>
      </c>
      <c r="K27" s="56"/>
      <c r="L27" s="87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tabSelected="1" topLeftCell="A2" zoomScale="85" zoomScaleNormal="85" workbookViewId="0">
      <selection activeCell="K32" sqref="K32"/>
    </sheetView>
  </sheetViews>
  <sheetFormatPr defaultRowHeight="14.4" x14ac:dyDescent="0.3"/>
  <cols>
    <col min="2" max="2" width="11.109375" style="30" bestFit="1" customWidth="1"/>
    <col min="3" max="3" width="13.33203125" bestFit="1" customWidth="1"/>
    <col min="4" max="4" width="15.88671875" style="29" bestFit="1" customWidth="1"/>
    <col min="5" max="5" width="14.109375" style="29" customWidth="1"/>
    <col min="6" max="6" width="16" style="28" bestFit="1" customWidth="1"/>
    <col min="7" max="7" width="12.6640625" bestFit="1" customWidth="1"/>
    <col min="8" max="8" width="15.88671875" style="29" customWidth="1"/>
    <col min="9" max="9" width="13" style="29" customWidth="1"/>
    <col min="10" max="10" width="17.5546875" style="28" customWidth="1"/>
    <col min="11" max="11" width="15.33203125" style="28" customWidth="1"/>
    <col min="12" max="12" width="10.33203125" bestFit="1" customWidth="1"/>
    <col min="14" max="14" width="11.6640625" bestFit="1" customWidth="1"/>
  </cols>
  <sheetData>
    <row r="3" spans="2:14" ht="15.75" customHeight="1" x14ac:dyDescent="0.3"/>
    <row r="4" spans="2:14" x14ac:dyDescent="0.3">
      <c r="B4" s="60"/>
      <c r="C4" s="56"/>
      <c r="D4" s="54"/>
      <c r="E4" s="54"/>
      <c r="F4" s="64">
        <v>45358</v>
      </c>
      <c r="G4" s="79" t="s">
        <v>462</v>
      </c>
      <c r="H4" s="54"/>
      <c r="I4" s="54"/>
      <c r="J4" s="65">
        <f ca="1">L5</f>
        <v>45377</v>
      </c>
      <c r="K4" s="55"/>
      <c r="L4" s="37" t="s">
        <v>43</v>
      </c>
    </row>
    <row r="5" spans="2:14" x14ac:dyDescent="0.3">
      <c r="B5" s="33"/>
      <c r="C5" s="34"/>
      <c r="D5" s="35"/>
      <c r="E5" s="59" t="s">
        <v>44</v>
      </c>
      <c r="F5" s="35">
        <v>31.7973</v>
      </c>
      <c r="G5" s="69">
        <v>3993.81</v>
      </c>
      <c r="H5" s="35"/>
      <c r="I5" s="59" t="s">
        <v>44</v>
      </c>
      <c r="J5" s="35">
        <v>32.19</v>
      </c>
      <c r="K5" s="55">
        <f>J5</f>
        <v>32.19</v>
      </c>
      <c r="L5" s="64">
        <f ca="1">TODAY()</f>
        <v>45377</v>
      </c>
      <c r="M5" s="31"/>
    </row>
    <row r="6" spans="2:14" x14ac:dyDescent="0.3">
      <c r="B6" s="134" t="s">
        <v>21</v>
      </c>
      <c r="C6" s="135"/>
      <c r="D6" s="35"/>
      <c r="E6" s="35"/>
      <c r="F6" s="36"/>
      <c r="G6" s="34"/>
      <c r="H6" s="54"/>
      <c r="I6" s="54"/>
      <c r="J6" s="55"/>
      <c r="K6" s="55"/>
      <c r="L6" s="34"/>
      <c r="M6" s="31"/>
    </row>
    <row r="7" spans="2:14" x14ac:dyDescent="0.3">
      <c r="B7" s="33"/>
      <c r="C7" s="34"/>
      <c r="D7" s="35"/>
      <c r="E7" s="35"/>
      <c r="F7" s="36"/>
      <c r="G7" s="34"/>
      <c r="H7" s="35"/>
      <c r="I7" s="35"/>
      <c r="J7" s="37"/>
      <c r="K7" s="37"/>
      <c r="L7" s="34"/>
      <c r="M7" s="31"/>
    </row>
    <row r="8" spans="2:14" hidden="1" x14ac:dyDescent="0.3">
      <c r="B8" s="43" t="s">
        <v>41</v>
      </c>
      <c r="C8" s="34"/>
      <c r="D8" s="54"/>
      <c r="E8" s="38"/>
      <c r="F8" s="36"/>
      <c r="G8" s="34"/>
      <c r="H8" s="38"/>
      <c r="I8" s="38"/>
      <c r="J8" s="39"/>
      <c r="K8" s="37"/>
      <c r="L8" s="34"/>
      <c r="M8" s="31"/>
    </row>
    <row r="9" spans="2:14" s="1" customFormat="1" hidden="1" x14ac:dyDescent="0.3">
      <c r="B9" s="33"/>
      <c r="C9" s="40" t="s">
        <v>25</v>
      </c>
      <c r="D9" s="41" t="s">
        <v>33</v>
      </c>
      <c r="E9" s="41" t="s">
        <v>42</v>
      </c>
      <c r="F9" s="42" t="s">
        <v>28</v>
      </c>
      <c r="G9" s="40" t="s">
        <v>38</v>
      </c>
      <c r="H9" s="41" t="s">
        <v>34</v>
      </c>
      <c r="I9" s="41" t="s">
        <v>43</v>
      </c>
      <c r="J9" s="42" t="s">
        <v>35</v>
      </c>
      <c r="K9" s="42" t="s">
        <v>36</v>
      </c>
      <c r="L9" s="40" t="s">
        <v>37</v>
      </c>
      <c r="M9" s="32"/>
    </row>
    <row r="10" spans="2:14" s="72" customFormat="1" hidden="1" x14ac:dyDescent="0.3">
      <c r="B10" s="66" t="s">
        <v>29</v>
      </c>
      <c r="C10" s="67">
        <v>2070261</v>
      </c>
      <c r="D10" s="68">
        <v>0.17699000000000001</v>
      </c>
      <c r="E10" s="64">
        <v>45358</v>
      </c>
      <c r="F10" s="69">
        <f t="shared" ref="F10:F12" si="0">C10*D10</f>
        <v>366415.49439000001</v>
      </c>
      <c r="G10" s="70">
        <f>F10/$F$15</f>
        <v>0.499512953620047</v>
      </c>
      <c r="H10" s="68">
        <v>0.18869900000000001</v>
      </c>
      <c r="I10" s="64">
        <f t="shared" ref="I10:I13" ca="1" si="1">$L$5</f>
        <v>45377</v>
      </c>
      <c r="J10" s="69">
        <f t="shared" ref="J10:J12" si="2">C10*H10</f>
        <v>390656.18043900002</v>
      </c>
      <c r="K10" s="69">
        <f t="shared" ref="K10:K14" si="3">J10-F10</f>
        <v>24240.686049000011</v>
      </c>
      <c r="L10" s="71">
        <f t="shared" ref="L10:L15" si="4">J10/F10-1</f>
        <v>6.615628001582019E-2</v>
      </c>
    </row>
    <row r="11" spans="2:14" s="72" customFormat="1" hidden="1" x14ac:dyDescent="0.3">
      <c r="B11" s="66" t="s">
        <v>30</v>
      </c>
      <c r="C11" s="67">
        <v>46443</v>
      </c>
      <c r="D11" s="68">
        <v>2.9882599999999999</v>
      </c>
      <c r="E11" s="64">
        <v>45358</v>
      </c>
      <c r="F11" s="69">
        <f>C11*D11</f>
        <v>138783.75917999999</v>
      </c>
      <c r="G11" s="70">
        <f>F11/$F$15</f>
        <v>0.18919583512128646</v>
      </c>
      <c r="H11" s="68">
        <v>3.0636220000000001</v>
      </c>
      <c r="I11" s="64">
        <f t="shared" ca="1" si="1"/>
        <v>45377</v>
      </c>
      <c r="J11" s="69">
        <f>C11*H11</f>
        <v>142283.796546</v>
      </c>
      <c r="K11" s="69">
        <f>J11-F11</f>
        <v>3500.0373660000041</v>
      </c>
      <c r="L11" s="71">
        <f>J11/F11-1</f>
        <v>2.5219358422627236E-2</v>
      </c>
    </row>
    <row r="12" spans="2:14" s="72" customFormat="1" hidden="1" x14ac:dyDescent="0.3">
      <c r="B12" s="66" t="s">
        <v>27</v>
      </c>
      <c r="C12" s="67">
        <v>1058100</v>
      </c>
      <c r="D12" s="68">
        <v>0.19988600000000001</v>
      </c>
      <c r="E12" s="64">
        <v>45358</v>
      </c>
      <c r="F12" s="69">
        <f t="shared" si="0"/>
        <v>211499.37660000002</v>
      </c>
      <c r="G12" s="70">
        <f>F12/$F$15</f>
        <v>0.28832481134604526</v>
      </c>
      <c r="H12" s="68">
        <v>0.204239</v>
      </c>
      <c r="I12" s="64">
        <f t="shared" ca="1" si="1"/>
        <v>45377</v>
      </c>
      <c r="J12" s="69">
        <f t="shared" si="2"/>
        <v>216105.28590000002</v>
      </c>
      <c r="K12" s="69">
        <f t="shared" si="3"/>
        <v>4605.9092999999993</v>
      </c>
      <c r="L12" s="71">
        <f t="shared" si="4"/>
        <v>2.1777413125481537E-2</v>
      </c>
    </row>
    <row r="13" spans="2:14" s="115" customFormat="1" hidden="1" x14ac:dyDescent="0.3">
      <c r="B13" s="108" t="s">
        <v>478</v>
      </c>
      <c r="C13" s="109">
        <v>2380</v>
      </c>
      <c r="D13" s="110">
        <v>3.2479200000000001</v>
      </c>
      <c r="E13" s="111">
        <v>45358</v>
      </c>
      <c r="F13" s="112">
        <v>12853.09</v>
      </c>
      <c r="G13" s="113">
        <f>F13/$F$15</f>
        <v>1.7521870792425499E-2</v>
      </c>
      <c r="H13" s="110">
        <v>3.2644000000000002</v>
      </c>
      <c r="I13" s="111">
        <f t="shared" ca="1" si="1"/>
        <v>45377</v>
      </c>
      <c r="J13" s="112">
        <v>13136</v>
      </c>
      <c r="K13" s="112">
        <f t="shared" si="3"/>
        <v>282.90999999999985</v>
      </c>
      <c r="L13" s="114">
        <f t="shared" si="4"/>
        <v>2.2011049483042555E-2</v>
      </c>
    </row>
    <row r="14" spans="2:14" s="72" customFormat="1" hidden="1" x14ac:dyDescent="0.3">
      <c r="B14" s="66" t="s">
        <v>52</v>
      </c>
      <c r="C14" s="67"/>
      <c r="D14" s="68"/>
      <c r="E14" s="64"/>
      <c r="F14" s="69">
        <f>G5</f>
        <v>3993.81</v>
      </c>
      <c r="G14" s="70">
        <f>F14/$F$15</f>
        <v>5.4445291201957562E-3</v>
      </c>
      <c r="H14" s="68"/>
      <c r="I14" s="64"/>
      <c r="J14" s="69">
        <v>4863</v>
      </c>
      <c r="K14" s="69">
        <f t="shared" si="3"/>
        <v>869.19</v>
      </c>
      <c r="L14" s="71">
        <f t="shared" si="4"/>
        <v>0.21763428906232396</v>
      </c>
      <c r="N14" s="136"/>
    </row>
    <row r="15" spans="2:14" ht="18" hidden="1" x14ac:dyDescent="0.35">
      <c r="B15" s="33"/>
      <c r="C15" s="34"/>
      <c r="D15" s="35"/>
      <c r="E15" s="35"/>
      <c r="F15" s="97">
        <f>SUM(F10:F14)</f>
        <v>733545.53017000004</v>
      </c>
      <c r="G15" s="47">
        <f>SUM(G10:G14)</f>
        <v>1</v>
      </c>
      <c r="H15" s="48"/>
      <c r="I15" s="48"/>
      <c r="J15" s="97">
        <f>SUM(J10:J14)</f>
        <v>767044.26288500009</v>
      </c>
      <c r="K15" s="97">
        <f>SUM(K10:K13)</f>
        <v>32629.542715000014</v>
      </c>
      <c r="L15" s="98">
        <f t="shared" si="4"/>
        <v>4.5666875929619044E-2</v>
      </c>
      <c r="M15" s="31"/>
    </row>
    <row r="16" spans="2:14" ht="18" hidden="1" x14ac:dyDescent="0.35">
      <c r="B16" s="33"/>
      <c r="C16" s="34"/>
      <c r="D16" s="35"/>
      <c r="E16" s="35" t="s">
        <v>461</v>
      </c>
      <c r="F16" s="100">
        <f>F15/F5</f>
        <v>23069.428227239419</v>
      </c>
      <c r="G16" s="47"/>
      <c r="H16" s="48"/>
      <c r="I16" s="48"/>
      <c r="J16" s="100">
        <f>J15/J5</f>
        <v>23828.65060220566</v>
      </c>
      <c r="K16" s="100">
        <f>J16-F16</f>
        <v>759.22237496624075</v>
      </c>
      <c r="L16" s="98">
        <f>J16/F16-1</f>
        <v>3.2910324759145126E-2</v>
      </c>
      <c r="M16" s="31"/>
    </row>
    <row r="17" spans="2:13" hidden="1" x14ac:dyDescent="0.3">
      <c r="B17" s="60"/>
      <c r="C17" s="56"/>
      <c r="D17" s="54"/>
      <c r="E17" s="54"/>
      <c r="F17" s="55"/>
      <c r="G17" s="56"/>
      <c r="H17" s="62" t="s">
        <v>46</v>
      </c>
      <c r="I17" s="51">
        <f ca="1">$L$5</f>
        <v>45377</v>
      </c>
      <c r="J17" s="52">
        <f>J15</f>
        <v>767044.26288500009</v>
      </c>
      <c r="K17" s="52">
        <f>K15</f>
        <v>32629.542715000014</v>
      </c>
      <c r="L17" s="53">
        <f>K17/J17</f>
        <v>4.2539321775609228E-2</v>
      </c>
    </row>
    <row r="18" spans="2:13" hidden="1" x14ac:dyDescent="0.3">
      <c r="B18" s="60"/>
      <c r="C18" s="56"/>
      <c r="D18" s="54"/>
      <c r="E18" s="54"/>
      <c r="F18" s="55"/>
      <c r="G18" s="56"/>
      <c r="H18" s="63" t="s">
        <v>47</v>
      </c>
      <c r="I18" s="54"/>
      <c r="J18" s="55"/>
      <c r="K18" s="52">
        <f>K17*0.07</f>
        <v>2284.0679900500013</v>
      </c>
      <c r="L18" s="56"/>
    </row>
    <row r="21" spans="2:13" x14ac:dyDescent="0.3">
      <c r="B21" s="33"/>
      <c r="C21" s="40" t="str">
        <f>C9</f>
        <v>Adet</v>
      </c>
      <c r="D21" s="41" t="str">
        <f t="shared" ref="D21:L21" si="5">D9</f>
        <v>Alış Fiyatı</v>
      </c>
      <c r="E21" s="41" t="str">
        <f t="shared" si="5"/>
        <v>Alış Tarihi</v>
      </c>
      <c r="F21" s="42" t="str">
        <f t="shared" si="5"/>
        <v>Tutar</v>
      </c>
      <c r="G21" s="40" t="str">
        <f t="shared" si="5"/>
        <v>Ağırlık</v>
      </c>
      <c r="H21" s="41" t="str">
        <f t="shared" si="5"/>
        <v>Bugünkü fiyat</v>
      </c>
      <c r="I21" s="41" t="str">
        <f t="shared" si="5"/>
        <v>Tarih</v>
      </c>
      <c r="J21" s="42" t="str">
        <f t="shared" si="5"/>
        <v>Bugünkü Tutar</v>
      </c>
      <c r="K21" s="42" t="str">
        <f t="shared" si="5"/>
        <v>K/Z</v>
      </c>
      <c r="L21" s="40" t="str">
        <f t="shared" si="5"/>
        <v>K/Z %</v>
      </c>
    </row>
    <row r="22" spans="2:13" x14ac:dyDescent="0.3">
      <c r="B22" s="66" t="str">
        <f>B10</f>
        <v>FİB</v>
      </c>
      <c r="C22" s="67">
        <f t="shared" ref="C22:L22" si="6">C10</f>
        <v>2070261</v>
      </c>
      <c r="D22" s="68">
        <f t="shared" si="6"/>
        <v>0.17699000000000001</v>
      </c>
      <c r="E22" s="64">
        <f t="shared" si="6"/>
        <v>45358</v>
      </c>
      <c r="F22" s="69">
        <f t="shared" si="6"/>
        <v>366415.49439000001</v>
      </c>
      <c r="G22" s="70">
        <f t="shared" si="6"/>
        <v>0.499512953620047</v>
      </c>
      <c r="H22" s="68">
        <f t="shared" si="6"/>
        <v>0.18869900000000001</v>
      </c>
      <c r="I22" s="64">
        <f t="shared" ca="1" si="6"/>
        <v>45377</v>
      </c>
      <c r="J22" s="69">
        <f t="shared" si="6"/>
        <v>390656.18043900002</v>
      </c>
      <c r="K22" s="69">
        <f t="shared" si="6"/>
        <v>24240.686049000011</v>
      </c>
      <c r="L22" s="71">
        <f t="shared" si="6"/>
        <v>6.615628001582019E-2</v>
      </c>
    </row>
    <row r="23" spans="2:13" x14ac:dyDescent="0.3">
      <c r="B23" s="66" t="str">
        <f t="shared" ref="B23:L24" si="7">B11</f>
        <v>GTY</v>
      </c>
      <c r="C23" s="67">
        <f t="shared" si="7"/>
        <v>46443</v>
      </c>
      <c r="D23" s="68">
        <f t="shared" si="7"/>
        <v>2.9882599999999999</v>
      </c>
      <c r="E23" s="64">
        <f t="shared" si="7"/>
        <v>45358</v>
      </c>
      <c r="F23" s="69">
        <f t="shared" si="7"/>
        <v>138783.75917999999</v>
      </c>
      <c r="G23" s="70">
        <f t="shared" si="7"/>
        <v>0.18919583512128646</v>
      </c>
      <c r="H23" s="68">
        <f t="shared" si="7"/>
        <v>3.0636220000000001</v>
      </c>
      <c r="I23" s="64">
        <f t="shared" ca="1" si="7"/>
        <v>45377</v>
      </c>
      <c r="J23" s="69">
        <f t="shared" si="7"/>
        <v>142283.796546</v>
      </c>
      <c r="K23" s="69">
        <f t="shared" si="7"/>
        <v>3500.0373660000041</v>
      </c>
      <c r="L23" s="71">
        <f t="shared" si="7"/>
        <v>2.5219358422627236E-2</v>
      </c>
    </row>
    <row r="24" spans="2:13" x14ac:dyDescent="0.3">
      <c r="B24" s="66" t="str">
        <f t="shared" si="7"/>
        <v>DBH</v>
      </c>
      <c r="C24" s="67">
        <f t="shared" si="7"/>
        <v>1058100</v>
      </c>
      <c r="D24" s="68">
        <f t="shared" si="7"/>
        <v>0.19988600000000001</v>
      </c>
      <c r="E24" s="64">
        <f t="shared" si="7"/>
        <v>45358</v>
      </c>
      <c r="F24" s="69">
        <f t="shared" si="7"/>
        <v>211499.37660000002</v>
      </c>
      <c r="G24" s="70">
        <f t="shared" si="7"/>
        <v>0.28832481134604526</v>
      </c>
      <c r="H24" s="68">
        <f t="shared" si="7"/>
        <v>0.204239</v>
      </c>
      <c r="I24" s="64">
        <f t="shared" ca="1" si="7"/>
        <v>45377</v>
      </c>
      <c r="J24" s="69">
        <f t="shared" si="7"/>
        <v>216105.28590000002</v>
      </c>
      <c r="K24" s="69">
        <f t="shared" si="7"/>
        <v>4605.9092999999993</v>
      </c>
      <c r="L24" s="71">
        <f t="shared" si="7"/>
        <v>2.1777413125481537E-2</v>
      </c>
    </row>
    <row r="25" spans="2:13" x14ac:dyDescent="0.3">
      <c r="B25" s="108" t="s">
        <v>479</v>
      </c>
      <c r="C25" s="109"/>
      <c r="D25" s="110"/>
      <c r="E25" s="111"/>
      <c r="F25" s="112">
        <f>F13+F14</f>
        <v>16846.900000000001</v>
      </c>
      <c r="G25" s="113"/>
      <c r="H25" s="110"/>
      <c r="I25" s="111"/>
      <c r="J25" s="112">
        <f>J13+J14</f>
        <v>17999</v>
      </c>
      <c r="K25" s="112">
        <f>J25-F25</f>
        <v>1152.0999999999985</v>
      </c>
      <c r="L25" s="114">
        <f t="shared" ref="L25:L26" si="8">J25/F25-1</f>
        <v>6.8386468727184235E-2</v>
      </c>
    </row>
    <row r="26" spans="2:13" ht="18" x14ac:dyDescent="0.35">
      <c r="B26" s="33"/>
      <c r="C26" s="34"/>
      <c r="D26" s="35"/>
      <c r="E26" s="35" t="s">
        <v>481</v>
      </c>
      <c r="F26" s="97">
        <f>F15</f>
        <v>733545.53017000004</v>
      </c>
      <c r="G26" s="47"/>
      <c r="H26" s="48"/>
      <c r="I26" s="48" t="s">
        <v>480</v>
      </c>
      <c r="J26" s="97">
        <f>J15</f>
        <v>767044.26288500009</v>
      </c>
      <c r="K26" s="97">
        <f>J26-F26</f>
        <v>33498.732715000049</v>
      </c>
      <c r="L26" s="98">
        <f t="shared" si="8"/>
        <v>4.5666875929619044E-2</v>
      </c>
      <c r="M26" s="31"/>
    </row>
    <row r="27" spans="2:13" ht="18" x14ac:dyDescent="0.35">
      <c r="B27" s="33"/>
      <c r="C27" s="34"/>
      <c r="D27" s="35"/>
      <c r="E27" s="35" t="str">
        <f>E16</f>
        <v>Dengi USD</v>
      </c>
      <c r="F27" s="100">
        <f>F16</f>
        <v>23069.428227239419</v>
      </c>
      <c r="G27" s="47"/>
      <c r="H27" s="48"/>
      <c r="I27" s="48" t="str">
        <f>E27</f>
        <v>Dengi USD</v>
      </c>
      <c r="J27" s="100">
        <f>J16</f>
        <v>23828.65060220566</v>
      </c>
      <c r="K27" s="100">
        <f>K16</f>
        <v>759.22237496624075</v>
      </c>
      <c r="L27" s="98">
        <f>L16</f>
        <v>3.2910324759145126E-2</v>
      </c>
      <c r="M27" s="31"/>
    </row>
    <row r="28" spans="2:13" x14ac:dyDescent="0.3">
      <c r="J28" s="48" t="str">
        <f>H18</f>
        <v>KOMİSYON (%7)</v>
      </c>
      <c r="K28" s="137">
        <f t="shared" ref="I28:K28" si="9">K18</f>
        <v>2284.0679900500013</v>
      </c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topLeftCell="A2" zoomScale="85" zoomScaleNormal="85" workbookViewId="0">
      <selection activeCell="E37" sqref="E37"/>
    </sheetView>
  </sheetViews>
  <sheetFormatPr defaultRowHeight="14.4" x14ac:dyDescent="0.3"/>
  <cols>
    <col min="2" max="2" width="11.109375" style="30" bestFit="1" customWidth="1"/>
    <col min="3" max="3" width="13.33203125" bestFit="1" customWidth="1"/>
    <col min="4" max="4" width="15.88671875" style="29" bestFit="1" customWidth="1"/>
    <col min="5" max="5" width="14.109375" style="29" customWidth="1"/>
    <col min="6" max="6" width="16" style="28" bestFit="1" customWidth="1"/>
    <col min="7" max="7" width="12.6640625" bestFit="1" customWidth="1"/>
    <col min="8" max="8" width="15.88671875" style="29" customWidth="1"/>
    <col min="9" max="9" width="13" style="29" customWidth="1"/>
    <col min="10" max="10" width="17.5546875" style="28" customWidth="1"/>
    <col min="11" max="11" width="15.33203125" style="28" customWidth="1"/>
    <col min="12" max="12" width="10.33203125" bestFit="1" customWidth="1"/>
    <col min="14" max="14" width="11.6640625" bestFit="1" customWidth="1"/>
  </cols>
  <sheetData>
    <row r="3" spans="2:15" ht="15.75" customHeight="1" x14ac:dyDescent="0.3"/>
    <row r="4" spans="2:15" x14ac:dyDescent="0.3">
      <c r="B4" s="60"/>
      <c r="C4" s="56"/>
      <c r="D4" s="54"/>
      <c r="E4" s="54"/>
      <c r="F4" s="64">
        <v>45358</v>
      </c>
      <c r="G4" s="79" t="s">
        <v>462</v>
      </c>
      <c r="H4" s="54"/>
      <c r="I4" s="54"/>
      <c r="J4" s="65">
        <f ca="1">L5</f>
        <v>45377</v>
      </c>
      <c r="K4" s="55"/>
      <c r="L4" s="37" t="s">
        <v>43</v>
      </c>
    </row>
    <row r="5" spans="2:15" x14ac:dyDescent="0.3">
      <c r="B5" s="33"/>
      <c r="C5" s="34"/>
      <c r="D5" s="35"/>
      <c r="E5" s="59" t="s">
        <v>44</v>
      </c>
      <c r="F5" s="35">
        <v>31.7973</v>
      </c>
      <c r="G5" s="69">
        <v>3993.81</v>
      </c>
      <c r="H5" s="35"/>
      <c r="I5" s="59" t="s">
        <v>44</v>
      </c>
      <c r="J5" s="35">
        <v>32.729999999999997</v>
      </c>
      <c r="K5" s="55">
        <f>J5</f>
        <v>32.729999999999997</v>
      </c>
      <c r="L5" s="64">
        <f ca="1">TODAY()</f>
        <v>45377</v>
      </c>
      <c r="M5" s="31"/>
    </row>
    <row r="6" spans="2:15" x14ac:dyDescent="0.3">
      <c r="B6" s="134" t="s">
        <v>21</v>
      </c>
      <c r="C6" s="135"/>
      <c r="D6" s="35"/>
      <c r="E6" s="35"/>
      <c r="F6" s="36"/>
      <c r="G6" s="34"/>
      <c r="H6" s="54"/>
      <c r="I6" s="54"/>
      <c r="J6" s="55"/>
      <c r="K6" s="55"/>
      <c r="L6" s="34"/>
      <c r="M6" s="31"/>
    </row>
    <row r="7" spans="2:15" x14ac:dyDescent="0.3">
      <c r="B7" s="33"/>
      <c r="C7" s="34"/>
      <c r="D7" s="35"/>
      <c r="E7" s="35"/>
      <c r="F7" s="36"/>
      <c r="G7" s="34"/>
      <c r="H7" s="35"/>
      <c r="I7" s="35"/>
      <c r="J7" s="37"/>
      <c r="K7" s="37"/>
      <c r="L7" s="34"/>
      <c r="M7" s="31"/>
    </row>
    <row r="8" spans="2:15" x14ac:dyDescent="0.3">
      <c r="B8" s="43" t="s">
        <v>41</v>
      </c>
      <c r="C8" s="34"/>
      <c r="D8" s="54"/>
      <c r="E8" s="38"/>
      <c r="F8" s="36"/>
      <c r="G8" s="34"/>
      <c r="H8" s="38"/>
      <c r="I8" s="38"/>
      <c r="J8" s="39"/>
      <c r="K8" s="37"/>
      <c r="L8" s="34"/>
      <c r="M8" s="31"/>
    </row>
    <row r="9" spans="2:15" s="1" customFormat="1" x14ac:dyDescent="0.3">
      <c r="B9" s="33"/>
      <c r="C9" s="40" t="s">
        <v>25</v>
      </c>
      <c r="D9" s="41" t="s">
        <v>33</v>
      </c>
      <c r="E9" s="41" t="s">
        <v>42</v>
      </c>
      <c r="F9" s="42" t="s">
        <v>28</v>
      </c>
      <c r="G9" s="40" t="s">
        <v>38</v>
      </c>
      <c r="H9" s="41" t="s">
        <v>34</v>
      </c>
      <c r="I9" s="41" t="s">
        <v>43</v>
      </c>
      <c r="J9" s="42" t="s">
        <v>35</v>
      </c>
      <c r="K9" s="42" t="s">
        <v>36</v>
      </c>
      <c r="L9" s="40" t="s">
        <v>37</v>
      </c>
      <c r="M9" s="32"/>
    </row>
    <row r="10" spans="2:15" s="72" customFormat="1" x14ac:dyDescent="0.3">
      <c r="B10" s="66" t="s">
        <v>29</v>
      </c>
      <c r="C10" s="67">
        <v>2070261</v>
      </c>
      <c r="D10" s="68">
        <v>0.17699000000000001</v>
      </c>
      <c r="E10" s="64">
        <v>45358</v>
      </c>
      <c r="F10" s="69">
        <f t="shared" ref="F10:F15" si="0">C10*D10</f>
        <v>366415.49439000001</v>
      </c>
      <c r="G10" s="70">
        <f t="shared" ref="G10:G16" si="1">F10/$F$17</f>
        <v>0.49951295228196646</v>
      </c>
      <c r="H10" s="68">
        <v>0.18869900000000001</v>
      </c>
      <c r="I10" s="64">
        <f t="shared" ref="I10:I15" ca="1" si="2">$L$5</f>
        <v>45377</v>
      </c>
      <c r="J10" s="69">
        <f t="shared" ref="J10:J15" si="3">C10*H10</f>
        <v>390656.18043900002</v>
      </c>
      <c r="K10" s="69">
        <f t="shared" ref="K10:K15" si="4">J10-F10</f>
        <v>24240.686049000011</v>
      </c>
      <c r="L10" s="71">
        <f t="shared" ref="L10:L17" si="5">J10/F10-1</f>
        <v>6.615628001582019E-2</v>
      </c>
    </row>
    <row r="11" spans="2:15" s="72" customFormat="1" x14ac:dyDescent="0.3">
      <c r="B11" s="66" t="s">
        <v>30</v>
      </c>
      <c r="C11" s="67">
        <v>46443</v>
      </c>
      <c r="D11" s="68">
        <v>2.9882599999999999</v>
      </c>
      <c r="E11" s="64">
        <v>45358</v>
      </c>
      <c r="F11" s="69">
        <f>C11*D11</f>
        <v>138783.75917999999</v>
      </c>
      <c r="G11" s="70">
        <f t="shared" si="1"/>
        <v>0.18919583461447426</v>
      </c>
      <c r="H11" s="68">
        <v>3.0636220000000001</v>
      </c>
      <c r="I11" s="64">
        <f t="shared" ca="1" si="2"/>
        <v>45377</v>
      </c>
      <c r="J11" s="69">
        <f>C11*H11</f>
        <v>142283.796546</v>
      </c>
      <c r="K11" s="69">
        <f>J11-F11</f>
        <v>3500.0373660000041</v>
      </c>
      <c r="L11" s="71">
        <f>J11/F11-1</f>
        <v>2.5219358422627236E-2</v>
      </c>
    </row>
    <row r="12" spans="2:15" s="72" customFormat="1" x14ac:dyDescent="0.3">
      <c r="B12" s="66" t="s">
        <v>27</v>
      </c>
      <c r="C12" s="67">
        <v>1058100</v>
      </c>
      <c r="D12" s="68">
        <v>0.19988600000000001</v>
      </c>
      <c r="E12" s="64">
        <v>45358</v>
      </c>
      <c r="F12" s="69">
        <f t="shared" si="0"/>
        <v>211499.37660000002</v>
      </c>
      <c r="G12" s="70">
        <f t="shared" si="1"/>
        <v>0.28832481057368931</v>
      </c>
      <c r="H12" s="68">
        <v>0.204239</v>
      </c>
      <c r="I12" s="64">
        <f t="shared" ca="1" si="2"/>
        <v>45377</v>
      </c>
      <c r="J12" s="69">
        <f t="shared" si="3"/>
        <v>216105.28590000002</v>
      </c>
      <c r="K12" s="69">
        <f t="shared" si="4"/>
        <v>4605.9092999999993</v>
      </c>
      <c r="L12" s="71">
        <f t="shared" si="5"/>
        <v>2.1777413125481537E-2</v>
      </c>
    </row>
    <row r="13" spans="2:15" s="115" customFormat="1" x14ac:dyDescent="0.3">
      <c r="B13" s="108" t="s">
        <v>31</v>
      </c>
      <c r="C13" s="109">
        <v>2380</v>
      </c>
      <c r="D13" s="110">
        <v>3.2479200000000001</v>
      </c>
      <c r="E13" s="111">
        <v>45358</v>
      </c>
      <c r="F13" s="112">
        <f t="shared" si="0"/>
        <v>7730.0496000000003</v>
      </c>
      <c r="G13" s="113">
        <f t="shared" si="1"/>
        <v>1.053792745148556E-2</v>
      </c>
      <c r="H13" s="110">
        <v>3.2644000000000002</v>
      </c>
      <c r="I13" s="111">
        <f t="shared" ca="1" si="2"/>
        <v>45377</v>
      </c>
      <c r="J13" s="112">
        <f t="shared" si="3"/>
        <v>7769.2720000000008</v>
      </c>
      <c r="K13" s="112">
        <f t="shared" si="4"/>
        <v>39.222400000000562</v>
      </c>
      <c r="L13" s="114">
        <f t="shared" si="5"/>
        <v>5.0740166013942822E-3</v>
      </c>
    </row>
    <row r="14" spans="2:15" s="115" customFormat="1" x14ac:dyDescent="0.3">
      <c r="B14" s="108" t="s">
        <v>26</v>
      </c>
      <c r="C14" s="109">
        <v>715</v>
      </c>
      <c r="D14" s="110">
        <v>7.0558899999999998</v>
      </c>
      <c r="E14" s="111">
        <v>45358</v>
      </c>
      <c r="F14" s="112">
        <f t="shared" si="0"/>
        <v>5044.9613499999996</v>
      </c>
      <c r="G14" s="113">
        <f t="shared" si="1"/>
        <v>6.8775026620590688E-3</v>
      </c>
      <c r="H14" s="110">
        <v>7.3940000000000001</v>
      </c>
      <c r="I14" s="111">
        <f t="shared" ca="1" si="2"/>
        <v>45377</v>
      </c>
      <c r="J14" s="112">
        <f t="shared" si="3"/>
        <v>5286.71</v>
      </c>
      <c r="K14" s="112">
        <f t="shared" si="4"/>
        <v>241.74865000000045</v>
      </c>
      <c r="L14" s="114">
        <f t="shared" si="5"/>
        <v>4.7918830934155832E-2</v>
      </c>
    </row>
    <row r="15" spans="2:15" s="115" customFormat="1" x14ac:dyDescent="0.3">
      <c r="B15" s="108" t="s">
        <v>50</v>
      </c>
      <c r="C15" s="109">
        <v>41</v>
      </c>
      <c r="D15" s="110">
        <v>1.904415</v>
      </c>
      <c r="E15" s="111">
        <v>45358</v>
      </c>
      <c r="F15" s="112">
        <f t="shared" si="0"/>
        <v>78.081014999999994</v>
      </c>
      <c r="G15" s="113">
        <f t="shared" si="1"/>
        <v>1.0644331071411956E-4</v>
      </c>
      <c r="H15" s="110">
        <v>1.964</v>
      </c>
      <c r="I15" s="111">
        <f t="shared" ca="1" si="2"/>
        <v>45377</v>
      </c>
      <c r="J15" s="112">
        <f t="shared" si="3"/>
        <v>80.524000000000001</v>
      </c>
      <c r="K15" s="112">
        <f t="shared" si="4"/>
        <v>2.4429850000000073</v>
      </c>
      <c r="L15" s="114">
        <f t="shared" si="5"/>
        <v>3.1287823294817718E-2</v>
      </c>
    </row>
    <row r="16" spans="2:15" s="72" customFormat="1" x14ac:dyDescent="0.3">
      <c r="B16" s="66" t="s">
        <v>52</v>
      </c>
      <c r="C16" s="67"/>
      <c r="D16" s="68"/>
      <c r="E16" s="64"/>
      <c r="F16" s="69">
        <f>G5</f>
        <v>3993.81</v>
      </c>
      <c r="G16" s="70">
        <f t="shared" si="1"/>
        <v>5.4445291056111128E-3</v>
      </c>
      <c r="H16" s="68"/>
      <c r="I16" s="64"/>
      <c r="J16" s="69">
        <v>3993.81</v>
      </c>
      <c r="K16" s="69">
        <f t="shared" ref="K16" si="6">J16-F16</f>
        <v>0</v>
      </c>
      <c r="L16" s="71">
        <f t="shared" ref="L16" si="7">J16/F16-1</f>
        <v>0</v>
      </c>
      <c r="N16" s="136"/>
      <c r="O16" s="72">
        <v>18000</v>
      </c>
    </row>
    <row r="17" spans="2:13" ht="18" x14ac:dyDescent="0.35">
      <c r="B17" s="33"/>
      <c r="C17" s="34"/>
      <c r="D17" s="35"/>
      <c r="E17" s="35"/>
      <c r="F17" s="97">
        <f>SUM(F10:F16)</f>
        <v>733545.5321350001</v>
      </c>
      <c r="G17" s="47">
        <f>SUM(G10:G16)</f>
        <v>0.99999999999999989</v>
      </c>
      <c r="H17" s="48"/>
      <c r="I17" s="48"/>
      <c r="J17" s="97">
        <f>SUM(J10:J16)</f>
        <v>766175.57888500008</v>
      </c>
      <c r="K17" s="97">
        <f>SUM(K10:K15)</f>
        <v>32630.046750000016</v>
      </c>
      <c r="L17" s="98">
        <f t="shared" si="5"/>
        <v>4.4482646707736828E-2</v>
      </c>
      <c r="M17" s="31"/>
    </row>
    <row r="18" spans="2:13" ht="18" x14ac:dyDescent="0.35">
      <c r="B18" s="33"/>
      <c r="C18" s="34"/>
      <c r="D18" s="35"/>
      <c r="E18" s="35" t="s">
        <v>461</v>
      </c>
      <c r="F18" s="100">
        <f>F17/F5</f>
        <v>23069.428289037121</v>
      </c>
      <c r="G18" s="47"/>
      <c r="H18" s="48"/>
      <c r="I18" s="48"/>
      <c r="J18" s="100">
        <f>J17/J5</f>
        <v>23408.969718454024</v>
      </c>
      <c r="K18" s="100">
        <f>J18-F18</f>
        <v>339.54142941690225</v>
      </c>
      <c r="L18" s="98">
        <f>J18/F18-1</f>
        <v>1.4718242045827168E-2</v>
      </c>
      <c r="M18" s="31"/>
    </row>
    <row r="19" spans="2:13" x14ac:dyDescent="0.3">
      <c r="B19" s="60"/>
      <c r="C19" s="56"/>
      <c r="D19" s="54"/>
      <c r="E19" s="54"/>
      <c r="F19" s="55"/>
      <c r="G19" s="56"/>
      <c r="H19" s="62" t="s">
        <v>46</v>
      </c>
      <c r="I19" s="51">
        <f ca="1">$L$5</f>
        <v>45377</v>
      </c>
      <c r="J19" s="52">
        <f>J17</f>
        <v>766175.57888500008</v>
      </c>
      <c r="K19" s="52">
        <f>K17</f>
        <v>32630.046750000016</v>
      </c>
      <c r="L19" s="53">
        <f>K19/J19</f>
        <v>4.2588210390999234E-2</v>
      </c>
    </row>
    <row r="20" spans="2:13" x14ac:dyDescent="0.3">
      <c r="B20" s="60"/>
      <c r="C20" s="56"/>
      <c r="D20" s="54"/>
      <c r="E20" s="54"/>
      <c r="F20" s="55"/>
      <c r="G20" s="56"/>
      <c r="H20" s="63" t="s">
        <v>47</v>
      </c>
      <c r="I20" s="54"/>
      <c r="J20" s="55"/>
      <c r="K20" s="52">
        <f>K19*0.07</f>
        <v>2284.1032725000014</v>
      </c>
      <c r="L20" s="56"/>
    </row>
    <row r="24" spans="2:13" x14ac:dyDescent="0.3">
      <c r="G24" s="73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4"/>
  <sheetViews>
    <sheetView workbookViewId="0">
      <selection activeCell="J13" sqref="J13:J15"/>
    </sheetView>
  </sheetViews>
  <sheetFormatPr defaultRowHeight="14.4" x14ac:dyDescent="0.3"/>
  <cols>
    <col min="1" max="1" width="11.109375" style="30" bestFit="1" customWidth="1"/>
    <col min="3" max="3" width="15.88671875" style="29" bestFit="1" customWidth="1"/>
    <col min="4" max="4" width="14.109375" style="29" customWidth="1"/>
    <col min="5" max="5" width="15.44140625" style="28" customWidth="1"/>
    <col min="6" max="6" width="10.33203125" customWidth="1"/>
    <col min="7" max="7" width="15.88671875" style="29" customWidth="1"/>
    <col min="8" max="8" width="13" style="29" customWidth="1"/>
    <col min="9" max="9" width="15.88671875" style="28" bestFit="1" customWidth="1"/>
    <col min="10" max="10" width="15.33203125" style="28" customWidth="1"/>
    <col min="11" max="11" width="10.6640625" customWidth="1"/>
  </cols>
  <sheetData>
    <row r="4" spans="1:12" x14ac:dyDescent="0.3">
      <c r="A4" s="60"/>
      <c r="B4" s="56"/>
      <c r="C4" s="54"/>
      <c r="D4" s="54"/>
      <c r="E4" s="61">
        <v>45355</v>
      </c>
      <c r="F4" s="56"/>
      <c r="G4" s="54"/>
      <c r="H4" s="54"/>
      <c r="I4" s="65">
        <f ca="1">K7</f>
        <v>45377</v>
      </c>
      <c r="J4" s="55"/>
    </row>
    <row r="5" spans="1:12" x14ac:dyDescent="0.3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P1'!J5</f>
        <v>32.729999999999997</v>
      </c>
      <c r="J5" s="55"/>
      <c r="L5" s="31"/>
    </row>
    <row r="6" spans="1:12" x14ac:dyDescent="0.3">
      <c r="A6" s="134" t="s">
        <v>39</v>
      </c>
      <c r="B6" s="135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3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45377</v>
      </c>
      <c r="L7" s="31"/>
    </row>
    <row r="8" spans="1:12" x14ac:dyDescent="0.3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3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3">
      <c r="A10" s="43" t="s">
        <v>29</v>
      </c>
      <c r="B10" s="34">
        <v>1122316</v>
      </c>
      <c r="C10" s="35">
        <v>0.17353399999999999</v>
      </c>
      <c r="D10" s="38">
        <v>45358</v>
      </c>
      <c r="E10" s="36">
        <f t="shared" ref="E10:E15" si="0">B10*C10</f>
        <v>194759.98474399999</v>
      </c>
      <c r="F10" s="44">
        <f t="shared" ref="F10:F15" si="1">E10/$E$17</f>
        <v>0.5410245403030417</v>
      </c>
      <c r="G10" s="35">
        <f>'Rabia Çakmak P1'!H10</f>
        <v>0.18869900000000001</v>
      </c>
      <c r="H10" s="38">
        <f t="shared" ref="H10:H15" ca="1" si="2">$K$7</f>
        <v>45377</v>
      </c>
      <c r="I10" s="101">
        <f t="shared" ref="I10:I15" si="3">B10*G10</f>
        <v>211779.906884</v>
      </c>
      <c r="J10" s="101">
        <f t="shared" ref="J10:J15" si="4">I10-E10</f>
        <v>17019.92214000001</v>
      </c>
      <c r="K10" s="104">
        <f t="shared" ref="K10:K15" si="5">I10/E10-1</f>
        <v>8.7389214793642811E-2</v>
      </c>
      <c r="L10" s="31"/>
    </row>
    <row r="11" spans="1:12" x14ac:dyDescent="0.3">
      <c r="A11" s="43" t="s">
        <v>30</v>
      </c>
      <c r="B11" s="34">
        <v>20559</v>
      </c>
      <c r="C11" s="35">
        <v>3.0799789999999998</v>
      </c>
      <c r="D11" s="38">
        <v>45358</v>
      </c>
      <c r="E11" s="36">
        <f>B11*C11</f>
        <v>63321.288260999994</v>
      </c>
      <c r="F11" s="44">
        <f t="shared" si="1"/>
        <v>0.17590045982923255</v>
      </c>
      <c r="G11" s="35">
        <f>'Rabia Çakmak P1'!H11</f>
        <v>3.0636220000000001</v>
      </c>
      <c r="H11" s="38">
        <f t="shared" ca="1" si="2"/>
        <v>45377</v>
      </c>
      <c r="I11" s="101">
        <f>B11*G11</f>
        <v>62985.004698000004</v>
      </c>
      <c r="J11" s="101">
        <f>I11-E11</f>
        <v>-336.28356299998995</v>
      </c>
      <c r="K11" s="104">
        <f>I11/E11-1</f>
        <v>-5.3107504953765483E-3</v>
      </c>
      <c r="L11" s="31"/>
    </row>
    <row r="12" spans="1:12" x14ac:dyDescent="0.3">
      <c r="A12" s="43" t="s">
        <v>27</v>
      </c>
      <c r="B12" s="34">
        <v>480300</v>
      </c>
      <c r="C12" s="35">
        <v>0.19988900000000001</v>
      </c>
      <c r="D12" s="38">
        <v>45358</v>
      </c>
      <c r="E12" s="36">
        <f t="shared" si="0"/>
        <v>96006.686700000006</v>
      </c>
      <c r="F12" s="44">
        <f t="shared" si="1"/>
        <v>0.26669735883456852</v>
      </c>
      <c r="G12" s="35">
        <f>'Rabia Çakmak P1'!H12</f>
        <v>0.204239</v>
      </c>
      <c r="H12" s="38">
        <f t="shared" ca="1" si="2"/>
        <v>45377</v>
      </c>
      <c r="I12" s="101">
        <f t="shared" si="3"/>
        <v>98095.991699999999</v>
      </c>
      <c r="J12" s="101">
        <f t="shared" si="4"/>
        <v>2089.304999999993</v>
      </c>
      <c r="K12" s="104">
        <f t="shared" si="5"/>
        <v>2.1762077953263903E-2</v>
      </c>
      <c r="L12" s="31"/>
    </row>
    <row r="13" spans="1:12" x14ac:dyDescent="0.3">
      <c r="A13" s="43" t="s">
        <v>31</v>
      </c>
      <c r="B13" s="34">
        <v>1089</v>
      </c>
      <c r="C13" s="35">
        <v>3.238464</v>
      </c>
      <c r="D13" s="38">
        <v>45358</v>
      </c>
      <c r="E13" s="36">
        <f t="shared" si="0"/>
        <v>3526.6872960000001</v>
      </c>
      <c r="F13" s="44">
        <f t="shared" si="1"/>
        <v>9.796798739838462E-3</v>
      </c>
      <c r="G13" s="35">
        <f>'Rabia Çakmak P1'!H13</f>
        <v>3.2644000000000002</v>
      </c>
      <c r="H13" s="38">
        <f t="shared" ca="1" si="2"/>
        <v>45377</v>
      </c>
      <c r="I13" s="101">
        <f t="shared" si="3"/>
        <v>3554.9316000000003</v>
      </c>
      <c r="J13" s="101">
        <f t="shared" si="4"/>
        <v>28.244304000000284</v>
      </c>
      <c r="K13" s="104">
        <f t="shared" si="5"/>
        <v>8.0087350052371331E-3</v>
      </c>
      <c r="L13" s="31"/>
    </row>
    <row r="14" spans="1:12" x14ac:dyDescent="0.3">
      <c r="A14" s="43" t="s">
        <v>26</v>
      </c>
      <c r="B14" s="34">
        <v>315</v>
      </c>
      <c r="C14" s="35">
        <v>7.2992220000000003</v>
      </c>
      <c r="D14" s="38">
        <v>45358</v>
      </c>
      <c r="E14" s="36">
        <f t="shared" si="0"/>
        <v>2299.2549300000001</v>
      </c>
      <c r="F14" s="44">
        <f t="shared" si="1"/>
        <v>6.3871094628491186E-3</v>
      </c>
      <c r="G14" s="35">
        <f>'Rabia Çakmak P1'!H14</f>
        <v>7.3940000000000001</v>
      </c>
      <c r="H14" s="38">
        <f t="shared" ca="1" si="2"/>
        <v>45377</v>
      </c>
      <c r="I14" s="101">
        <f t="shared" si="3"/>
        <v>2329.11</v>
      </c>
      <c r="J14" s="101">
        <f t="shared" si="4"/>
        <v>29.855070000000069</v>
      </c>
      <c r="K14" s="104">
        <f t="shared" si="5"/>
        <v>1.2984671517046742E-2</v>
      </c>
      <c r="L14" s="31"/>
    </row>
    <row r="15" spans="1:12" x14ac:dyDescent="0.3">
      <c r="A15" s="43" t="s">
        <v>32</v>
      </c>
      <c r="B15" s="34">
        <v>29</v>
      </c>
      <c r="C15" s="35">
        <v>2.4048500000000002</v>
      </c>
      <c r="D15" s="38">
        <v>45358</v>
      </c>
      <c r="E15" s="36">
        <f t="shared" si="0"/>
        <v>69.740650000000002</v>
      </c>
      <c r="F15" s="44">
        <f t="shared" si="1"/>
        <v>1.9373283046967237E-4</v>
      </c>
      <c r="G15" s="35">
        <v>2.515619</v>
      </c>
      <c r="H15" s="38">
        <f t="shared" ca="1" si="2"/>
        <v>45377</v>
      </c>
      <c r="I15" s="101">
        <f t="shared" si="3"/>
        <v>72.952950999999999</v>
      </c>
      <c r="J15" s="101">
        <f t="shared" si="4"/>
        <v>3.2123009999999965</v>
      </c>
      <c r="K15" s="104">
        <f t="shared" si="5"/>
        <v>4.6060669064598603E-2</v>
      </c>
      <c r="L15" s="31"/>
    </row>
    <row r="16" spans="1:12" x14ac:dyDescent="0.3">
      <c r="A16" s="43"/>
      <c r="B16" s="34"/>
      <c r="C16" s="35"/>
      <c r="D16" s="38"/>
      <c r="E16" s="36"/>
      <c r="F16" s="44"/>
      <c r="G16" s="35"/>
      <c r="H16" s="38"/>
      <c r="I16" s="36"/>
      <c r="J16" s="36"/>
      <c r="K16" s="45"/>
      <c r="L16" s="31"/>
    </row>
    <row r="17" spans="1:12" x14ac:dyDescent="0.3">
      <c r="A17" s="33"/>
      <c r="B17" s="34"/>
      <c r="C17" s="35"/>
      <c r="D17" s="35"/>
      <c r="E17" s="102">
        <f>SUM(E10:E15)</f>
        <v>359983.64258099999</v>
      </c>
      <c r="F17" s="47">
        <f>SUM(F10:F15)</f>
        <v>0.99999999999999989</v>
      </c>
      <c r="G17" s="48"/>
      <c r="H17" s="48"/>
      <c r="I17" s="102">
        <f>SUM(I10:I15)</f>
        <v>378817.897833</v>
      </c>
      <c r="J17" s="102">
        <f>SUM(J10:J15)</f>
        <v>18834.255252000014</v>
      </c>
      <c r="K17" s="103">
        <f>I17/E17-1</f>
        <v>5.2319752967003419E-2</v>
      </c>
      <c r="L17" s="31"/>
    </row>
    <row r="18" spans="1:12" x14ac:dyDescent="0.3">
      <c r="A18" s="33"/>
      <c r="B18" s="34"/>
      <c r="C18" s="35"/>
      <c r="D18" s="35"/>
      <c r="E18" s="50"/>
      <c r="F18" s="47"/>
      <c r="G18" s="48"/>
      <c r="H18" s="48"/>
      <c r="I18" s="50"/>
      <c r="J18" s="46"/>
      <c r="K18" s="49"/>
      <c r="L18" s="31"/>
    </row>
    <row r="19" spans="1:12" x14ac:dyDescent="0.3">
      <c r="A19" s="43" t="s">
        <v>48</v>
      </c>
      <c r="B19" s="34"/>
      <c r="C19" s="35"/>
      <c r="D19" s="35"/>
      <c r="E19" s="36"/>
      <c r="F19" s="34"/>
      <c r="G19" s="35" t="s">
        <v>51</v>
      </c>
      <c r="H19" s="35"/>
      <c r="J19" s="36"/>
      <c r="K19" s="34"/>
      <c r="L19" s="31"/>
    </row>
    <row r="20" spans="1:12" x14ac:dyDescent="0.3">
      <c r="A20" s="33" t="s">
        <v>40</v>
      </c>
      <c r="B20" s="34">
        <v>5</v>
      </c>
      <c r="C20" s="50">
        <f>1503.75/5</f>
        <v>300.75</v>
      </c>
      <c r="D20" s="38">
        <v>45355</v>
      </c>
      <c r="E20" s="50">
        <f>B20*C20</f>
        <v>1503.75</v>
      </c>
      <c r="F20" s="34">
        <v>100</v>
      </c>
      <c r="G20" s="50">
        <v>303.36500000000001</v>
      </c>
      <c r="H20" s="38">
        <f ca="1">$K$7</f>
        <v>45377</v>
      </c>
      <c r="I20" s="50">
        <f>B20*G20</f>
        <v>1516.825</v>
      </c>
      <c r="J20" s="50">
        <f>I20-E20</f>
        <v>13.075000000000045</v>
      </c>
      <c r="K20" s="45">
        <f>I20/E20-1</f>
        <v>8.6949293433085106E-3</v>
      </c>
      <c r="L20" s="31"/>
    </row>
    <row r="21" spans="1:12" x14ac:dyDescent="0.3">
      <c r="A21" s="33" t="s">
        <v>45</v>
      </c>
      <c r="B21" s="34">
        <v>5</v>
      </c>
      <c r="C21" s="36">
        <f>C20*E5</f>
        <v>9440.5424999999996</v>
      </c>
      <c r="D21" s="38">
        <v>45355</v>
      </c>
      <c r="E21" s="46">
        <f>B21*C21</f>
        <v>47202.712499999994</v>
      </c>
      <c r="F21" s="57">
        <v>100</v>
      </c>
      <c r="G21" s="46">
        <f>G20*I5</f>
        <v>9929.13645</v>
      </c>
      <c r="H21" s="38">
        <f ca="1">$K$7</f>
        <v>45377</v>
      </c>
      <c r="I21" s="102">
        <f>I20*$I$5</f>
        <v>49645.682249999998</v>
      </c>
      <c r="J21" s="102">
        <f>I21-E21</f>
        <v>2442.9697500000038</v>
      </c>
      <c r="K21" s="103">
        <f>I21/E21-1</f>
        <v>5.1754859426775601E-2</v>
      </c>
      <c r="L21" s="31"/>
    </row>
    <row r="22" spans="1:12" x14ac:dyDescent="0.3">
      <c r="A22" s="60"/>
      <c r="B22" s="56"/>
      <c r="C22" s="54"/>
      <c r="D22" s="54"/>
      <c r="E22" s="99"/>
      <c r="F22" s="56"/>
      <c r="G22" s="54"/>
      <c r="H22" s="54"/>
      <c r="I22" s="55"/>
      <c r="J22" s="55"/>
      <c r="K22" s="56"/>
    </row>
    <row r="23" spans="1:12" x14ac:dyDescent="0.3">
      <c r="A23" s="60"/>
      <c r="B23" s="56"/>
      <c r="C23" s="54"/>
      <c r="D23" s="54"/>
      <c r="E23" s="55"/>
      <c r="F23" s="56"/>
      <c r="G23" s="62" t="s">
        <v>46</v>
      </c>
      <c r="H23" s="51">
        <f ca="1">$K$7</f>
        <v>45377</v>
      </c>
      <c r="I23" s="102">
        <f>I21+I17</f>
        <v>428463.58008300001</v>
      </c>
      <c r="J23" s="102">
        <f>J21+J17</f>
        <v>21277.225002000017</v>
      </c>
      <c r="K23" s="103">
        <f>J23/I23</f>
        <v>4.9659354939522025E-2</v>
      </c>
    </row>
    <row r="24" spans="1:12" x14ac:dyDescent="0.3">
      <c r="A24" s="60"/>
      <c r="B24" s="56"/>
      <c r="C24" s="54"/>
      <c r="D24" s="54"/>
      <c r="E24" s="55"/>
      <c r="F24" s="56"/>
      <c r="G24" s="63" t="s">
        <v>47</v>
      </c>
      <c r="H24" s="54"/>
      <c r="I24" s="55"/>
      <c r="J24" s="52">
        <f>J23*0.07</f>
        <v>1489.4057501400014</v>
      </c>
      <c r="K24" s="56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8"/>
  <sheetViews>
    <sheetView workbookViewId="0">
      <selection activeCell="H29" sqref="H29"/>
    </sheetView>
  </sheetViews>
  <sheetFormatPr defaultRowHeight="14.4" x14ac:dyDescent="0.3"/>
  <cols>
    <col min="1" max="1" width="11.109375" style="30" bestFit="1" customWidth="1"/>
    <col min="3" max="3" width="15.88671875" style="29" bestFit="1" customWidth="1"/>
    <col min="4" max="4" width="14.109375" style="29" customWidth="1"/>
    <col min="5" max="5" width="15.44140625" style="28" customWidth="1"/>
    <col min="6" max="6" width="10.33203125" customWidth="1"/>
    <col min="7" max="7" width="15.88671875" style="29" customWidth="1"/>
    <col min="8" max="8" width="13" style="29" customWidth="1"/>
    <col min="9" max="9" width="15.88671875" style="28" bestFit="1" customWidth="1"/>
    <col min="10" max="10" width="15.33203125" style="28" customWidth="1"/>
    <col min="11" max="11" width="10.6640625" customWidth="1"/>
  </cols>
  <sheetData>
    <row r="4" spans="1:12" x14ac:dyDescent="0.3">
      <c r="A4" s="60"/>
      <c r="B4" s="56"/>
      <c r="C4" s="54"/>
      <c r="D4" s="54"/>
      <c r="E4" s="61">
        <v>45362</v>
      </c>
      <c r="F4" s="56"/>
      <c r="G4" s="54"/>
      <c r="H4" s="54"/>
      <c r="I4" s="65">
        <f ca="1">K7</f>
        <v>45377</v>
      </c>
      <c r="J4" s="55"/>
    </row>
    <row r="5" spans="1:12" x14ac:dyDescent="0.3">
      <c r="A5" s="33"/>
      <c r="B5" s="34"/>
      <c r="C5" s="35"/>
      <c r="D5" s="58" t="s">
        <v>49</v>
      </c>
      <c r="E5" s="36">
        <v>31.39</v>
      </c>
      <c r="F5" s="34"/>
      <c r="G5" s="35"/>
      <c r="H5" s="59" t="s">
        <v>44</v>
      </c>
      <c r="I5" s="35">
        <f>'Rabia Çakmak P1'!J5</f>
        <v>32.729999999999997</v>
      </c>
      <c r="J5" s="55"/>
      <c r="L5" s="31"/>
    </row>
    <row r="6" spans="1:12" x14ac:dyDescent="0.3">
      <c r="A6" s="134" t="s">
        <v>39</v>
      </c>
      <c r="B6" s="135"/>
      <c r="C6" s="35"/>
      <c r="D6" s="35"/>
      <c r="E6" s="36"/>
      <c r="F6" s="34"/>
      <c r="G6" s="54"/>
      <c r="H6" s="54"/>
      <c r="I6" s="55"/>
      <c r="J6" s="55"/>
      <c r="K6" s="37" t="s">
        <v>43</v>
      </c>
      <c r="L6" s="31"/>
    </row>
    <row r="7" spans="1:12" x14ac:dyDescent="0.3">
      <c r="A7" s="33"/>
      <c r="B7" s="34"/>
      <c r="C7" s="35"/>
      <c r="D7" s="35"/>
      <c r="E7" s="36"/>
      <c r="F7" s="34"/>
      <c r="G7" s="35"/>
      <c r="H7" s="35"/>
      <c r="I7" s="37"/>
      <c r="J7" s="37"/>
      <c r="K7" s="64">
        <f ca="1">TODAY()</f>
        <v>45377</v>
      </c>
      <c r="L7" s="31"/>
    </row>
    <row r="8" spans="1:12" x14ac:dyDescent="0.3">
      <c r="A8" s="43" t="s">
        <v>41</v>
      </c>
      <c r="B8" s="34"/>
      <c r="C8" s="54"/>
      <c r="D8" s="38"/>
      <c r="E8" s="36"/>
      <c r="F8" s="34"/>
      <c r="G8" s="38"/>
      <c r="H8" s="38"/>
      <c r="I8" s="39"/>
      <c r="J8" s="37"/>
      <c r="K8" s="34"/>
      <c r="L8" s="31"/>
    </row>
    <row r="9" spans="1:12" s="1" customFormat="1" x14ac:dyDescent="0.3">
      <c r="A9" s="33"/>
      <c r="B9" s="40" t="s">
        <v>25</v>
      </c>
      <c r="C9" s="41" t="s">
        <v>33</v>
      </c>
      <c r="D9" s="41" t="s">
        <v>42</v>
      </c>
      <c r="E9" s="42" t="s">
        <v>28</v>
      </c>
      <c r="F9" s="40" t="s">
        <v>38</v>
      </c>
      <c r="G9" s="41" t="s">
        <v>34</v>
      </c>
      <c r="H9" s="41" t="s">
        <v>43</v>
      </c>
      <c r="I9" s="42" t="s">
        <v>35</v>
      </c>
      <c r="J9" s="42" t="s">
        <v>36</v>
      </c>
      <c r="K9" s="40" t="s">
        <v>37</v>
      </c>
      <c r="L9" s="32"/>
    </row>
    <row r="10" spans="1:12" x14ac:dyDescent="0.3">
      <c r="A10" s="43" t="s">
        <v>29</v>
      </c>
      <c r="B10" s="34">
        <v>106378</v>
      </c>
      <c r="C10" s="35">
        <v>0.17799599999999999</v>
      </c>
      <c r="D10" s="38">
        <v>45358</v>
      </c>
      <c r="E10" s="36">
        <f t="shared" ref="E10:E12" si="0">B10*C10</f>
        <v>18934.858487999998</v>
      </c>
      <c r="F10" s="44">
        <f>E10/$E$14</f>
        <v>0.53329383036388001</v>
      </c>
      <c r="G10" s="35">
        <f>'Rabia Çakmak P1'!H10</f>
        <v>0.18869900000000001</v>
      </c>
      <c r="H10" s="38">
        <f t="shared" ref="H10:H12" ca="1" si="1">$K$7</f>
        <v>45377</v>
      </c>
      <c r="I10" s="101">
        <f t="shared" ref="I10:I12" si="2">B10*G10</f>
        <v>20073.422222000001</v>
      </c>
      <c r="J10" s="101">
        <f t="shared" ref="J10:J12" si="3">I10-E10</f>
        <v>1138.563734000003</v>
      </c>
      <c r="K10" s="104">
        <f t="shared" ref="K10:K12" si="4">I10/E10-1</f>
        <v>6.0130564731791791E-2</v>
      </c>
      <c r="L10" s="31"/>
    </row>
    <row r="11" spans="1:12" x14ac:dyDescent="0.3">
      <c r="A11" s="43" t="s">
        <v>27</v>
      </c>
      <c r="B11" s="34">
        <v>46100</v>
      </c>
      <c r="C11" s="35">
        <v>0.202096</v>
      </c>
      <c r="D11" s="38">
        <v>45358</v>
      </c>
      <c r="E11" s="36">
        <f t="shared" si="0"/>
        <v>9316.6255999999994</v>
      </c>
      <c r="F11" s="44">
        <f t="shared" ref="F11" si="5">E11/$E$14</f>
        <v>0.26239958198995667</v>
      </c>
      <c r="G11" s="35">
        <f>'Rabia Çakmak P1'!H12</f>
        <v>0.204239</v>
      </c>
      <c r="H11" s="38">
        <f t="shared" ca="1" si="1"/>
        <v>45377</v>
      </c>
      <c r="I11" s="101">
        <f t="shared" si="2"/>
        <v>9415.4179000000004</v>
      </c>
      <c r="J11" s="101">
        <f t="shared" si="3"/>
        <v>98.792300000000978</v>
      </c>
      <c r="K11" s="104">
        <f t="shared" si="4"/>
        <v>1.060387142744057E-2</v>
      </c>
      <c r="L11" s="31"/>
    </row>
    <row r="12" spans="1:12" x14ac:dyDescent="0.3">
      <c r="A12" s="43" t="s">
        <v>31</v>
      </c>
      <c r="B12" s="34">
        <v>2193</v>
      </c>
      <c r="C12" s="35">
        <v>3.3077999999999999</v>
      </c>
      <c r="D12" s="38">
        <v>45358</v>
      </c>
      <c r="E12" s="36">
        <f t="shared" si="0"/>
        <v>7254.0054</v>
      </c>
      <c r="F12" s="44">
        <f>E12/$E$14</f>
        <v>0.20430658764616325</v>
      </c>
      <c r="G12" s="35">
        <f>'Rabia Çakmak P1'!H13</f>
        <v>3.2644000000000002</v>
      </c>
      <c r="H12" s="38">
        <f t="shared" ca="1" si="1"/>
        <v>45377</v>
      </c>
      <c r="I12" s="101">
        <f t="shared" si="2"/>
        <v>7158.8292000000001</v>
      </c>
      <c r="J12" s="101">
        <f t="shared" si="3"/>
        <v>-95.176199999999881</v>
      </c>
      <c r="K12" s="104">
        <f t="shared" si="4"/>
        <v>-1.3120503053388965E-2</v>
      </c>
      <c r="L12" s="31"/>
    </row>
    <row r="13" spans="1:12" x14ac:dyDescent="0.3">
      <c r="A13" s="43"/>
      <c r="B13" s="34"/>
      <c r="C13" s="35"/>
      <c r="D13" s="38"/>
      <c r="E13" s="36"/>
      <c r="F13" s="44"/>
      <c r="G13" s="35"/>
      <c r="H13" s="38"/>
      <c r="I13" s="36"/>
      <c r="J13" s="36"/>
      <c r="K13" s="45"/>
      <c r="L13" s="31"/>
    </row>
    <row r="14" spans="1:12" x14ac:dyDescent="0.3">
      <c r="A14" s="33"/>
      <c r="B14" s="34"/>
      <c r="C14" s="35"/>
      <c r="D14" s="35"/>
      <c r="E14" s="102">
        <f>SUM(E10:E12)</f>
        <v>35505.489487999999</v>
      </c>
      <c r="F14" s="47">
        <f>SUM(F10:F12)</f>
        <v>0.99999999999999989</v>
      </c>
      <c r="G14" s="48"/>
      <c r="H14" s="48"/>
      <c r="I14" s="102">
        <f>SUM(I10:I12)</f>
        <v>36647.669322000002</v>
      </c>
      <c r="J14" s="102">
        <f>SUM(J10:J12)</f>
        <v>1142.1798340000041</v>
      </c>
      <c r="K14" s="103">
        <f>I14/E14-1</f>
        <v>3.2169105410757126E-2</v>
      </c>
      <c r="L14" s="31"/>
    </row>
    <row r="15" spans="1:12" x14ac:dyDescent="0.3">
      <c r="A15" s="33"/>
      <c r="B15" s="34"/>
      <c r="C15" s="35"/>
      <c r="D15" s="35"/>
      <c r="E15" s="50"/>
      <c r="F15" s="47"/>
      <c r="G15" s="48"/>
      <c r="H15" s="48"/>
      <c r="I15" s="50"/>
      <c r="J15" s="46"/>
      <c r="K15" s="49"/>
      <c r="L15" s="31"/>
    </row>
    <row r="16" spans="1:12" x14ac:dyDescent="0.3">
      <c r="A16" s="60"/>
      <c r="B16" s="56"/>
      <c r="C16" s="54"/>
      <c r="D16" s="54"/>
      <c r="E16" s="99"/>
      <c r="F16" s="56"/>
      <c r="G16" s="54"/>
      <c r="H16" s="54"/>
      <c r="I16" s="55"/>
      <c r="J16" s="55"/>
      <c r="K16" s="56"/>
    </row>
    <row r="17" spans="1:11" x14ac:dyDescent="0.3">
      <c r="A17" s="60"/>
      <c r="B17" s="56"/>
      <c r="C17" s="54"/>
      <c r="D17" s="54"/>
      <c r="E17" s="55"/>
      <c r="F17" s="56"/>
      <c r="G17" s="62" t="s">
        <v>46</v>
      </c>
      <c r="H17" s="51">
        <f ca="1">$K$7</f>
        <v>45377</v>
      </c>
      <c r="I17" s="102">
        <f>I14</f>
        <v>36647.669322000002</v>
      </c>
      <c r="J17" s="102">
        <f>J14</f>
        <v>1142.1798340000041</v>
      </c>
      <c r="K17" s="103">
        <f>J17/I17</f>
        <v>3.1166506769213315E-2</v>
      </c>
    </row>
    <row r="18" spans="1:11" x14ac:dyDescent="0.3">
      <c r="A18" s="60"/>
      <c r="B18" s="56"/>
      <c r="C18" s="54"/>
      <c r="D18" s="54"/>
      <c r="E18" s="55"/>
      <c r="F18" s="56"/>
      <c r="G18" s="63" t="s">
        <v>47</v>
      </c>
      <c r="H18" s="54"/>
      <c r="I18" s="55"/>
      <c r="J18" s="52">
        <f>J17*0.07</f>
        <v>79.952588380000293</v>
      </c>
      <c r="K18" s="56"/>
    </row>
  </sheetData>
  <mergeCells count="1"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FD1048575"/>
  <sheetViews>
    <sheetView workbookViewId="0">
      <selection activeCell="D19" sqref="D19"/>
    </sheetView>
  </sheetViews>
  <sheetFormatPr defaultRowHeight="14.4" x14ac:dyDescent="0.3"/>
  <cols>
    <col min="3" max="3" width="18.88671875" bestFit="1" customWidth="1"/>
    <col min="4" max="4" width="50" style="30" bestFit="1" customWidth="1"/>
  </cols>
  <sheetData>
    <row r="4" spans="3:4" x14ac:dyDescent="0.3">
      <c r="C4" t="s">
        <v>53</v>
      </c>
      <c r="D4" s="30" t="s">
        <v>54</v>
      </c>
    </row>
    <row r="5" spans="3:4" x14ac:dyDescent="0.3">
      <c r="C5" t="s">
        <v>55</v>
      </c>
      <c r="D5" s="30">
        <v>38692</v>
      </c>
    </row>
    <row r="6" spans="3:4" x14ac:dyDescent="0.3">
      <c r="C6" t="s">
        <v>56</v>
      </c>
      <c r="D6" s="30">
        <v>5120.71</v>
      </c>
    </row>
    <row r="7" spans="3:4" x14ac:dyDescent="0.3">
      <c r="C7" t="s">
        <v>57</v>
      </c>
      <c r="D7" s="30">
        <v>17997</v>
      </c>
    </row>
    <row r="8" spans="3:4" x14ac:dyDescent="0.3">
      <c r="C8" t="s">
        <v>58</v>
      </c>
    </row>
    <row r="9" spans="3:4" x14ac:dyDescent="0.3">
      <c r="C9" t="s">
        <v>59</v>
      </c>
    </row>
    <row r="10" spans="3:4" x14ac:dyDescent="0.3">
      <c r="C10" t="s">
        <v>60</v>
      </c>
      <c r="D10" s="30">
        <v>7660</v>
      </c>
    </row>
    <row r="11" spans="3:4" x14ac:dyDescent="0.3">
      <c r="C11" t="s">
        <v>61</v>
      </c>
    </row>
    <row r="12" spans="3:4" x14ac:dyDescent="0.3">
      <c r="C12" t="s">
        <v>62</v>
      </c>
      <c r="D12" s="30">
        <v>17815</v>
      </c>
    </row>
    <row r="13" spans="3:4" x14ac:dyDescent="0.3">
      <c r="C13" t="s">
        <v>63</v>
      </c>
      <c r="D13" s="30">
        <v>8028</v>
      </c>
    </row>
    <row r="14" spans="3:4" x14ac:dyDescent="0.3">
      <c r="C14" t="s">
        <v>64</v>
      </c>
      <c r="D14" s="30">
        <v>33404</v>
      </c>
    </row>
    <row r="15" spans="3:4" x14ac:dyDescent="0.3">
      <c r="C15" t="s">
        <v>65</v>
      </c>
      <c r="D15" s="30">
        <v>10306</v>
      </c>
    </row>
    <row r="16" spans="3:4" x14ac:dyDescent="0.3">
      <c r="C16" t="s">
        <v>66</v>
      </c>
      <c r="D16" s="30">
        <v>3316</v>
      </c>
    </row>
    <row r="17" spans="3:4" x14ac:dyDescent="0.3">
      <c r="C17" t="s">
        <v>67</v>
      </c>
      <c r="D17" s="30">
        <v>862</v>
      </c>
    </row>
    <row r="18" spans="3:4" x14ac:dyDescent="0.3">
      <c r="C18" t="s">
        <v>13</v>
      </c>
      <c r="D18" s="30">
        <v>9155</v>
      </c>
    </row>
    <row r="19" spans="3:4" x14ac:dyDescent="0.3">
      <c r="C19" t="s">
        <v>68</v>
      </c>
      <c r="D19" s="30">
        <v>11647</v>
      </c>
    </row>
    <row r="20" spans="3:4" x14ac:dyDescent="0.3">
      <c r="C20" t="s">
        <v>69</v>
      </c>
      <c r="D20" s="30">
        <v>2488</v>
      </c>
    </row>
    <row r="21" spans="3:4" x14ac:dyDescent="0.3">
      <c r="C21" t="s">
        <v>70</v>
      </c>
      <c r="D21" s="30">
        <v>9678</v>
      </c>
    </row>
    <row r="22" spans="3:4" x14ac:dyDescent="0.3">
      <c r="C22" t="s">
        <v>71</v>
      </c>
      <c r="D22" s="30">
        <v>1477</v>
      </c>
    </row>
    <row r="23" spans="3:4" x14ac:dyDescent="0.3">
      <c r="C23" t="s">
        <v>72</v>
      </c>
      <c r="D23" s="30">
        <v>4961</v>
      </c>
    </row>
    <row r="24" spans="3:4" x14ac:dyDescent="0.3">
      <c r="C24" t="s">
        <v>73</v>
      </c>
      <c r="D24" s="30">
        <v>1487</v>
      </c>
    </row>
    <row r="25" spans="3:4" x14ac:dyDescent="0.3">
      <c r="C25" t="s">
        <v>74</v>
      </c>
      <c r="D25" s="30">
        <v>21738</v>
      </c>
    </row>
    <row r="26" spans="3:4" x14ac:dyDescent="0.3">
      <c r="C26" t="s">
        <v>75</v>
      </c>
      <c r="D26" s="30">
        <v>127071</v>
      </c>
    </row>
    <row r="27" spans="3:4" x14ac:dyDescent="0.3">
      <c r="C27" t="s">
        <v>76</v>
      </c>
      <c r="D27" s="30">
        <v>54936</v>
      </c>
    </row>
    <row r="28" spans="3:4" x14ac:dyDescent="0.3">
      <c r="C28" t="s">
        <v>77</v>
      </c>
      <c r="D28" s="30">
        <v>38972</v>
      </c>
    </row>
    <row r="29" spans="3:4" x14ac:dyDescent="0.3">
      <c r="C29" t="s">
        <v>78</v>
      </c>
      <c r="D29" s="30">
        <v>3046</v>
      </c>
    </row>
    <row r="30" spans="3:4" x14ac:dyDescent="0.3">
      <c r="C30" t="s">
        <v>79</v>
      </c>
      <c r="D30" s="30">
        <v>3545</v>
      </c>
    </row>
    <row r="31" spans="3:4" x14ac:dyDescent="0.3">
      <c r="C31" t="s">
        <v>80</v>
      </c>
      <c r="D31" s="30">
        <v>2426</v>
      </c>
    </row>
    <row r="32" spans="3:4" x14ac:dyDescent="0.3">
      <c r="C32" t="s">
        <v>81</v>
      </c>
      <c r="D32" s="30">
        <v>74119</v>
      </c>
    </row>
    <row r="33" spans="3:4" x14ac:dyDescent="0.3">
      <c r="C33" t="s">
        <v>82</v>
      </c>
      <c r="D33" s="30">
        <v>19785</v>
      </c>
    </row>
    <row r="34" spans="3:4" x14ac:dyDescent="0.3">
      <c r="C34" t="s">
        <v>83</v>
      </c>
      <c r="D34" s="30">
        <v>3147</v>
      </c>
    </row>
    <row r="35" spans="3:4" x14ac:dyDescent="0.3">
      <c r="C35" t="s">
        <v>84</v>
      </c>
    </row>
    <row r="36" spans="3:4" x14ac:dyDescent="0.3">
      <c r="C36" t="s">
        <v>85</v>
      </c>
      <c r="D36" s="30">
        <v>4253</v>
      </c>
    </row>
    <row r="37" spans="3:4" x14ac:dyDescent="0.3">
      <c r="C37" t="s">
        <v>86</v>
      </c>
      <c r="D37" s="30">
        <v>7746</v>
      </c>
    </row>
    <row r="38" spans="3:4" x14ac:dyDescent="0.3">
      <c r="C38" t="s">
        <v>87</v>
      </c>
      <c r="D38" s="30">
        <v>11924</v>
      </c>
    </row>
    <row r="39" spans="3:4" x14ac:dyDescent="0.3">
      <c r="C39" t="s">
        <v>88</v>
      </c>
      <c r="D39" s="30">
        <v>101331</v>
      </c>
    </row>
    <row r="40" spans="3:4" x14ac:dyDescent="0.3">
      <c r="C40" t="s">
        <v>89</v>
      </c>
      <c r="D40" s="30">
        <v>73718</v>
      </c>
    </row>
    <row r="41" spans="3:4" x14ac:dyDescent="0.3">
      <c r="C41" t="s">
        <v>90</v>
      </c>
      <c r="D41" s="30">
        <v>67298</v>
      </c>
    </row>
    <row r="42" spans="3:4" x14ac:dyDescent="0.3">
      <c r="C42" t="s">
        <v>91</v>
      </c>
      <c r="D42" s="30">
        <v>32920</v>
      </c>
    </row>
    <row r="43" spans="3:4" x14ac:dyDescent="0.3">
      <c r="C43" t="s">
        <v>92</v>
      </c>
      <c r="D43" s="30">
        <v>12907</v>
      </c>
    </row>
    <row r="44" spans="3:4" x14ac:dyDescent="0.3">
      <c r="C44" t="s">
        <v>93</v>
      </c>
      <c r="D44" s="30">
        <v>1556</v>
      </c>
    </row>
    <row r="45" spans="3:4" x14ac:dyDescent="0.3">
      <c r="C45" t="s">
        <v>94</v>
      </c>
      <c r="D45" s="30">
        <v>1767</v>
      </c>
    </row>
    <row r="46" spans="3:4" x14ac:dyDescent="0.3">
      <c r="C46" t="s">
        <v>95</v>
      </c>
      <c r="D46" s="30">
        <v>8708</v>
      </c>
    </row>
    <row r="47" spans="3:4" x14ac:dyDescent="0.3">
      <c r="C47" t="s">
        <v>96</v>
      </c>
      <c r="D47" s="30">
        <v>3336</v>
      </c>
    </row>
    <row r="48" spans="3:4" x14ac:dyDescent="0.3">
      <c r="C48" t="s">
        <v>97</v>
      </c>
      <c r="D48" s="30">
        <v>9057</v>
      </c>
    </row>
    <row r="49" spans="3:4" x14ac:dyDescent="0.3">
      <c r="C49" t="s">
        <v>98</v>
      </c>
      <c r="D49" s="30">
        <v>1550</v>
      </c>
    </row>
    <row r="50" spans="3:4" x14ac:dyDescent="0.3">
      <c r="C50" t="s">
        <v>99</v>
      </c>
      <c r="D50" s="30">
        <v>2064</v>
      </c>
    </row>
    <row r="51" spans="3:4" x14ac:dyDescent="0.3">
      <c r="C51" t="s">
        <v>54</v>
      </c>
      <c r="D51" s="30" t="s">
        <v>100</v>
      </c>
    </row>
    <row r="52" spans="3:4" x14ac:dyDescent="0.3">
      <c r="C52" t="s">
        <v>54</v>
      </c>
      <c r="D52" s="30" t="s">
        <v>101</v>
      </c>
    </row>
    <row r="53" spans="3:4" x14ac:dyDescent="0.3">
      <c r="C53" t="s">
        <v>54</v>
      </c>
      <c r="D53" s="30" t="s">
        <v>102</v>
      </c>
    </row>
    <row r="54" spans="3:4" x14ac:dyDescent="0.3">
      <c r="C54" t="s">
        <v>54</v>
      </c>
      <c r="D54" s="30" t="s">
        <v>103</v>
      </c>
    </row>
    <row r="55" spans="3:4" x14ac:dyDescent="0.3">
      <c r="C55" t="s">
        <v>54</v>
      </c>
      <c r="D55" s="30" t="s">
        <v>104</v>
      </c>
    </row>
    <row r="56" spans="3:4" x14ac:dyDescent="0.3">
      <c r="C56" t="s">
        <v>54</v>
      </c>
      <c r="D56" s="30" t="s">
        <v>105</v>
      </c>
    </row>
    <row r="57" spans="3:4" x14ac:dyDescent="0.3">
      <c r="C57" t="s">
        <v>54</v>
      </c>
      <c r="D57" s="30" t="s">
        <v>106</v>
      </c>
    </row>
    <row r="58" spans="3:4" x14ac:dyDescent="0.3">
      <c r="C58" t="s">
        <v>54</v>
      </c>
      <c r="D58" s="30" t="s">
        <v>107</v>
      </c>
    </row>
    <row r="59" spans="3:4" x14ac:dyDescent="0.3">
      <c r="C59" t="s">
        <v>54</v>
      </c>
      <c r="D59" s="30" t="s">
        <v>108</v>
      </c>
    </row>
    <row r="60" spans="3:4" x14ac:dyDescent="0.3">
      <c r="C60" t="s">
        <v>54</v>
      </c>
      <c r="D60" s="30" t="s">
        <v>109</v>
      </c>
    </row>
    <row r="61" spans="3:4" x14ac:dyDescent="0.3">
      <c r="C61" t="s">
        <v>54</v>
      </c>
      <c r="D61" s="30" t="s">
        <v>110</v>
      </c>
    </row>
    <row r="62" spans="3:4" x14ac:dyDescent="0.3">
      <c r="C62" t="s">
        <v>54</v>
      </c>
      <c r="D62" s="30" t="s">
        <v>111</v>
      </c>
    </row>
    <row r="63" spans="3:4" x14ac:dyDescent="0.3">
      <c r="C63" t="s">
        <v>54</v>
      </c>
      <c r="D63" s="30" t="s">
        <v>112</v>
      </c>
    </row>
    <row r="64" spans="3:4" x14ac:dyDescent="0.3">
      <c r="C64" t="s">
        <v>54</v>
      </c>
      <c r="D64" s="30" t="s">
        <v>113</v>
      </c>
    </row>
    <row r="65" spans="3:4" x14ac:dyDescent="0.3">
      <c r="C65" t="s">
        <v>54</v>
      </c>
      <c r="D65" s="30" t="s">
        <v>114</v>
      </c>
    </row>
    <row r="66" spans="3:4" x14ac:dyDescent="0.3">
      <c r="C66" t="s">
        <v>54</v>
      </c>
      <c r="D66" s="30" t="s">
        <v>115</v>
      </c>
    </row>
    <row r="67" spans="3:4" x14ac:dyDescent="0.3">
      <c r="C67" t="s">
        <v>54</v>
      </c>
      <c r="D67" s="30" t="s">
        <v>116</v>
      </c>
    </row>
    <row r="68" spans="3:4" x14ac:dyDescent="0.3">
      <c r="C68" t="s">
        <v>54</v>
      </c>
      <c r="D68" s="30" t="s">
        <v>117</v>
      </c>
    </row>
    <row r="69" spans="3:4" x14ac:dyDescent="0.3">
      <c r="C69" t="s">
        <v>54</v>
      </c>
      <c r="D69" s="30" t="s">
        <v>118</v>
      </c>
    </row>
    <row r="70" spans="3:4" x14ac:dyDescent="0.3">
      <c r="C70" t="s">
        <v>54</v>
      </c>
      <c r="D70" s="30" t="s">
        <v>119</v>
      </c>
    </row>
    <row r="71" spans="3:4" x14ac:dyDescent="0.3">
      <c r="C71" t="s">
        <v>54</v>
      </c>
      <c r="D71" s="30" t="s">
        <v>120</v>
      </c>
    </row>
    <row r="72" spans="3:4" x14ac:dyDescent="0.3">
      <c r="C72" t="s">
        <v>54</v>
      </c>
      <c r="D72" s="30" t="s">
        <v>121</v>
      </c>
    </row>
    <row r="73" spans="3:4" x14ac:dyDescent="0.3">
      <c r="C73" t="s">
        <v>54</v>
      </c>
      <c r="D73" s="30" t="s">
        <v>122</v>
      </c>
    </row>
    <row r="74" spans="3:4" x14ac:dyDescent="0.3">
      <c r="C74" t="s">
        <v>54</v>
      </c>
      <c r="D74" s="30" t="s">
        <v>123</v>
      </c>
    </row>
    <row r="75" spans="3:4" x14ac:dyDescent="0.3">
      <c r="C75" t="s">
        <v>54</v>
      </c>
      <c r="D75" s="30" t="s">
        <v>124</v>
      </c>
    </row>
    <row r="76" spans="3:4" x14ac:dyDescent="0.3">
      <c r="C76" t="s">
        <v>54</v>
      </c>
      <c r="D76" s="30" t="s">
        <v>125</v>
      </c>
    </row>
    <row r="77" spans="3:4" x14ac:dyDescent="0.3">
      <c r="C77" t="s">
        <v>54</v>
      </c>
      <c r="D77" s="30" t="s">
        <v>126</v>
      </c>
    </row>
    <row r="78" spans="3:4" x14ac:dyDescent="0.3">
      <c r="C78" t="s">
        <v>54</v>
      </c>
      <c r="D78" s="30" t="s">
        <v>127</v>
      </c>
    </row>
    <row r="79" spans="3:4" x14ac:dyDescent="0.3">
      <c r="C79" t="s">
        <v>54</v>
      </c>
      <c r="D79" s="30" t="s">
        <v>128</v>
      </c>
    </row>
    <row r="80" spans="3:4" x14ac:dyDescent="0.3">
      <c r="C80" t="s">
        <v>54</v>
      </c>
      <c r="D80" s="30" t="s">
        <v>129</v>
      </c>
    </row>
    <row r="81" spans="3:4" x14ac:dyDescent="0.3">
      <c r="C81" t="s">
        <v>54</v>
      </c>
      <c r="D81" s="30" t="s">
        <v>130</v>
      </c>
    </row>
    <row r="82" spans="3:4" x14ac:dyDescent="0.3">
      <c r="C82" t="s">
        <v>54</v>
      </c>
      <c r="D82" s="30" t="s">
        <v>131</v>
      </c>
    </row>
    <row r="83" spans="3:4" x14ac:dyDescent="0.3">
      <c r="C83" t="s">
        <v>54</v>
      </c>
      <c r="D83" s="30" t="s">
        <v>132</v>
      </c>
    </row>
    <row r="84" spans="3:4" x14ac:dyDescent="0.3">
      <c r="C84" t="s">
        <v>54</v>
      </c>
      <c r="D84" s="30" t="s">
        <v>133</v>
      </c>
    </row>
    <row r="85" spans="3:4" x14ac:dyDescent="0.3">
      <c r="C85" t="s">
        <v>54</v>
      </c>
      <c r="D85" s="30" t="s">
        <v>134</v>
      </c>
    </row>
    <row r="86" spans="3:4" x14ac:dyDescent="0.3">
      <c r="C86" t="s">
        <v>54</v>
      </c>
      <c r="D86" s="30" t="s">
        <v>135</v>
      </c>
    </row>
    <row r="87" spans="3:4" x14ac:dyDescent="0.3">
      <c r="C87" t="s">
        <v>54</v>
      </c>
      <c r="D87" s="30" t="s">
        <v>136</v>
      </c>
    </row>
    <row r="88" spans="3:4" x14ac:dyDescent="0.3">
      <c r="C88" t="s">
        <v>54</v>
      </c>
      <c r="D88" s="30" t="s">
        <v>137</v>
      </c>
    </row>
    <row r="89" spans="3:4" x14ac:dyDescent="0.3">
      <c r="C89" t="s">
        <v>54</v>
      </c>
      <c r="D89" s="30" t="s">
        <v>138</v>
      </c>
    </row>
    <row r="90" spans="3:4" x14ac:dyDescent="0.3">
      <c r="C90" t="s">
        <v>54</v>
      </c>
      <c r="D90" s="30" t="s">
        <v>139</v>
      </c>
    </row>
    <row r="91" spans="3:4" x14ac:dyDescent="0.3">
      <c r="C91" t="s">
        <v>54</v>
      </c>
      <c r="D91" s="30" t="s">
        <v>140</v>
      </c>
    </row>
    <row r="92" spans="3:4" x14ac:dyDescent="0.3">
      <c r="C92" t="s">
        <v>54</v>
      </c>
      <c r="D92" s="30" t="s">
        <v>141</v>
      </c>
    </row>
    <row r="93" spans="3:4" x14ac:dyDescent="0.3">
      <c r="C93" t="s">
        <v>54</v>
      </c>
      <c r="D93" s="30" t="s">
        <v>142</v>
      </c>
    </row>
    <row r="94" spans="3:4" x14ac:dyDescent="0.3">
      <c r="C94" t="s">
        <v>54</v>
      </c>
      <c r="D94" s="30" t="s">
        <v>143</v>
      </c>
    </row>
    <row r="95" spans="3:4" x14ac:dyDescent="0.3">
      <c r="C95" t="s">
        <v>54</v>
      </c>
      <c r="D95" s="30" t="s">
        <v>144</v>
      </c>
    </row>
    <row r="96" spans="3:4" x14ac:dyDescent="0.3">
      <c r="C96" t="s">
        <v>54</v>
      </c>
      <c r="D96" s="30" t="s">
        <v>145</v>
      </c>
    </row>
    <row r="97" spans="3:4" x14ac:dyDescent="0.3">
      <c r="C97" t="s">
        <v>54</v>
      </c>
      <c r="D97" s="30" t="s">
        <v>146</v>
      </c>
    </row>
    <row r="98" spans="3:4" x14ac:dyDescent="0.3">
      <c r="C98" t="s">
        <v>54</v>
      </c>
      <c r="D98" s="30" t="s">
        <v>147</v>
      </c>
    </row>
    <row r="99" spans="3:4" x14ac:dyDescent="0.3">
      <c r="C99" t="s">
        <v>54</v>
      </c>
      <c r="D99" s="30" t="s">
        <v>148</v>
      </c>
    </row>
    <row r="100" spans="3:4" x14ac:dyDescent="0.3">
      <c r="C100" t="s">
        <v>54</v>
      </c>
      <c r="D100" s="30" t="s">
        <v>149</v>
      </c>
    </row>
    <row r="101" spans="3:4" x14ac:dyDescent="0.3">
      <c r="C101" t="s">
        <v>54</v>
      </c>
      <c r="D101" s="30" t="s">
        <v>150</v>
      </c>
    </row>
    <row r="102" spans="3:4" x14ac:dyDescent="0.3">
      <c r="C102" t="s">
        <v>54</v>
      </c>
      <c r="D102" s="30" t="s">
        <v>151</v>
      </c>
    </row>
    <row r="103" spans="3:4" x14ac:dyDescent="0.3">
      <c r="C103" t="s">
        <v>54</v>
      </c>
      <c r="D103" s="30" t="s">
        <v>152</v>
      </c>
    </row>
    <row r="104" spans="3:4" x14ac:dyDescent="0.3">
      <c r="C104" t="s">
        <v>54</v>
      </c>
      <c r="D104" s="30" t="s">
        <v>153</v>
      </c>
    </row>
    <row r="105" spans="3:4" x14ac:dyDescent="0.3">
      <c r="C105" t="s">
        <v>54</v>
      </c>
      <c r="D105" s="30" t="s">
        <v>154</v>
      </c>
    </row>
    <row r="106" spans="3:4" x14ac:dyDescent="0.3">
      <c r="C106" t="s">
        <v>54</v>
      </c>
      <c r="D106" s="30" t="s">
        <v>155</v>
      </c>
    </row>
    <row r="107" spans="3:4" x14ac:dyDescent="0.3">
      <c r="C107" t="s">
        <v>54</v>
      </c>
      <c r="D107" s="30" t="s">
        <v>156</v>
      </c>
    </row>
    <row r="108" spans="3:4" x14ac:dyDescent="0.3">
      <c r="C108" t="s">
        <v>54</v>
      </c>
      <c r="D108" s="30" t="s">
        <v>157</v>
      </c>
    </row>
    <row r="109" spans="3:4" x14ac:dyDescent="0.3">
      <c r="C109" t="s">
        <v>54</v>
      </c>
      <c r="D109" s="30" t="s">
        <v>158</v>
      </c>
    </row>
    <row r="110" spans="3:4" x14ac:dyDescent="0.3">
      <c r="C110" t="s">
        <v>54</v>
      </c>
      <c r="D110" s="30" t="s">
        <v>159</v>
      </c>
    </row>
    <row r="111" spans="3:4" x14ac:dyDescent="0.3">
      <c r="C111" t="s">
        <v>54</v>
      </c>
      <c r="D111" s="30" t="s">
        <v>160</v>
      </c>
    </row>
    <row r="112" spans="3:4" x14ac:dyDescent="0.3">
      <c r="C112" t="s">
        <v>54</v>
      </c>
      <c r="D112" s="30" t="s">
        <v>161</v>
      </c>
    </row>
    <row r="113" spans="3:4" x14ac:dyDescent="0.3">
      <c r="C113" t="s">
        <v>54</v>
      </c>
      <c r="D113" s="30" t="s">
        <v>162</v>
      </c>
    </row>
    <row r="114" spans="3:4" x14ac:dyDescent="0.3">
      <c r="C114" t="s">
        <v>54</v>
      </c>
      <c r="D114" s="30" t="s">
        <v>163</v>
      </c>
    </row>
    <row r="115" spans="3:4" x14ac:dyDescent="0.3">
      <c r="C115" t="s">
        <v>54</v>
      </c>
      <c r="D115" s="30" t="s">
        <v>164</v>
      </c>
    </row>
    <row r="116" spans="3:4" x14ac:dyDescent="0.3">
      <c r="C116" t="s">
        <v>54</v>
      </c>
      <c r="D116" s="30" t="s">
        <v>165</v>
      </c>
    </row>
    <row r="117" spans="3:4" x14ac:dyDescent="0.3">
      <c r="C117" t="s">
        <v>54</v>
      </c>
      <c r="D117" s="30" t="s">
        <v>166</v>
      </c>
    </row>
    <row r="118" spans="3:4" x14ac:dyDescent="0.3">
      <c r="C118" t="s">
        <v>54</v>
      </c>
      <c r="D118" s="30" t="s">
        <v>167</v>
      </c>
    </row>
    <row r="119" spans="3:4" x14ac:dyDescent="0.3">
      <c r="C119" t="s">
        <v>54</v>
      </c>
      <c r="D119" s="30" t="s">
        <v>168</v>
      </c>
    </row>
    <row r="120" spans="3:4" x14ac:dyDescent="0.3">
      <c r="C120" t="s">
        <v>54</v>
      </c>
      <c r="D120" s="30" t="s">
        <v>169</v>
      </c>
    </row>
    <row r="121" spans="3:4" x14ac:dyDescent="0.3">
      <c r="C121" t="s">
        <v>54</v>
      </c>
      <c r="D121" s="30" t="s">
        <v>170</v>
      </c>
    </row>
    <row r="122" spans="3:4" x14ac:dyDescent="0.3">
      <c r="C122" t="s">
        <v>54</v>
      </c>
      <c r="D122" s="30" t="s">
        <v>171</v>
      </c>
    </row>
    <row r="123" spans="3:4" x14ac:dyDescent="0.3">
      <c r="C123" t="s">
        <v>54</v>
      </c>
      <c r="D123" s="30" t="s">
        <v>172</v>
      </c>
    </row>
    <row r="124" spans="3:4" x14ac:dyDescent="0.3">
      <c r="C124" t="s">
        <v>54</v>
      </c>
      <c r="D124" s="30" t="s">
        <v>173</v>
      </c>
    </row>
    <row r="125" spans="3:4" x14ac:dyDescent="0.3">
      <c r="C125" t="s">
        <v>54</v>
      </c>
      <c r="D125" s="30" t="s">
        <v>174</v>
      </c>
    </row>
    <row r="126" spans="3:4" x14ac:dyDescent="0.3">
      <c r="C126" t="s">
        <v>54</v>
      </c>
      <c r="D126" s="30" t="s">
        <v>175</v>
      </c>
    </row>
    <row r="127" spans="3:4" x14ac:dyDescent="0.3">
      <c r="C127" t="s">
        <v>54</v>
      </c>
      <c r="D127" s="30" t="s">
        <v>176</v>
      </c>
    </row>
    <row r="128" spans="3:4" x14ac:dyDescent="0.3">
      <c r="C128" t="s">
        <v>54</v>
      </c>
      <c r="D128" s="30" t="s">
        <v>177</v>
      </c>
    </row>
    <row r="129" spans="3:4" x14ac:dyDescent="0.3">
      <c r="C129" t="s">
        <v>54</v>
      </c>
      <c r="D129" s="30" t="s">
        <v>178</v>
      </c>
    </row>
    <row r="130" spans="3:4" x14ac:dyDescent="0.3">
      <c r="C130" t="s">
        <v>54</v>
      </c>
      <c r="D130" s="30" t="s">
        <v>179</v>
      </c>
    </row>
    <row r="131" spans="3:4" x14ac:dyDescent="0.3">
      <c r="C131" t="s">
        <v>54</v>
      </c>
      <c r="D131" s="30" t="s">
        <v>180</v>
      </c>
    </row>
    <row r="132" spans="3:4" x14ac:dyDescent="0.3">
      <c r="C132" t="s">
        <v>54</v>
      </c>
      <c r="D132" s="30" t="s">
        <v>181</v>
      </c>
    </row>
    <row r="133" spans="3:4" x14ac:dyDescent="0.3">
      <c r="C133" t="s">
        <v>54</v>
      </c>
      <c r="D133" s="30" t="s">
        <v>182</v>
      </c>
    </row>
    <row r="134" spans="3:4" x14ac:dyDescent="0.3">
      <c r="C134" t="s">
        <v>54</v>
      </c>
      <c r="D134" s="30" t="s">
        <v>183</v>
      </c>
    </row>
    <row r="135" spans="3:4" x14ac:dyDescent="0.3">
      <c r="C135" t="s">
        <v>54</v>
      </c>
      <c r="D135" s="30" t="s">
        <v>184</v>
      </c>
    </row>
    <row r="136" spans="3:4" x14ac:dyDescent="0.3">
      <c r="C136" t="s">
        <v>54</v>
      </c>
      <c r="D136" s="30" t="s">
        <v>185</v>
      </c>
    </row>
    <row r="137" spans="3:4" x14ac:dyDescent="0.3">
      <c r="C137" t="s">
        <v>54</v>
      </c>
      <c r="D137" s="30" t="s">
        <v>186</v>
      </c>
    </row>
    <row r="138" spans="3:4" x14ac:dyDescent="0.3">
      <c r="C138" t="s">
        <v>54</v>
      </c>
      <c r="D138" s="30" t="s">
        <v>187</v>
      </c>
    </row>
    <row r="139" spans="3:4" x14ac:dyDescent="0.3">
      <c r="C139" t="s">
        <v>54</v>
      </c>
      <c r="D139" s="30" t="s">
        <v>188</v>
      </c>
    </row>
    <row r="140" spans="3:4" x14ac:dyDescent="0.3">
      <c r="C140" t="s">
        <v>54</v>
      </c>
      <c r="D140" s="30" t="s">
        <v>189</v>
      </c>
    </row>
    <row r="141" spans="3:4" x14ac:dyDescent="0.3">
      <c r="C141" t="s">
        <v>54</v>
      </c>
      <c r="D141" s="30" t="s">
        <v>190</v>
      </c>
    </row>
    <row r="142" spans="3:4" x14ac:dyDescent="0.3">
      <c r="C142" t="s">
        <v>54</v>
      </c>
      <c r="D142" s="30" t="s">
        <v>191</v>
      </c>
    </row>
    <row r="143" spans="3:4" x14ac:dyDescent="0.3">
      <c r="C143" t="s">
        <v>54</v>
      </c>
      <c r="D143" s="30" t="s">
        <v>192</v>
      </c>
    </row>
    <row r="144" spans="3:4" x14ac:dyDescent="0.3">
      <c r="C144" t="s">
        <v>54</v>
      </c>
      <c r="D144" s="30" t="s">
        <v>193</v>
      </c>
    </row>
    <row r="145" spans="3:4" x14ac:dyDescent="0.3">
      <c r="C145" t="s">
        <v>54</v>
      </c>
      <c r="D145" s="30" t="s">
        <v>194</v>
      </c>
    </row>
    <row r="146" spans="3:4" x14ac:dyDescent="0.3">
      <c r="C146" t="s">
        <v>54</v>
      </c>
      <c r="D146" s="30" t="s">
        <v>195</v>
      </c>
    </row>
    <row r="147" spans="3:4" x14ac:dyDescent="0.3">
      <c r="C147" t="s">
        <v>54</v>
      </c>
      <c r="D147" s="30" t="s">
        <v>196</v>
      </c>
    </row>
    <row r="148" spans="3:4" x14ac:dyDescent="0.3">
      <c r="C148" t="s">
        <v>54</v>
      </c>
      <c r="D148" s="30" t="s">
        <v>197</v>
      </c>
    </row>
    <row r="149" spans="3:4" x14ac:dyDescent="0.3">
      <c r="C149" t="s">
        <v>54</v>
      </c>
      <c r="D149" s="30" t="s">
        <v>198</v>
      </c>
    </row>
    <row r="150" spans="3:4" x14ac:dyDescent="0.3">
      <c r="C150" t="s">
        <v>54</v>
      </c>
      <c r="D150" s="30" t="s">
        <v>199</v>
      </c>
    </row>
    <row r="151" spans="3:4" x14ac:dyDescent="0.3">
      <c r="C151" t="s">
        <v>54</v>
      </c>
      <c r="D151" s="30" t="s">
        <v>200</v>
      </c>
    </row>
    <row r="152" spans="3:4" x14ac:dyDescent="0.3">
      <c r="C152" t="s">
        <v>54</v>
      </c>
      <c r="D152" s="30" t="s">
        <v>201</v>
      </c>
    </row>
    <row r="153" spans="3:4" x14ac:dyDescent="0.3">
      <c r="C153" t="s">
        <v>54</v>
      </c>
      <c r="D153" s="30" t="s">
        <v>202</v>
      </c>
    </row>
    <row r="154" spans="3:4" x14ac:dyDescent="0.3">
      <c r="C154" t="s">
        <v>54</v>
      </c>
      <c r="D154" s="30" t="s">
        <v>203</v>
      </c>
    </row>
    <row r="155" spans="3:4" x14ac:dyDescent="0.3">
      <c r="C155" t="s">
        <v>54</v>
      </c>
      <c r="D155" s="30" t="s">
        <v>204</v>
      </c>
    </row>
    <row r="156" spans="3:4" x14ac:dyDescent="0.3">
      <c r="C156" t="s">
        <v>54</v>
      </c>
      <c r="D156" s="30" t="s">
        <v>205</v>
      </c>
    </row>
    <row r="157" spans="3:4" x14ac:dyDescent="0.3">
      <c r="C157" t="s">
        <v>54</v>
      </c>
      <c r="D157" s="30" t="s">
        <v>206</v>
      </c>
    </row>
    <row r="158" spans="3:4" x14ac:dyDescent="0.3">
      <c r="C158" t="s">
        <v>54</v>
      </c>
      <c r="D158" s="30" t="s">
        <v>207</v>
      </c>
    </row>
    <row r="159" spans="3:4" x14ac:dyDescent="0.3">
      <c r="C159" t="s">
        <v>54</v>
      </c>
      <c r="D159" s="30" t="s">
        <v>208</v>
      </c>
    </row>
    <row r="160" spans="3:4" x14ac:dyDescent="0.3">
      <c r="C160" t="s">
        <v>54</v>
      </c>
      <c r="D160" s="30" t="s">
        <v>209</v>
      </c>
    </row>
    <row r="161" spans="3:4" x14ac:dyDescent="0.3">
      <c r="C161" t="s">
        <v>54</v>
      </c>
      <c r="D161" s="30" t="s">
        <v>210</v>
      </c>
    </row>
    <row r="162" spans="3:4" x14ac:dyDescent="0.3">
      <c r="C162" t="s">
        <v>54</v>
      </c>
      <c r="D162" s="30" t="s">
        <v>211</v>
      </c>
    </row>
    <row r="163" spans="3:4" x14ac:dyDescent="0.3">
      <c r="C163" t="s">
        <v>54</v>
      </c>
      <c r="D163" s="30" t="s">
        <v>212</v>
      </c>
    </row>
    <row r="164" spans="3:4" x14ac:dyDescent="0.3">
      <c r="C164" t="s">
        <v>54</v>
      </c>
      <c r="D164" s="30" t="s">
        <v>213</v>
      </c>
    </row>
    <row r="165" spans="3:4" x14ac:dyDescent="0.3">
      <c r="C165" t="s">
        <v>54</v>
      </c>
      <c r="D165" s="30" t="s">
        <v>214</v>
      </c>
    </row>
    <row r="166" spans="3:4" x14ac:dyDescent="0.3">
      <c r="C166" t="s">
        <v>54</v>
      </c>
      <c r="D166" s="30" t="s">
        <v>215</v>
      </c>
    </row>
    <row r="167" spans="3:4" x14ac:dyDescent="0.3">
      <c r="C167" t="s">
        <v>54</v>
      </c>
      <c r="D167" s="30" t="s">
        <v>216</v>
      </c>
    </row>
    <row r="168" spans="3:4" x14ac:dyDescent="0.3">
      <c r="C168" t="s">
        <v>54</v>
      </c>
      <c r="D168" s="30" t="s">
        <v>217</v>
      </c>
    </row>
    <row r="169" spans="3:4" x14ac:dyDescent="0.3">
      <c r="C169" t="s">
        <v>54</v>
      </c>
      <c r="D169" s="30" t="s">
        <v>218</v>
      </c>
    </row>
    <row r="170" spans="3:4" x14ac:dyDescent="0.3">
      <c r="C170" t="s">
        <v>54</v>
      </c>
      <c r="D170" s="30" t="s">
        <v>219</v>
      </c>
    </row>
    <row r="171" spans="3:4" x14ac:dyDescent="0.3">
      <c r="C171" t="s">
        <v>54</v>
      </c>
      <c r="D171" s="30" t="s">
        <v>220</v>
      </c>
    </row>
    <row r="172" spans="3:4" x14ac:dyDescent="0.3">
      <c r="C172" t="s">
        <v>54</v>
      </c>
      <c r="D172" s="30" t="s">
        <v>221</v>
      </c>
    </row>
    <row r="173" spans="3:4" x14ac:dyDescent="0.3">
      <c r="C173" t="s">
        <v>54</v>
      </c>
      <c r="D173" s="30" t="s">
        <v>222</v>
      </c>
    </row>
    <row r="174" spans="3:4" x14ac:dyDescent="0.3">
      <c r="C174" t="s">
        <v>54</v>
      </c>
      <c r="D174" s="30" t="s">
        <v>223</v>
      </c>
    </row>
    <row r="175" spans="3:4" x14ac:dyDescent="0.3">
      <c r="C175" t="s">
        <v>54</v>
      </c>
      <c r="D175" s="30" t="s">
        <v>224</v>
      </c>
    </row>
    <row r="176" spans="3:4" x14ac:dyDescent="0.3">
      <c r="C176" t="s">
        <v>54</v>
      </c>
      <c r="D176" s="30" t="s">
        <v>225</v>
      </c>
    </row>
    <row r="177" spans="3:4" x14ac:dyDescent="0.3">
      <c r="C177" t="s">
        <v>54</v>
      </c>
      <c r="D177" s="30" t="s">
        <v>226</v>
      </c>
    </row>
    <row r="178" spans="3:4" x14ac:dyDescent="0.3">
      <c r="C178" t="s">
        <v>54</v>
      </c>
      <c r="D178" s="30" t="s">
        <v>227</v>
      </c>
    </row>
    <row r="179" spans="3:4" x14ac:dyDescent="0.3">
      <c r="C179" t="s">
        <v>54</v>
      </c>
      <c r="D179" s="30" t="s">
        <v>228</v>
      </c>
    </row>
    <row r="180" spans="3:4" x14ac:dyDescent="0.3">
      <c r="C180" t="s">
        <v>54</v>
      </c>
      <c r="D180" s="30" t="s">
        <v>229</v>
      </c>
    </row>
    <row r="181" spans="3:4" x14ac:dyDescent="0.3">
      <c r="C181" t="s">
        <v>54</v>
      </c>
      <c r="D181" s="30" t="s">
        <v>230</v>
      </c>
    </row>
    <row r="182" spans="3:4" x14ac:dyDescent="0.3">
      <c r="C182" t="s">
        <v>54</v>
      </c>
      <c r="D182" s="30" t="s">
        <v>231</v>
      </c>
    </row>
    <row r="183" spans="3:4" x14ac:dyDescent="0.3">
      <c r="C183" t="s">
        <v>54</v>
      </c>
      <c r="D183" s="30" t="s">
        <v>232</v>
      </c>
    </row>
    <row r="184" spans="3:4" x14ac:dyDescent="0.3">
      <c r="C184" t="s">
        <v>54</v>
      </c>
      <c r="D184" s="30" t="s">
        <v>233</v>
      </c>
    </row>
    <row r="185" spans="3:4" x14ac:dyDescent="0.3">
      <c r="C185" t="s">
        <v>54</v>
      </c>
      <c r="D185" s="30" t="s">
        <v>234</v>
      </c>
    </row>
    <row r="186" spans="3:4" x14ac:dyDescent="0.3">
      <c r="C186" t="s">
        <v>54</v>
      </c>
      <c r="D186" s="30" t="s">
        <v>235</v>
      </c>
    </row>
    <row r="187" spans="3:4" x14ac:dyDescent="0.3">
      <c r="C187" t="s">
        <v>54</v>
      </c>
      <c r="D187" s="30" t="s">
        <v>236</v>
      </c>
    </row>
    <row r="188" spans="3:4" x14ac:dyDescent="0.3">
      <c r="C188" t="s">
        <v>54</v>
      </c>
      <c r="D188" s="30" t="s">
        <v>237</v>
      </c>
    </row>
    <row r="189" spans="3:4" x14ac:dyDescent="0.3">
      <c r="C189" t="s">
        <v>54</v>
      </c>
      <c r="D189" s="30" t="s">
        <v>238</v>
      </c>
    </row>
    <row r="190" spans="3:4" x14ac:dyDescent="0.3">
      <c r="C190" t="s">
        <v>54</v>
      </c>
      <c r="D190" s="30" t="s">
        <v>239</v>
      </c>
    </row>
    <row r="191" spans="3:4" x14ac:dyDescent="0.3">
      <c r="C191" t="s">
        <v>54</v>
      </c>
      <c r="D191" s="30" t="s">
        <v>240</v>
      </c>
    </row>
    <row r="192" spans="3:4" x14ac:dyDescent="0.3">
      <c r="C192" t="s">
        <v>54</v>
      </c>
      <c r="D192" s="30" t="s">
        <v>241</v>
      </c>
    </row>
    <row r="193" spans="3:4" x14ac:dyDescent="0.3">
      <c r="C193" t="s">
        <v>54</v>
      </c>
      <c r="D193" s="30" t="s">
        <v>242</v>
      </c>
    </row>
    <row r="194" spans="3:4" x14ac:dyDescent="0.3">
      <c r="C194" t="s">
        <v>54</v>
      </c>
      <c r="D194" s="30" t="s">
        <v>243</v>
      </c>
    </row>
    <row r="195" spans="3:4" x14ac:dyDescent="0.3">
      <c r="C195" t="s">
        <v>54</v>
      </c>
      <c r="D195" s="30" t="s">
        <v>244</v>
      </c>
    </row>
    <row r="196" spans="3:4" x14ac:dyDescent="0.3">
      <c r="C196" t="s">
        <v>54</v>
      </c>
      <c r="D196" s="30" t="s">
        <v>245</v>
      </c>
    </row>
    <row r="197" spans="3:4" x14ac:dyDescent="0.3">
      <c r="C197" t="s">
        <v>54</v>
      </c>
      <c r="D197" s="30" t="s">
        <v>246</v>
      </c>
    </row>
    <row r="198" spans="3:4" x14ac:dyDescent="0.3">
      <c r="C198" t="s">
        <v>54</v>
      </c>
      <c r="D198" s="30" t="s">
        <v>247</v>
      </c>
    </row>
    <row r="199" spans="3:4" x14ac:dyDescent="0.3">
      <c r="C199" t="s">
        <v>54</v>
      </c>
      <c r="D199" s="30" t="s">
        <v>248</v>
      </c>
    </row>
    <row r="200" spans="3:4" x14ac:dyDescent="0.3">
      <c r="C200" t="s">
        <v>54</v>
      </c>
      <c r="D200" s="30" t="s">
        <v>249</v>
      </c>
    </row>
    <row r="201" spans="3:4" x14ac:dyDescent="0.3">
      <c r="C201" t="s">
        <v>54</v>
      </c>
      <c r="D201" s="30" t="s">
        <v>250</v>
      </c>
    </row>
    <row r="202" spans="3:4" x14ac:dyDescent="0.3">
      <c r="C202" t="s">
        <v>54</v>
      </c>
      <c r="D202" s="30" t="s">
        <v>251</v>
      </c>
    </row>
    <row r="203" spans="3:4" x14ac:dyDescent="0.3">
      <c r="C203" t="s">
        <v>54</v>
      </c>
      <c r="D203" s="30" t="s">
        <v>252</v>
      </c>
    </row>
    <row r="204" spans="3:4" x14ac:dyDescent="0.3">
      <c r="C204" t="s">
        <v>54</v>
      </c>
      <c r="D204" s="30" t="s">
        <v>253</v>
      </c>
    </row>
    <row r="205" spans="3:4" x14ac:dyDescent="0.3">
      <c r="C205" t="s">
        <v>54</v>
      </c>
      <c r="D205" s="30" t="s">
        <v>254</v>
      </c>
    </row>
    <row r="206" spans="3:4" x14ac:dyDescent="0.3">
      <c r="C206" t="s">
        <v>54</v>
      </c>
      <c r="D206" s="30" t="s">
        <v>255</v>
      </c>
    </row>
    <row r="207" spans="3:4" x14ac:dyDescent="0.3">
      <c r="C207" t="s">
        <v>54</v>
      </c>
      <c r="D207" s="30" t="s">
        <v>256</v>
      </c>
    </row>
    <row r="208" spans="3:4" x14ac:dyDescent="0.3">
      <c r="C208" t="s">
        <v>54</v>
      </c>
      <c r="D208" s="30" t="s">
        <v>257</v>
      </c>
    </row>
    <row r="209" spans="3:4" x14ac:dyDescent="0.3">
      <c r="C209" t="s">
        <v>54</v>
      </c>
      <c r="D209" s="30" t="s">
        <v>258</v>
      </c>
    </row>
    <row r="210" spans="3:4" x14ac:dyDescent="0.3">
      <c r="C210" t="s">
        <v>54</v>
      </c>
      <c r="D210" s="30" t="s">
        <v>259</v>
      </c>
    </row>
    <row r="211" spans="3:4" x14ac:dyDescent="0.3">
      <c r="C211" t="s">
        <v>54</v>
      </c>
      <c r="D211" s="30" t="s">
        <v>260</v>
      </c>
    </row>
    <row r="212" spans="3:4" x14ac:dyDescent="0.3">
      <c r="C212" t="s">
        <v>54</v>
      </c>
      <c r="D212" s="30" t="s">
        <v>261</v>
      </c>
    </row>
    <row r="213" spans="3:4" x14ac:dyDescent="0.3">
      <c r="C213" t="s">
        <v>54</v>
      </c>
      <c r="D213" s="30" t="s">
        <v>262</v>
      </c>
    </row>
    <row r="214" spans="3:4" x14ac:dyDescent="0.3">
      <c r="C214" t="s">
        <v>54</v>
      </c>
      <c r="D214" s="30" t="s">
        <v>263</v>
      </c>
    </row>
    <row r="215" spans="3:4" x14ac:dyDescent="0.3">
      <c r="C215" t="s">
        <v>54</v>
      </c>
      <c r="D215" s="30" t="s">
        <v>264</v>
      </c>
    </row>
    <row r="216" spans="3:4" x14ac:dyDescent="0.3">
      <c r="C216" t="s">
        <v>54</v>
      </c>
      <c r="D216" s="30" t="s">
        <v>265</v>
      </c>
    </row>
    <row r="217" spans="3:4" x14ac:dyDescent="0.3">
      <c r="C217" t="s">
        <v>54</v>
      </c>
      <c r="D217" s="30" t="s">
        <v>266</v>
      </c>
    </row>
    <row r="218" spans="3:4" x14ac:dyDescent="0.3">
      <c r="C218" t="s">
        <v>54</v>
      </c>
      <c r="D218" s="30" t="s">
        <v>267</v>
      </c>
    </row>
    <row r="219" spans="3:4" x14ac:dyDescent="0.3">
      <c r="C219" t="s">
        <v>54</v>
      </c>
      <c r="D219" s="30" t="s">
        <v>268</v>
      </c>
    </row>
    <row r="220" spans="3:4" x14ac:dyDescent="0.3">
      <c r="C220" t="s">
        <v>54</v>
      </c>
      <c r="D220" s="30" t="s">
        <v>269</v>
      </c>
    </row>
    <row r="221" spans="3:4" x14ac:dyDescent="0.3">
      <c r="C221" t="s">
        <v>54</v>
      </c>
      <c r="D221" s="30" t="s">
        <v>270</v>
      </c>
    </row>
    <row r="222" spans="3:4" x14ac:dyDescent="0.3">
      <c r="C222" t="s">
        <v>54</v>
      </c>
      <c r="D222" s="30" t="s">
        <v>271</v>
      </c>
    </row>
    <row r="223" spans="3:4" x14ac:dyDescent="0.3">
      <c r="C223" t="s">
        <v>54</v>
      </c>
      <c r="D223" s="30" t="s">
        <v>272</v>
      </c>
    </row>
    <row r="224" spans="3:4" x14ac:dyDescent="0.3">
      <c r="C224" t="s">
        <v>54</v>
      </c>
      <c r="D224" s="30" t="s">
        <v>273</v>
      </c>
    </row>
    <row r="225" spans="3:4" x14ac:dyDescent="0.3">
      <c r="C225" t="s">
        <v>54</v>
      </c>
      <c r="D225" s="30" t="s">
        <v>274</v>
      </c>
    </row>
    <row r="226" spans="3:4" x14ac:dyDescent="0.3">
      <c r="C226" t="s">
        <v>54</v>
      </c>
      <c r="D226" s="30" t="s">
        <v>275</v>
      </c>
    </row>
    <row r="227" spans="3:4" x14ac:dyDescent="0.3">
      <c r="C227" t="s">
        <v>54</v>
      </c>
      <c r="D227" s="30" t="s">
        <v>276</v>
      </c>
    </row>
    <row r="228" spans="3:4" x14ac:dyDescent="0.3">
      <c r="C228" t="s">
        <v>54</v>
      </c>
      <c r="D228" s="30" t="s">
        <v>277</v>
      </c>
    </row>
    <row r="229" spans="3:4" x14ac:dyDescent="0.3">
      <c r="C229" t="s">
        <v>54</v>
      </c>
      <c r="D229" s="30" t="s">
        <v>278</v>
      </c>
    </row>
    <row r="230" spans="3:4" x14ac:dyDescent="0.3">
      <c r="C230" t="s">
        <v>54</v>
      </c>
      <c r="D230" s="30" t="s">
        <v>279</v>
      </c>
    </row>
    <row r="231" spans="3:4" x14ac:dyDescent="0.3">
      <c r="C231" t="s">
        <v>54</v>
      </c>
      <c r="D231" s="30" t="s">
        <v>280</v>
      </c>
    </row>
    <row r="232" spans="3:4" x14ac:dyDescent="0.3">
      <c r="C232" t="s">
        <v>54</v>
      </c>
      <c r="D232" s="30" t="s">
        <v>281</v>
      </c>
    </row>
    <row r="233" spans="3:4" x14ac:dyDescent="0.3">
      <c r="C233" t="s">
        <v>54</v>
      </c>
      <c r="D233" s="30" t="s">
        <v>282</v>
      </c>
    </row>
    <row r="234" spans="3:4" x14ac:dyDescent="0.3">
      <c r="C234" t="s">
        <v>54</v>
      </c>
      <c r="D234" s="30" t="s">
        <v>283</v>
      </c>
    </row>
    <row r="235" spans="3:4" x14ac:dyDescent="0.3">
      <c r="C235" t="s">
        <v>54</v>
      </c>
      <c r="D235" s="30" t="s">
        <v>284</v>
      </c>
    </row>
    <row r="236" spans="3:4" x14ac:dyDescent="0.3">
      <c r="C236" t="s">
        <v>54</v>
      </c>
      <c r="D236" s="30" t="s">
        <v>285</v>
      </c>
    </row>
    <row r="237" spans="3:4" x14ac:dyDescent="0.3">
      <c r="C237" t="s">
        <v>54</v>
      </c>
      <c r="D237" s="30" t="s">
        <v>286</v>
      </c>
    </row>
    <row r="238" spans="3:4" x14ac:dyDescent="0.3">
      <c r="C238" t="s">
        <v>54</v>
      </c>
      <c r="D238" s="30" t="s">
        <v>287</v>
      </c>
    </row>
    <row r="239" spans="3:4" x14ac:dyDescent="0.3">
      <c r="C239" t="s">
        <v>54</v>
      </c>
      <c r="D239" s="30" t="s">
        <v>288</v>
      </c>
    </row>
    <row r="240" spans="3:4" x14ac:dyDescent="0.3">
      <c r="C240" t="s">
        <v>54</v>
      </c>
      <c r="D240" s="30" t="s">
        <v>289</v>
      </c>
    </row>
    <row r="241" spans="3:4" x14ac:dyDescent="0.3">
      <c r="C241" t="s">
        <v>54</v>
      </c>
      <c r="D241" s="30" t="s">
        <v>290</v>
      </c>
    </row>
    <row r="242" spans="3:4" x14ac:dyDescent="0.3">
      <c r="C242" t="s">
        <v>54</v>
      </c>
      <c r="D242" s="30" t="s">
        <v>291</v>
      </c>
    </row>
    <row r="243" spans="3:4" x14ac:dyDescent="0.3">
      <c r="C243" t="s">
        <v>54</v>
      </c>
      <c r="D243" s="30" t="s">
        <v>292</v>
      </c>
    </row>
    <row r="244" spans="3:4" x14ac:dyDescent="0.3">
      <c r="C244" t="s">
        <v>54</v>
      </c>
      <c r="D244" s="30" t="s">
        <v>293</v>
      </c>
    </row>
    <row r="245" spans="3:4" x14ac:dyDescent="0.3">
      <c r="C245" t="s">
        <v>54</v>
      </c>
      <c r="D245" s="30" t="s">
        <v>294</v>
      </c>
    </row>
    <row r="246" spans="3:4" x14ac:dyDescent="0.3">
      <c r="C246" t="s">
        <v>54</v>
      </c>
      <c r="D246" s="30" t="s">
        <v>295</v>
      </c>
    </row>
    <row r="247" spans="3:4" x14ac:dyDescent="0.3">
      <c r="C247" t="s">
        <v>54</v>
      </c>
      <c r="D247" s="30" t="s">
        <v>296</v>
      </c>
    </row>
    <row r="248" spans="3:4" x14ac:dyDescent="0.3">
      <c r="C248" t="s">
        <v>54</v>
      </c>
      <c r="D248" s="30" t="s">
        <v>297</v>
      </c>
    </row>
    <row r="249" spans="3:4" x14ac:dyDescent="0.3">
      <c r="C249" t="s">
        <v>54</v>
      </c>
      <c r="D249" s="30" t="s">
        <v>298</v>
      </c>
    </row>
    <row r="250" spans="3:4" x14ac:dyDescent="0.3">
      <c r="C250" t="s">
        <v>54</v>
      </c>
      <c r="D250" s="30" t="s">
        <v>299</v>
      </c>
    </row>
    <row r="251" spans="3:4" x14ac:dyDescent="0.3">
      <c r="C251" t="s">
        <v>54</v>
      </c>
      <c r="D251" s="30" t="s">
        <v>300</v>
      </c>
    </row>
    <row r="252" spans="3:4" x14ac:dyDescent="0.3">
      <c r="C252" t="s">
        <v>54</v>
      </c>
      <c r="D252" s="30" t="s">
        <v>301</v>
      </c>
    </row>
    <row r="253" spans="3:4" x14ac:dyDescent="0.3">
      <c r="C253" t="s">
        <v>54</v>
      </c>
      <c r="D253" s="30" t="s">
        <v>302</v>
      </c>
    </row>
    <row r="254" spans="3:4" x14ac:dyDescent="0.3">
      <c r="C254" t="s">
        <v>54</v>
      </c>
      <c r="D254" s="30" t="s">
        <v>303</v>
      </c>
    </row>
    <row r="255" spans="3:4" x14ac:dyDescent="0.3">
      <c r="C255" t="s">
        <v>54</v>
      </c>
      <c r="D255" s="30" t="s">
        <v>304</v>
      </c>
    </row>
    <row r="256" spans="3:4" x14ac:dyDescent="0.3">
      <c r="C256" t="s">
        <v>54</v>
      </c>
      <c r="D256" s="30" t="s">
        <v>305</v>
      </c>
    </row>
    <row r="257" spans="3:4" x14ac:dyDescent="0.3">
      <c r="C257" t="s">
        <v>54</v>
      </c>
      <c r="D257" s="30" t="s">
        <v>306</v>
      </c>
    </row>
    <row r="258" spans="3:4" x14ac:dyDescent="0.3">
      <c r="C258" t="s">
        <v>54</v>
      </c>
      <c r="D258" s="30" t="s">
        <v>307</v>
      </c>
    </row>
    <row r="259" spans="3:4" x14ac:dyDescent="0.3">
      <c r="C259" t="s">
        <v>54</v>
      </c>
      <c r="D259" s="30" t="s">
        <v>308</v>
      </c>
    </row>
    <row r="260" spans="3:4" x14ac:dyDescent="0.3">
      <c r="C260" t="s">
        <v>54</v>
      </c>
      <c r="D260" s="30" t="s">
        <v>309</v>
      </c>
    </row>
    <row r="261" spans="3:4" x14ac:dyDescent="0.3">
      <c r="C261" t="s">
        <v>54</v>
      </c>
      <c r="D261" s="30" t="s">
        <v>310</v>
      </c>
    </row>
    <row r="262" spans="3:4" x14ac:dyDescent="0.3">
      <c r="C262" t="s">
        <v>54</v>
      </c>
      <c r="D262" s="30" t="s">
        <v>311</v>
      </c>
    </row>
    <row r="263" spans="3:4" x14ac:dyDescent="0.3">
      <c r="C263" t="s">
        <v>54</v>
      </c>
      <c r="D263" s="30" t="s">
        <v>312</v>
      </c>
    </row>
    <row r="264" spans="3:4" x14ac:dyDescent="0.3">
      <c r="C264" t="s">
        <v>54</v>
      </c>
      <c r="D264" s="30" t="s">
        <v>313</v>
      </c>
    </row>
    <row r="265" spans="3:4" x14ac:dyDescent="0.3">
      <c r="C265" t="s">
        <v>54</v>
      </c>
      <c r="D265" s="30" t="s">
        <v>314</v>
      </c>
    </row>
    <row r="266" spans="3:4" x14ac:dyDescent="0.3">
      <c r="C266" t="s">
        <v>54</v>
      </c>
      <c r="D266" s="30" t="s">
        <v>315</v>
      </c>
    </row>
    <row r="267" spans="3:4" x14ac:dyDescent="0.3">
      <c r="C267" t="s">
        <v>54</v>
      </c>
      <c r="D267" s="30" t="s">
        <v>316</v>
      </c>
    </row>
    <row r="268" spans="3:4" x14ac:dyDescent="0.3">
      <c r="C268" t="s">
        <v>54</v>
      </c>
      <c r="D268" s="30" t="s">
        <v>317</v>
      </c>
    </row>
    <row r="269" spans="3:4" x14ac:dyDescent="0.3">
      <c r="C269" t="s">
        <v>54</v>
      </c>
      <c r="D269" s="30" t="s">
        <v>318</v>
      </c>
    </row>
    <row r="270" spans="3:4" x14ac:dyDescent="0.3">
      <c r="C270" t="s">
        <v>54</v>
      </c>
      <c r="D270" s="30" t="s">
        <v>319</v>
      </c>
    </row>
    <row r="271" spans="3:4" x14ac:dyDescent="0.3">
      <c r="C271" t="s">
        <v>54</v>
      </c>
      <c r="D271" s="30" t="s">
        <v>320</v>
      </c>
    </row>
    <row r="272" spans="3:4" x14ac:dyDescent="0.3">
      <c r="C272" t="s">
        <v>54</v>
      </c>
      <c r="D272" s="30" t="s">
        <v>321</v>
      </c>
    </row>
    <row r="273" spans="3:4" x14ac:dyDescent="0.3">
      <c r="C273" t="s">
        <v>54</v>
      </c>
      <c r="D273" s="30" t="s">
        <v>322</v>
      </c>
    </row>
    <row r="274" spans="3:4" x14ac:dyDescent="0.3">
      <c r="C274" t="s">
        <v>54</v>
      </c>
      <c r="D274" s="30" t="s">
        <v>323</v>
      </c>
    </row>
    <row r="275" spans="3:4" x14ac:dyDescent="0.3">
      <c r="C275" t="s">
        <v>54</v>
      </c>
      <c r="D275" s="30" t="s">
        <v>324</v>
      </c>
    </row>
    <row r="276" spans="3:4" x14ac:dyDescent="0.3">
      <c r="C276" t="s">
        <v>54</v>
      </c>
      <c r="D276" s="30" t="s">
        <v>325</v>
      </c>
    </row>
    <row r="277" spans="3:4" x14ac:dyDescent="0.3">
      <c r="C277" t="s">
        <v>54</v>
      </c>
      <c r="D277" s="30" t="s">
        <v>326</v>
      </c>
    </row>
    <row r="278" spans="3:4" x14ac:dyDescent="0.3">
      <c r="C278" t="s">
        <v>54</v>
      </c>
      <c r="D278" s="30" t="s">
        <v>327</v>
      </c>
    </row>
    <row r="279" spans="3:4" x14ac:dyDescent="0.3">
      <c r="C279" t="s">
        <v>54</v>
      </c>
      <c r="D279" s="30" t="s">
        <v>328</v>
      </c>
    </row>
    <row r="280" spans="3:4" x14ac:dyDescent="0.3">
      <c r="C280" t="s">
        <v>54</v>
      </c>
      <c r="D280" s="30" t="s">
        <v>329</v>
      </c>
    </row>
    <row r="281" spans="3:4" x14ac:dyDescent="0.3">
      <c r="C281" t="s">
        <v>54</v>
      </c>
      <c r="D281" s="30" t="s">
        <v>330</v>
      </c>
    </row>
    <row r="282" spans="3:4" x14ac:dyDescent="0.3">
      <c r="C282" t="s">
        <v>54</v>
      </c>
      <c r="D282" s="30" t="s">
        <v>331</v>
      </c>
    </row>
    <row r="283" spans="3:4" x14ac:dyDescent="0.3">
      <c r="C283" t="s">
        <v>54</v>
      </c>
      <c r="D283" s="30" t="s">
        <v>332</v>
      </c>
    </row>
    <row r="284" spans="3:4" x14ac:dyDescent="0.3">
      <c r="C284" t="s">
        <v>54</v>
      </c>
      <c r="D284" s="30" t="s">
        <v>333</v>
      </c>
    </row>
    <row r="285" spans="3:4" x14ac:dyDescent="0.3">
      <c r="C285" t="s">
        <v>54</v>
      </c>
      <c r="D285" s="30" t="s">
        <v>334</v>
      </c>
    </row>
    <row r="286" spans="3:4" x14ac:dyDescent="0.3">
      <c r="C286" t="s">
        <v>54</v>
      </c>
      <c r="D286" s="30" t="s">
        <v>335</v>
      </c>
    </row>
    <row r="287" spans="3:4" x14ac:dyDescent="0.3">
      <c r="C287" t="s">
        <v>54</v>
      </c>
      <c r="D287" s="30" t="s">
        <v>336</v>
      </c>
    </row>
    <row r="288" spans="3:4" x14ac:dyDescent="0.3">
      <c r="C288" t="s">
        <v>54</v>
      </c>
      <c r="D288" s="30" t="s">
        <v>337</v>
      </c>
    </row>
    <row r="289" spans="3:4" x14ac:dyDescent="0.3">
      <c r="C289" t="s">
        <v>54</v>
      </c>
      <c r="D289" s="30" t="s">
        <v>338</v>
      </c>
    </row>
    <row r="290" spans="3:4" x14ac:dyDescent="0.3">
      <c r="C290" t="s">
        <v>54</v>
      </c>
      <c r="D290" s="30" t="s">
        <v>339</v>
      </c>
    </row>
    <row r="291" spans="3:4" x14ac:dyDescent="0.3">
      <c r="C291" t="s">
        <v>54</v>
      </c>
      <c r="D291" s="30" t="s">
        <v>340</v>
      </c>
    </row>
    <row r="292" spans="3:4" x14ac:dyDescent="0.3">
      <c r="C292" t="s">
        <v>54</v>
      </c>
      <c r="D292" s="30" t="s">
        <v>341</v>
      </c>
    </row>
    <row r="293" spans="3:4" x14ac:dyDescent="0.3">
      <c r="C293" t="s">
        <v>54</v>
      </c>
      <c r="D293" s="30" t="s">
        <v>342</v>
      </c>
    </row>
    <row r="294" spans="3:4" x14ac:dyDescent="0.3">
      <c r="C294" t="s">
        <v>54</v>
      </c>
      <c r="D294" s="30" t="s">
        <v>343</v>
      </c>
    </row>
    <row r="295" spans="3:4" x14ac:dyDescent="0.3">
      <c r="C295" t="s">
        <v>54</v>
      </c>
      <c r="D295" s="30" t="s">
        <v>344</v>
      </c>
    </row>
    <row r="296" spans="3:4" x14ac:dyDescent="0.3">
      <c r="C296" t="s">
        <v>54</v>
      </c>
      <c r="D296" s="30" t="s">
        <v>345</v>
      </c>
    </row>
    <row r="297" spans="3:4" x14ac:dyDescent="0.3">
      <c r="C297" t="s">
        <v>54</v>
      </c>
      <c r="D297" s="30" t="s">
        <v>346</v>
      </c>
    </row>
    <row r="298" spans="3:4" x14ac:dyDescent="0.3">
      <c r="C298" t="s">
        <v>54</v>
      </c>
      <c r="D298" s="30" t="s">
        <v>347</v>
      </c>
    </row>
    <row r="299" spans="3:4" x14ac:dyDescent="0.3">
      <c r="C299" t="s">
        <v>54</v>
      </c>
      <c r="D299" s="30" t="s">
        <v>348</v>
      </c>
    </row>
    <row r="300" spans="3:4" x14ac:dyDescent="0.3">
      <c r="C300" t="s">
        <v>54</v>
      </c>
      <c r="D300" s="30" t="s">
        <v>349</v>
      </c>
    </row>
    <row r="301" spans="3:4" x14ac:dyDescent="0.3">
      <c r="C301" t="s">
        <v>54</v>
      </c>
      <c r="D301" s="30" t="s">
        <v>350</v>
      </c>
    </row>
    <row r="302" spans="3:4" x14ac:dyDescent="0.3">
      <c r="C302" t="s">
        <v>54</v>
      </c>
      <c r="D302" s="30" t="s">
        <v>351</v>
      </c>
    </row>
    <row r="303" spans="3:4" x14ac:dyDescent="0.3">
      <c r="C303" t="s">
        <v>54</v>
      </c>
      <c r="D303" s="30" t="s">
        <v>352</v>
      </c>
    </row>
    <row r="304" spans="3:4" x14ac:dyDescent="0.3">
      <c r="C304" t="s">
        <v>54</v>
      </c>
      <c r="D304" s="30" t="s">
        <v>353</v>
      </c>
    </row>
    <row r="305" spans="3:4" x14ac:dyDescent="0.3">
      <c r="C305" t="s">
        <v>54</v>
      </c>
      <c r="D305" s="30" t="s">
        <v>354</v>
      </c>
    </row>
    <row r="306" spans="3:4" x14ac:dyDescent="0.3">
      <c r="C306" t="s">
        <v>54</v>
      </c>
      <c r="D306" s="30" t="s">
        <v>355</v>
      </c>
    </row>
    <row r="307" spans="3:4" x14ac:dyDescent="0.3">
      <c r="C307" t="s">
        <v>54</v>
      </c>
      <c r="D307" s="30" t="s">
        <v>356</v>
      </c>
    </row>
    <row r="308" spans="3:4" x14ac:dyDescent="0.3">
      <c r="C308" t="s">
        <v>54</v>
      </c>
      <c r="D308" s="30" t="s">
        <v>357</v>
      </c>
    </row>
    <row r="309" spans="3:4" x14ac:dyDescent="0.3">
      <c r="C309" t="s">
        <v>54</v>
      </c>
      <c r="D309" s="30" t="s">
        <v>358</v>
      </c>
    </row>
    <row r="310" spans="3:4" x14ac:dyDescent="0.3">
      <c r="C310" t="s">
        <v>54</v>
      </c>
      <c r="D310" s="30" t="s">
        <v>359</v>
      </c>
    </row>
    <row r="311" spans="3:4" x14ac:dyDescent="0.3">
      <c r="C311" t="s">
        <v>54</v>
      </c>
      <c r="D311" s="30" t="s">
        <v>360</v>
      </c>
    </row>
    <row r="312" spans="3:4" x14ac:dyDescent="0.3">
      <c r="C312" t="s">
        <v>54</v>
      </c>
      <c r="D312" s="30" t="s">
        <v>361</v>
      </c>
    </row>
    <row r="313" spans="3:4" x14ac:dyDescent="0.3">
      <c r="C313" t="s">
        <v>54</v>
      </c>
      <c r="D313" s="30" t="s">
        <v>362</v>
      </c>
    </row>
    <row r="314" spans="3:4" x14ac:dyDescent="0.3">
      <c r="C314" t="s">
        <v>54</v>
      </c>
      <c r="D314" s="30" t="s">
        <v>363</v>
      </c>
    </row>
    <row r="315" spans="3:4" x14ac:dyDescent="0.3">
      <c r="C315" t="s">
        <v>54</v>
      </c>
      <c r="D315" s="30" t="s">
        <v>364</v>
      </c>
    </row>
    <row r="316" spans="3:4" x14ac:dyDescent="0.3">
      <c r="C316" t="s">
        <v>54</v>
      </c>
      <c r="D316" s="30" t="s">
        <v>365</v>
      </c>
    </row>
    <row r="317" spans="3:4" x14ac:dyDescent="0.3">
      <c r="C317" t="s">
        <v>54</v>
      </c>
      <c r="D317" s="30" t="s">
        <v>366</v>
      </c>
    </row>
    <row r="318" spans="3:4" x14ac:dyDescent="0.3">
      <c r="C318" t="s">
        <v>54</v>
      </c>
      <c r="D318" s="30" t="s">
        <v>367</v>
      </c>
    </row>
    <row r="319" spans="3:4" x14ac:dyDescent="0.3">
      <c r="C319" t="s">
        <v>54</v>
      </c>
      <c r="D319" s="30" t="s">
        <v>368</v>
      </c>
    </row>
    <row r="320" spans="3:4" x14ac:dyDescent="0.3">
      <c r="C320" t="s">
        <v>54</v>
      </c>
      <c r="D320" s="30" t="s">
        <v>369</v>
      </c>
    </row>
    <row r="321" spans="3:4" x14ac:dyDescent="0.3">
      <c r="C321" t="s">
        <v>54</v>
      </c>
      <c r="D321" s="30" t="s">
        <v>370</v>
      </c>
    </row>
    <row r="322" spans="3:4" x14ac:dyDescent="0.3">
      <c r="C322" t="s">
        <v>54</v>
      </c>
      <c r="D322" s="30" t="s">
        <v>371</v>
      </c>
    </row>
    <row r="323" spans="3:4" x14ac:dyDescent="0.3">
      <c r="C323" t="s">
        <v>54</v>
      </c>
      <c r="D323" s="30" t="s">
        <v>372</v>
      </c>
    </row>
    <row r="324" spans="3:4" x14ac:dyDescent="0.3">
      <c r="C324" t="s">
        <v>54</v>
      </c>
      <c r="D324" s="30" t="s">
        <v>373</v>
      </c>
    </row>
    <row r="325" spans="3:4" x14ac:dyDescent="0.3">
      <c r="C325" t="s">
        <v>54</v>
      </c>
      <c r="D325" s="30" t="s">
        <v>374</v>
      </c>
    </row>
    <row r="326" spans="3:4" x14ac:dyDescent="0.3">
      <c r="C326" t="s">
        <v>54</v>
      </c>
      <c r="D326" s="30" t="s">
        <v>375</v>
      </c>
    </row>
    <row r="327" spans="3:4" x14ac:dyDescent="0.3">
      <c r="C327" t="s">
        <v>54</v>
      </c>
      <c r="D327" s="30" t="s">
        <v>376</v>
      </c>
    </row>
    <row r="328" spans="3:4" x14ac:dyDescent="0.3">
      <c r="C328" t="s">
        <v>54</v>
      </c>
      <c r="D328" s="30" t="s">
        <v>377</v>
      </c>
    </row>
    <row r="329" spans="3:4" x14ac:dyDescent="0.3">
      <c r="C329" t="s">
        <v>54</v>
      </c>
      <c r="D329" s="30" t="s">
        <v>378</v>
      </c>
    </row>
    <row r="330" spans="3:4" x14ac:dyDescent="0.3">
      <c r="C330" t="s">
        <v>54</v>
      </c>
      <c r="D330" s="30" t="s">
        <v>379</v>
      </c>
    </row>
    <row r="331" spans="3:4" x14ac:dyDescent="0.3">
      <c r="C331" t="s">
        <v>54</v>
      </c>
      <c r="D331" s="30" t="s">
        <v>380</v>
      </c>
    </row>
    <row r="332" spans="3:4" x14ac:dyDescent="0.3">
      <c r="C332" t="s">
        <v>54</v>
      </c>
      <c r="D332" s="30" t="s">
        <v>381</v>
      </c>
    </row>
    <row r="333" spans="3:4" x14ac:dyDescent="0.3">
      <c r="C333" t="s">
        <v>54</v>
      </c>
      <c r="D333" s="30" t="s">
        <v>382</v>
      </c>
    </row>
    <row r="334" spans="3:4" x14ac:dyDescent="0.3">
      <c r="C334" t="s">
        <v>54</v>
      </c>
      <c r="D334" s="30" t="s">
        <v>383</v>
      </c>
    </row>
    <row r="335" spans="3:4" x14ac:dyDescent="0.3">
      <c r="C335" t="s">
        <v>54</v>
      </c>
      <c r="D335" s="30" t="s">
        <v>384</v>
      </c>
    </row>
    <row r="336" spans="3:4" x14ac:dyDescent="0.3">
      <c r="C336" t="s">
        <v>54</v>
      </c>
      <c r="D336" s="30" t="s">
        <v>385</v>
      </c>
    </row>
    <row r="337" spans="3:4" x14ac:dyDescent="0.3">
      <c r="C337" t="s">
        <v>54</v>
      </c>
      <c r="D337" s="30" t="s">
        <v>386</v>
      </c>
    </row>
    <row r="338" spans="3:4" x14ac:dyDescent="0.3">
      <c r="C338" t="s">
        <v>54</v>
      </c>
      <c r="D338" s="30" t="s">
        <v>387</v>
      </c>
    </row>
    <row r="339" spans="3:4" x14ac:dyDescent="0.3">
      <c r="C339" t="s">
        <v>54</v>
      </c>
      <c r="D339" s="30" t="s">
        <v>388</v>
      </c>
    </row>
    <row r="340" spans="3:4" x14ac:dyDescent="0.3">
      <c r="C340" t="s">
        <v>54</v>
      </c>
      <c r="D340" s="30" t="s">
        <v>389</v>
      </c>
    </row>
    <row r="341" spans="3:4" x14ac:dyDescent="0.3">
      <c r="C341" t="s">
        <v>54</v>
      </c>
      <c r="D341" s="30" t="s">
        <v>390</v>
      </c>
    </row>
    <row r="342" spans="3:4" x14ac:dyDescent="0.3">
      <c r="C342" t="s">
        <v>54</v>
      </c>
      <c r="D342" s="30" t="s">
        <v>391</v>
      </c>
    </row>
    <row r="343" spans="3:4" x14ac:dyDescent="0.3">
      <c r="C343" t="s">
        <v>54</v>
      </c>
      <c r="D343" s="30" t="s">
        <v>392</v>
      </c>
    </row>
    <row r="344" spans="3:4" x14ac:dyDescent="0.3">
      <c r="C344" t="s">
        <v>54</v>
      </c>
      <c r="D344" s="30" t="s">
        <v>393</v>
      </c>
    </row>
    <row r="345" spans="3:4" x14ac:dyDescent="0.3">
      <c r="C345" t="s">
        <v>54</v>
      </c>
      <c r="D345" s="30" t="s">
        <v>394</v>
      </c>
    </row>
    <row r="346" spans="3:4" x14ac:dyDescent="0.3">
      <c r="C346" t="s">
        <v>54</v>
      </c>
      <c r="D346" s="30" t="s">
        <v>395</v>
      </c>
    </row>
    <row r="347" spans="3:4" x14ac:dyDescent="0.3">
      <c r="C347" t="s">
        <v>54</v>
      </c>
      <c r="D347" s="30" t="s">
        <v>396</v>
      </c>
    </row>
    <row r="348" spans="3:4" x14ac:dyDescent="0.3">
      <c r="C348" t="s">
        <v>54</v>
      </c>
      <c r="D348" s="30" t="s">
        <v>397</v>
      </c>
    </row>
    <row r="349" spans="3:4" x14ac:dyDescent="0.3">
      <c r="C349" t="s">
        <v>54</v>
      </c>
      <c r="D349" s="30" t="s">
        <v>398</v>
      </c>
    </row>
    <row r="350" spans="3:4" x14ac:dyDescent="0.3">
      <c r="C350" t="s">
        <v>54</v>
      </c>
      <c r="D350" s="30" t="s">
        <v>399</v>
      </c>
    </row>
    <row r="351" spans="3:4" x14ac:dyDescent="0.3">
      <c r="C351" t="s">
        <v>54</v>
      </c>
      <c r="D351" s="30" t="s">
        <v>400</v>
      </c>
    </row>
    <row r="352" spans="3:4" x14ac:dyDescent="0.3">
      <c r="C352" t="s">
        <v>54</v>
      </c>
      <c r="D352" s="30" t="s">
        <v>401</v>
      </c>
    </row>
    <row r="353" spans="3:4" x14ac:dyDescent="0.3">
      <c r="C353" t="s">
        <v>54</v>
      </c>
      <c r="D353" s="30" t="s">
        <v>402</v>
      </c>
    </row>
    <row r="354" spans="3:4" x14ac:dyDescent="0.3">
      <c r="C354" t="s">
        <v>54</v>
      </c>
      <c r="D354" s="30" t="s">
        <v>403</v>
      </c>
    </row>
    <row r="355" spans="3:4" x14ac:dyDescent="0.3">
      <c r="C355" t="s">
        <v>54</v>
      </c>
      <c r="D355" s="30" t="s">
        <v>404</v>
      </c>
    </row>
    <row r="356" spans="3:4" x14ac:dyDescent="0.3">
      <c r="C356" t="s">
        <v>54</v>
      </c>
      <c r="D356" s="30" t="s">
        <v>405</v>
      </c>
    </row>
    <row r="357" spans="3:4" x14ac:dyDescent="0.3">
      <c r="C357" t="s">
        <v>54</v>
      </c>
      <c r="D357" s="30" t="s">
        <v>406</v>
      </c>
    </row>
    <row r="358" spans="3:4" x14ac:dyDescent="0.3">
      <c r="C358" t="s">
        <v>54</v>
      </c>
      <c r="D358" s="30" t="s">
        <v>407</v>
      </c>
    </row>
    <row r="359" spans="3:4" x14ac:dyDescent="0.3">
      <c r="C359" t="s">
        <v>54</v>
      </c>
      <c r="D359" s="30" t="s">
        <v>408</v>
      </c>
    </row>
    <row r="360" spans="3:4" x14ac:dyDescent="0.3">
      <c r="C360" t="s">
        <v>54</v>
      </c>
      <c r="D360" s="30" t="s">
        <v>409</v>
      </c>
    </row>
    <row r="361" spans="3:4" x14ac:dyDescent="0.3">
      <c r="C361" t="s">
        <v>54</v>
      </c>
      <c r="D361" s="30" t="s">
        <v>410</v>
      </c>
    </row>
    <row r="362" spans="3:4" x14ac:dyDescent="0.3">
      <c r="C362" t="s">
        <v>54</v>
      </c>
      <c r="D362" s="30" t="s">
        <v>411</v>
      </c>
    </row>
    <row r="363" spans="3:4" x14ac:dyDescent="0.3">
      <c r="C363" t="s">
        <v>54</v>
      </c>
      <c r="D363" s="30" t="s">
        <v>412</v>
      </c>
    </row>
    <row r="364" spans="3:4" x14ac:dyDescent="0.3">
      <c r="C364" t="s">
        <v>54</v>
      </c>
      <c r="D364" s="30" t="s">
        <v>413</v>
      </c>
    </row>
    <row r="365" spans="3:4" x14ac:dyDescent="0.3">
      <c r="C365" t="s">
        <v>54</v>
      </c>
      <c r="D365" s="30" t="s">
        <v>414</v>
      </c>
    </row>
    <row r="366" spans="3:4" x14ac:dyDescent="0.3">
      <c r="C366" t="s">
        <v>54</v>
      </c>
      <c r="D366" s="30" t="s">
        <v>415</v>
      </c>
    </row>
    <row r="367" spans="3:4" x14ac:dyDescent="0.3">
      <c r="C367" t="s">
        <v>54</v>
      </c>
      <c r="D367" s="30" t="s">
        <v>416</v>
      </c>
    </row>
    <row r="368" spans="3:4" x14ac:dyDescent="0.3">
      <c r="C368" t="s">
        <v>54</v>
      </c>
      <c r="D368" s="30" t="s">
        <v>417</v>
      </c>
    </row>
    <row r="369" spans="3:4" x14ac:dyDescent="0.3">
      <c r="C369" t="s">
        <v>54</v>
      </c>
      <c r="D369" s="30" t="s">
        <v>418</v>
      </c>
    </row>
    <row r="370" spans="3:4" x14ac:dyDescent="0.3">
      <c r="C370" t="s">
        <v>54</v>
      </c>
      <c r="D370" s="30" t="s">
        <v>419</v>
      </c>
    </row>
    <row r="371" spans="3:4" x14ac:dyDescent="0.3">
      <c r="C371" t="s">
        <v>54</v>
      </c>
      <c r="D371" s="30" t="s">
        <v>420</v>
      </c>
    </row>
    <row r="372" spans="3:4" x14ac:dyDescent="0.3">
      <c r="C372" t="s">
        <v>54</v>
      </c>
      <c r="D372" s="30" t="s">
        <v>421</v>
      </c>
    </row>
    <row r="373" spans="3:4" x14ac:dyDescent="0.3">
      <c r="C373" t="s">
        <v>54</v>
      </c>
      <c r="D373" s="30" t="s">
        <v>422</v>
      </c>
    </row>
    <row r="374" spans="3:4" x14ac:dyDescent="0.3">
      <c r="C374" t="s">
        <v>54</v>
      </c>
      <c r="D374" s="30" t="s">
        <v>423</v>
      </c>
    </row>
    <row r="375" spans="3:4" x14ac:dyDescent="0.3">
      <c r="C375" t="s">
        <v>54</v>
      </c>
      <c r="D375" s="30" t="s">
        <v>424</v>
      </c>
    </row>
    <row r="376" spans="3:4" x14ac:dyDescent="0.3">
      <c r="C376" t="s">
        <v>54</v>
      </c>
      <c r="D376" s="30" t="s">
        <v>425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aca="1" ref="XFD1048555" ca="1">_xludf.Areas(solver_adj1)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FOREX Müşteri</vt:lpstr>
      <vt:lpstr>FOREX ORTAK</vt:lpstr>
      <vt:lpstr>Rabia Çakmak P2</vt:lpstr>
      <vt:lpstr>Rabia Çakmak P1</vt:lpstr>
      <vt:lpstr>Can Aksoy</vt:lpstr>
      <vt:lpstr>Ferah Ünlü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aulku</cp:lastModifiedBy>
  <dcterms:created xsi:type="dcterms:W3CDTF">2024-02-28T09:13:54Z</dcterms:created>
  <dcterms:modified xsi:type="dcterms:W3CDTF">2024-03-26T14:06:32Z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