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8_{C67A8DB4-E089-4EA9-88C4-AB02F74173DC}" xr6:coauthVersionLast="47" xr6:coauthVersionMax="47" xr10:uidLastSave="{00000000-0000-0000-0000-000000000000}"/>
  <bookViews>
    <workbookView xWindow="-120" yWindow="-120" windowWidth="29040" windowHeight="15720" activeTab="1" xr2:uid="{0C8A2C32-387D-4A4E-9B08-19A6AA98EEA1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5" l="1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M21" i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5" i="4" a="1"/>
  <c r="XFD1048555" i="4" s="1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O19" i="5" l="1"/>
  <c r="P14" i="5" s="1"/>
  <c r="H27" i="5"/>
  <c r="I23" i="5" s="1"/>
  <c r="J23" i="5" s="1"/>
  <c r="D7" i="5"/>
  <c r="E3" i="5" s="1"/>
  <c r="H14" i="5"/>
  <c r="H15" i="5" s="1"/>
  <c r="I22" i="2"/>
  <c r="I23" i="2" s="1"/>
  <c r="K11" i="3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K20" i="2" s="1"/>
  <c r="I4" i="2"/>
  <c r="H24" i="2"/>
  <c r="H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O22" i="5" l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4" i="2"/>
  <c r="G11" i="3"/>
  <c r="G10" i="3"/>
  <c r="L16" i="3"/>
  <c r="G13" i="3"/>
  <c r="G15" i="3"/>
  <c r="K16" i="3"/>
  <c r="K18" i="3" s="1"/>
  <c r="G14" i="3"/>
  <c r="G12" i="3"/>
  <c r="K17" i="2"/>
  <c r="J17" i="2"/>
  <c r="J24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I27" i="5" l="1"/>
  <c r="L25" i="5"/>
  <c r="L22" i="5"/>
  <c r="L24" i="5"/>
  <c r="G16" i="3"/>
  <c r="L18" i="3"/>
  <c r="K19" i="3"/>
  <c r="J25" i="2"/>
  <c r="K24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L27" i="5" l="1"/>
  <c r="F13" i="1"/>
  <c r="F17" i="1" s="1"/>
  <c r="F6" i="5"/>
  <c r="F4" i="5"/>
  <c r="F3" i="5"/>
  <c r="F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<sst xmlns="http://schemas.openxmlformats.org/spreadsheetml/2006/main" count="900" uniqueCount="463">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</sst>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opLeftCell="A6" zoomScale="85" zoomScaleNormal="85" workbookViewId="0">
      <selection activeCell="H21" sqref="H21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10" max="10" width="13.28515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75" x14ac:dyDescent="0.25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AB90-A191-4B4F-9A7F-947B1B7CEFAF}">
  <dimension ref="C1:S27"/>
  <sheetViews>
    <sheetView tabSelected="1"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45367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9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9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9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9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25" x14ac:dyDescent="0.35">
      <c r="F15" s="9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9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25">
      <c r="F23" s="9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25">
      <c r="F24" s="9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25">
      <c r="F25" s="9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25">
      <c r="F26" s="9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25">
      <c r="F27" s="9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5"/>
  <sheetViews>
    <sheetView workbookViewId="0">
      <selection activeCell="G10" sqref="G10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45367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32.03</v>
      </c>
      <c r="J5" s="56"/>
      <c r="K5" s="65">
        <f ca="1">TODAY()</f>
        <v>45367</v>
      </c>
      <c r="L5" s="32"/>
    </row>
    <row r="6" spans="1:12" x14ac:dyDescent="0.25">
      <c r="A6" s="99" t="s">
        <v>39</v>
      </c>
      <c r="B6" s="100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0.17799599999999999</v>
      </c>
      <c r="H10" s="39">
        <f t="shared" ref="H10:H15" ca="1" si="2">$K$5</f>
        <v>45367</v>
      </c>
      <c r="I10" s="37">
        <f t="shared" ref="I10:I15" si="3">B10*G10</f>
        <v>199767.75873599999</v>
      </c>
      <c r="J10" s="37">
        <f t="shared" ref="J10:J15" si="4">I10-E10</f>
        <v>5007.7739920000022</v>
      </c>
      <c r="K10" s="46">
        <f t="shared" ref="K10:K15" si="5">I10/E10-1</f>
        <v>2.5712540481980461E-2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0.202096</v>
      </c>
      <c r="H11" s="39">
        <f t="shared" ca="1" si="2"/>
        <v>45367</v>
      </c>
      <c r="I11" s="37">
        <f t="shared" si="3"/>
        <v>97066.708799999993</v>
      </c>
      <c r="J11" s="37">
        <f t="shared" si="4"/>
        <v>1060.0220999999874</v>
      </c>
      <c r="K11" s="46">
        <f t="shared" si="5"/>
        <v>1.1041127825943242E-2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3.115729</v>
      </c>
      <c r="H12" s="39">
        <f t="shared" ca="1" si="2"/>
        <v>45367</v>
      </c>
      <c r="I12" s="37">
        <f t="shared" si="3"/>
        <v>64056.272511000003</v>
      </c>
      <c r="J12" s="37">
        <f t="shared" si="4"/>
        <v>734.98425000000861</v>
      </c>
      <c r="K12" s="46">
        <f t="shared" si="5"/>
        <v>1.1607221997292916E-2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3.3077999999999999</v>
      </c>
      <c r="H13" s="39">
        <f t="shared" ca="1" si="2"/>
        <v>45367</v>
      </c>
      <c r="I13" s="37">
        <f t="shared" si="3"/>
        <v>3602.1941999999999</v>
      </c>
      <c r="J13" s="37">
        <f t="shared" si="4"/>
        <v>75.506903999999849</v>
      </c>
      <c r="K13" s="46">
        <f t="shared" si="5"/>
        <v>2.141014999703561E-2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7.4480079999999997</v>
      </c>
      <c r="H14" s="39">
        <f t="shared" ca="1" si="2"/>
        <v>45367</v>
      </c>
      <c r="I14" s="37">
        <f t="shared" si="3"/>
        <v>2346.1225199999999</v>
      </c>
      <c r="J14" s="37">
        <f t="shared" si="4"/>
        <v>46.867589999999836</v>
      </c>
      <c r="K14" s="46">
        <f t="shared" si="5"/>
        <v>2.0383816247813824E-2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2.4513099999999999</v>
      </c>
      <c r="H15" s="39">
        <f t="shared" ca="1" si="2"/>
        <v>45367</v>
      </c>
      <c r="I15" s="37">
        <f t="shared" si="3"/>
        <v>71.087989999999991</v>
      </c>
      <c r="J15" s="37">
        <f t="shared" si="4"/>
        <v>1.3473399999999884</v>
      </c>
      <c r="K15" s="46">
        <f t="shared" si="5"/>
        <v>1.9319292263550558E-2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366910.14475699991</v>
      </c>
      <c r="J17" s="47">
        <f>SUM(J10:J15)</f>
        <v>6926.5021759999981</v>
      </c>
      <c r="K17" s="50">
        <f>I17/E17-1</f>
        <v>1.924115808801341E-2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 t="s">
        <v>51</v>
      </c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303.36500000000001</v>
      </c>
      <c r="H19" s="39">
        <f ca="1">$K$5</f>
        <v>45367</v>
      </c>
      <c r="I19" s="51">
        <f>B19*G19</f>
        <v>1516.825</v>
      </c>
      <c r="J19" s="51">
        <f>I19-E19</f>
        <v>13.075000000000045</v>
      </c>
      <c r="K19" s="46">
        <f>I19/E19-1</f>
        <v>8.6949293433085106E-3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9716.7809500000003</v>
      </c>
      <c r="H20" s="39">
        <f ca="1">$K$5</f>
        <v>45367</v>
      </c>
      <c r="I20" s="37">
        <f>I19*$I$5</f>
        <v>48583.904750000002</v>
      </c>
      <c r="J20" s="51">
        <f>J19*$I$5</f>
        <v>418.79225000000145</v>
      </c>
      <c r="K20" s="46">
        <f>I20/E20-1</f>
        <v>2.9260866099591443E-2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 t="s">
        <v>52</v>
      </c>
      <c r="B22" s="57"/>
      <c r="C22" s="55"/>
      <c r="D22" s="55"/>
      <c r="E22" s="56"/>
      <c r="F22" s="57"/>
      <c r="G22" s="55"/>
      <c r="H22" s="55"/>
      <c r="I22" s="53">
        <f>1550.05-I19</f>
        <v>33.224999999999909</v>
      </c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55"/>
      <c r="H23" s="55"/>
      <c r="I23" s="53">
        <f>I22*I5</f>
        <v>1064.1967499999971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63" t="s">
        <v>46</v>
      </c>
      <c r="H24" s="52">
        <f ca="1">$K$5</f>
        <v>45367</v>
      </c>
      <c r="I24" s="53">
        <f>I17+I20+I23</f>
        <v>416558.2462569999</v>
      </c>
      <c r="J24" s="53">
        <f>J20+J17</f>
        <v>7345.2944259999995</v>
      </c>
      <c r="K24" s="54">
        <f>J24/I24</f>
        <v>1.7633294964153091E-2</v>
      </c>
    </row>
    <row r="25" spans="1:12" x14ac:dyDescent="0.25">
      <c r="A25" s="61"/>
      <c r="B25" s="57"/>
      <c r="C25" s="55"/>
      <c r="D25" s="55"/>
      <c r="E25" s="56"/>
      <c r="F25" s="57"/>
      <c r="G25" s="64" t="s">
        <v>47</v>
      </c>
      <c r="H25" s="55"/>
      <c r="I25" s="56"/>
      <c r="J25" s="53">
        <f>J24*0.07</f>
        <v>514.17060981999998</v>
      </c>
      <c r="K25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zoomScale="85" zoomScaleNormal="85" workbookViewId="0">
      <selection activeCell="H10" sqref="H10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45367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45367</v>
      </c>
      <c r="M5" s="32"/>
    </row>
    <row r="6" spans="2:13" x14ac:dyDescent="0.25">
      <c r="B6" s="99" t="s">
        <v>21</v>
      </c>
      <c r="C6" s="10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0.17698900000000001</v>
      </c>
      <c r="I10" s="65">
        <f t="shared" ref="I10:I15" ca="1" si="2">$L$5</f>
        <v>45367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45367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45367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45367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45367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45367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7364.5986619999503</v>
      </c>
      <c r="L16" s="50">
        <f t="shared" si="5"/>
        <v>1.0094690257803629E-2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45367</v>
      </c>
      <c r="J18" s="53">
        <f>J16</f>
        <v>736916.32079700008</v>
      </c>
      <c r="K18" s="53">
        <f>K16</f>
        <v>7364.5986619999503</v>
      </c>
      <c r="L18" s="54">
        <f>K18/J18</f>
        <v>9.9938058829188176E-3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515.52190633999658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D733-4B12-4994-A28E-C3F2CC57E1EA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2024-03-16T04:31:26Z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