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9FA009A6-A77D-456F-A614-A9B5E923AC46}" xr6:coauthVersionLast="47" xr6:coauthVersionMax="47" xr10:uidLastSave="{00000000-0000-0000-0000-000000000000}"/>
  <bookViews>
    <workbookView xWindow="195" yWindow="540" windowWidth="15450" windowHeight="15285" xr2:uid="{00000000-000D-0000-FFFF-FFFF00000000}"/>
  </bookViews>
  <sheets>
    <sheet name="FOREX Müşteri" sheetId="1" r:id="rId1"/>
    <sheet name="FOREX ORTAK" sheetId="5" r:id="rId2"/>
    <sheet name="Can Aksoy" sheetId="2" r:id="rId3"/>
    <sheet name="Rabia Çakmak" sheetId="3" r:id="rId4"/>
    <sheet name="Market 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H22" i="1" s="1"/>
  <c r="M22" i="1" s="1"/>
  <c r="K10" i="1"/>
  <c r="H14" i="1"/>
  <c r="F28" i="1"/>
  <c r="K16" i="1"/>
  <c r="K13" i="1" s="1"/>
  <c r="J20" i="1"/>
  <c r="F16" i="3"/>
  <c r="L16" i="3" s="1"/>
  <c r="G14" i="2"/>
  <c r="G13" i="2"/>
  <c r="G12" i="2"/>
  <c r="G11" i="2"/>
  <c r="G10" i="2"/>
  <c r="K5" i="3"/>
  <c r="H25" i="1" l="1"/>
  <c r="M25" i="1" s="1"/>
  <c r="H21" i="1"/>
  <c r="I21" i="1" s="1"/>
  <c r="H20" i="1"/>
  <c r="H27" i="1"/>
  <c r="M27" i="1" s="1"/>
  <c r="H26" i="1"/>
  <c r="M26" i="1" s="1"/>
  <c r="H24" i="1"/>
  <c r="M24" i="1" s="1"/>
  <c r="H23" i="1"/>
  <c r="M23" i="1" s="1"/>
  <c r="I26" i="1"/>
  <c r="I27" i="1"/>
  <c r="I22" i="1"/>
  <c r="I24" i="1"/>
  <c r="I23" i="1"/>
  <c r="F14" i="1"/>
  <c r="K16" i="3"/>
  <c r="O14" i="5"/>
  <c r="R19" i="5"/>
  <c r="S19" i="5" s="1"/>
  <c r="O18" i="5"/>
  <c r="J27" i="5"/>
  <c r="D6" i="5"/>
  <c r="H25" i="5" s="1"/>
  <c r="H12" i="5"/>
  <c r="H13" i="5"/>
  <c r="H11" i="5"/>
  <c r="H23" i="5"/>
  <c r="H24" i="5"/>
  <c r="H22" i="5"/>
  <c r="F1" i="5"/>
  <c r="M20" i="1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/>
  <c r="XFD1048556" i="4" a="1"/>
  <c r="XFD1048556" i="4" s="1"/>
  <c r="XFD1048557" i="4" a="1"/>
  <c r="XFD1048557" i="4"/>
  <c r="XFD1048558" i="4" a="1"/>
  <c r="XFD1048558" i="4" s="1"/>
  <c r="XFD1048559" i="4" a="1"/>
  <c r="XFD1048559" i="4" s="1"/>
  <c r="XFD1048560" i="4" a="1"/>
  <c r="XFD1048560" i="4"/>
  <c r="XFD1048561" i="4" a="1"/>
  <c r="XFD1048561" i="4"/>
  <c r="XFD1048562" i="4" a="1"/>
  <c r="XFD1048562" i="4" s="1"/>
  <c r="XFD1048563" i="4" a="1"/>
  <c r="XFD1048563" i="4"/>
  <c r="XFD1048564" i="4" a="1"/>
  <c r="XFD1048564" i="4"/>
  <c r="XFD1048565" i="4" a="1"/>
  <c r="XFD1048565" i="4"/>
  <c r="XFD1048566" i="4" a="1"/>
  <c r="XFD1048566" i="4" s="1"/>
  <c r="XFD1048567" i="4" a="1"/>
  <c r="XFD1048567" i="4"/>
  <c r="XFD1048568" i="4" a="1"/>
  <c r="XFD1048568" i="4" s="1"/>
  <c r="XFD1048569" i="4" a="1"/>
  <c r="XFD1048569" i="4"/>
  <c r="XFD1048570" i="4" a="1"/>
  <c r="XFD1048570" i="4" s="1"/>
  <c r="XFD1048571" i="4" a="1"/>
  <c r="XFD1048571" i="4" s="1"/>
  <c r="XFD1048572" i="4" a="1"/>
  <c r="XFD1048572" i="4" s="1"/>
  <c r="XFD1048573" i="4" a="1"/>
  <c r="XFD1048573" i="4"/>
  <c r="XFD1048574" i="4" a="1"/>
  <c r="XFD1048574" i="4" s="1"/>
  <c r="XFD1048575" i="4" a="1"/>
  <c r="XFD1048575" i="4"/>
  <c r="J11" i="3"/>
  <c r="F11" i="3"/>
  <c r="J15" i="3"/>
  <c r="F15" i="3"/>
  <c r="J14" i="3"/>
  <c r="F14" i="3"/>
  <c r="J13" i="3"/>
  <c r="F13" i="3"/>
  <c r="J12" i="3"/>
  <c r="F12" i="3"/>
  <c r="J10" i="3"/>
  <c r="F10" i="3"/>
  <c r="L5" i="3"/>
  <c r="I11" i="3" s="1"/>
  <c r="G21" i="2"/>
  <c r="I20" i="2"/>
  <c r="I21" i="2" s="1"/>
  <c r="K7" i="2"/>
  <c r="H10" i="2" s="1"/>
  <c r="C20" i="2"/>
  <c r="E20" i="2" s="1"/>
  <c r="I15" i="2"/>
  <c r="I14" i="2"/>
  <c r="I13" i="2"/>
  <c r="I12" i="2"/>
  <c r="I11" i="2"/>
  <c r="I10" i="2"/>
  <c r="E15" i="2"/>
  <c r="E13" i="2"/>
  <c r="E12" i="2"/>
  <c r="E10" i="2"/>
  <c r="E11" i="2"/>
  <c r="E14" i="2"/>
  <c r="K35" i="1"/>
  <c r="V35" i="1" s="1"/>
  <c r="U21" i="1"/>
  <c r="U28" i="1"/>
  <c r="U20" i="1"/>
  <c r="V12" i="1"/>
  <c r="S20" i="1"/>
  <c r="T20" i="1" s="1"/>
  <c r="H44" i="1"/>
  <c r="I44" i="1" s="1"/>
  <c r="K44" i="1" s="1"/>
  <c r="S44" i="1"/>
  <c r="T44" i="1" s="1"/>
  <c r="V44" i="1" s="1"/>
  <c r="S43" i="1"/>
  <c r="T43" i="1" s="1"/>
  <c r="V43" i="1" s="1"/>
  <c r="S42" i="1"/>
  <c r="T42" i="1" s="1"/>
  <c r="V42" i="1" s="1"/>
  <c r="R36" i="1"/>
  <c r="H43" i="1"/>
  <c r="I43" i="1" s="1"/>
  <c r="H42" i="1"/>
  <c r="I42" i="1" s="1"/>
  <c r="S28" i="1"/>
  <c r="T28" i="1" s="1"/>
  <c r="S21" i="1"/>
  <c r="T21" i="1" s="1"/>
  <c r="W13" i="1" s="1"/>
  <c r="XFD1048555" i="4" a="1"/>
  <c r="I25" i="1" l="1"/>
  <c r="M21" i="1"/>
  <c r="J17" i="3"/>
  <c r="F17" i="3"/>
  <c r="L11" i="3"/>
  <c r="L10" i="3"/>
  <c r="XFD1048555" i="4"/>
  <c r="O19" i="5"/>
  <c r="P14" i="5" s="1"/>
  <c r="H27" i="5"/>
  <c r="I23" i="5" s="1"/>
  <c r="J23" i="5" s="1"/>
  <c r="D7" i="5"/>
  <c r="E3" i="5" s="1"/>
  <c r="H14" i="5"/>
  <c r="H15" i="5" s="1"/>
  <c r="I23" i="2"/>
  <c r="I24" i="2" s="1"/>
  <c r="K11" i="3"/>
  <c r="L15" i="3"/>
  <c r="L13" i="3"/>
  <c r="K13" i="3"/>
  <c r="K12" i="3"/>
  <c r="L14" i="3"/>
  <c r="K14" i="3"/>
  <c r="I15" i="3"/>
  <c r="L12" i="3"/>
  <c r="I10" i="3"/>
  <c r="K15" i="3"/>
  <c r="J4" i="3"/>
  <c r="I14" i="3"/>
  <c r="I12" i="3"/>
  <c r="K10" i="3"/>
  <c r="I13" i="3"/>
  <c r="I19" i="3"/>
  <c r="J15" i="2"/>
  <c r="J20" i="2"/>
  <c r="J21" i="2" s="1"/>
  <c r="K20" i="2"/>
  <c r="C21" i="2"/>
  <c r="E21" i="2" s="1"/>
  <c r="K21" i="2" s="1"/>
  <c r="I4" i="2"/>
  <c r="H25" i="2"/>
  <c r="H21" i="2"/>
  <c r="H12" i="2"/>
  <c r="H11" i="2"/>
  <c r="H20" i="2"/>
  <c r="H15" i="2"/>
  <c r="H14" i="2"/>
  <c r="H13" i="2"/>
  <c r="K10" i="2"/>
  <c r="J11" i="2"/>
  <c r="J14" i="2"/>
  <c r="J13" i="2"/>
  <c r="K12" i="2"/>
  <c r="J10" i="2"/>
  <c r="J12" i="2"/>
  <c r="I17" i="2"/>
  <c r="K11" i="2"/>
  <c r="K13" i="2"/>
  <c r="K14" i="2"/>
  <c r="K15" i="2"/>
  <c r="E17" i="2"/>
  <c r="F14" i="2" s="1"/>
  <c r="V28" i="1"/>
  <c r="I20" i="1"/>
  <c r="V21" i="1" l="1"/>
  <c r="J18" i="3"/>
  <c r="L17" i="3"/>
  <c r="J19" i="3"/>
  <c r="G16" i="3"/>
  <c r="F18" i="3"/>
  <c r="L18" i="3" s="1"/>
  <c r="O22" i="5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I25" i="2"/>
  <c r="G11" i="3"/>
  <c r="G10" i="3"/>
  <c r="G13" i="3"/>
  <c r="G15" i="3"/>
  <c r="K17" i="3"/>
  <c r="G14" i="3"/>
  <c r="G12" i="3"/>
  <c r="K17" i="2"/>
  <c r="J17" i="2"/>
  <c r="J25" i="2" s="1"/>
  <c r="F15" i="2"/>
  <c r="F13" i="2"/>
  <c r="F12" i="2"/>
  <c r="F10" i="2"/>
  <c r="F11" i="2"/>
  <c r="K20" i="1"/>
  <c r="V20" i="1"/>
  <c r="J43" i="1"/>
  <c r="K43" i="1" s="1"/>
  <c r="J22" i="1" l="1"/>
  <c r="K22" i="1" s="1"/>
  <c r="J21" i="1"/>
  <c r="K21" i="1" s="1"/>
  <c r="J23" i="1"/>
  <c r="K23" i="1" s="1"/>
  <c r="J24" i="1"/>
  <c r="K24" i="1" s="1"/>
  <c r="J25" i="1"/>
  <c r="K25" i="1" s="1"/>
  <c r="J26" i="1"/>
  <c r="K26" i="1" s="1"/>
  <c r="J27" i="1"/>
  <c r="K27" i="1" s="1"/>
  <c r="J42" i="1"/>
  <c r="K42" i="1" s="1"/>
  <c r="F37" i="1" s="1"/>
  <c r="F34" i="1" s="1"/>
  <c r="F35" i="1" s="1"/>
  <c r="F39" i="1" s="1"/>
  <c r="K19" i="3"/>
  <c r="K20" i="3" s="1"/>
  <c r="K18" i="3"/>
  <c r="G17" i="3"/>
  <c r="I27" i="5"/>
  <c r="L25" i="5"/>
  <c r="L22" i="5"/>
  <c r="L24" i="5"/>
  <c r="L19" i="3"/>
  <c r="J26" i="2"/>
  <c r="K25" i="2"/>
  <c r="F17" i="2"/>
  <c r="Q37" i="1"/>
  <c r="Q34" i="1" s="1"/>
  <c r="Q35" i="1" s="1"/>
  <c r="Q39" i="1" s="1"/>
  <c r="Q15" i="1"/>
  <c r="Q12" i="1" s="1"/>
  <c r="Q13" i="1" s="1"/>
  <c r="Q17" i="1" s="1"/>
  <c r="K28" i="1" l="1"/>
  <c r="F15" i="1" s="1"/>
  <c r="F12" i="1" s="1"/>
  <c r="F13" i="1" s="1"/>
  <c r="F17" i="1" s="1"/>
  <c r="L27" i="5"/>
  <c r="F6" i="5"/>
  <c r="F4" i="5"/>
  <c r="F3" i="5"/>
  <c r="F5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<sst xmlns="http://schemas.openxmlformats.org/spreadsheetml/2006/main" count="912" uniqueCount="467">
  <si>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</si>
  <si>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</si>
  <si>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</si>
  <si>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</si>
  <si>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</si>
  <si>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</si>
  <si>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</si>
  <si>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</si>
  <si>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</si>
  <si>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</si>
  <si>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</si>
  <si>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</si>
  <si>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</si>
  <si>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</si>
  <si>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</si>
  <si>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</si>
  <si>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</si>
  <si>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</si>
  <si>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</si>
  <si>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</si>
  <si>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</si>
  <si>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</si>
  <si>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</si>
  <si>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</si>
  <si>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</si>
  <si>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</si>
  <si>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</si>
  <si>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</si>
  <si>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</si>
  <si>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</si>
  <si>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</si>
  <si>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</si>
  <si>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</si>
  <si>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</si>
  <si>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</si>
  <si>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</si>
  <si>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</si>
  <si>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</si>
  <si>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</si>
  <si>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</si>
  <si>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</si>
  <si>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</si>
  <si>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</si>
  <si>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</si>
  <si>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</si>
  <si>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</si>
  <si>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</si>
  <si>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</si>
  <si>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</si>
  <si>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</si>
  <si>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</si>
  <si>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</si>
  <si>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</si>
  <si>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</si>
  <si>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</si>
  <si>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</si>
  <si>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</si>
  <si>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</si>
  <si>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</si>
  <si>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</si>
  <si>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</si>
  <si>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</si>
  <si>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</si>
  <si>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</si>
  <si>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</si>
  <si>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</si>
  <si>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</si>
  <si>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</si>
  <si>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</si>
  <si>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</si>
  <si>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</si>
  <si>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</si>
  <si>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</si>
  <si>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</si>
  <si>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</si>
  <si>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</si>
  <si>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</si>
  <si>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</si>
  <si>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</si>
  <si>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</si>
  <si>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</si>
  <si>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</si>
  <si>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</si>
  <si>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</si>
  <si>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</si>
  <si>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</si>
  <si>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</si>
  <si>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</si>
  <si>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</si>
  <si>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</si>
  <si>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</si>
  <si>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</si>
  <si>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</si>
  <si>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</si>
  <si>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</si>
  <si>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</si>
  <si>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</si>
  <si>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</si>
  <si>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</si>
  <si>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</si>
  <si>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</si>
  <si>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</si>
  <si>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</si>
  <si>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</si>
  <si>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</si>
  <si>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</si>
  <si>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</si>
  <si>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</si>
  <si>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</si>
  <si>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</si>
  <si>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</si>
  <si>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</si>
  <si>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</si>
  <si>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</si>
  <si>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</si>
  <si>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</si>
  <si>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</si>
  <si>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</si>
  <si>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</si>
  <si>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</si>
  <si>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</si>
  <si>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</si>
  <si>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</si>
  <si>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</si>
  <si>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</si>
  <si>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</si>
  <si>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</si>
  <si>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</si>
  <si>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</si>
  <si>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</si>
  <si>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</si>
  <si>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</si>
  <si>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</si>
  <si>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</si>
  <si>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</si>
  <si>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</si>
  <si>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</si>
  <si>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</si>
  <si>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</si>
  <si>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</si>
  <si>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</si>
  <si>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</si>
  <si>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</si>
  <si>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</si>
  <si>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</si>
  <si>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</si>
  <si>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</si>
  <si>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</si>
  <si>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</si>
  <si>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</si>
  <si>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</si>
  <si>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</si>
  <si>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</si>
  <si>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</si>
  <si>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</si>
  <si>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</si>
  <si>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</si>
  <si>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</si>
  <si>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</si>
  <si>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</si>
  <si>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</si>
  <si>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</si>
  <si>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</si>
  <si>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</si>
  <si>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</si>
  <si>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</si>
  <si>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</si>
  <si>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</si>
  <si>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</si>
  <si>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</si>
  <si>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</si>
  <si>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</si>
  <si>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</si>
  <si>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</si>
  <si>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</si>
  <si>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</si>
  <si>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</si>
  <si>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</si>
  <si>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</si>
  <si>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</si>
  <si>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</si>
  <si>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</si>
  <si>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</si>
  <si>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</si>
  <si>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</si>
  <si>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</si>
  <si>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</si>
  <si>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</si>
  <si>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</si>
  <si>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</si>
  <si>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</si>
  <si>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</si>
  <si>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</si>
  <si>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</si>
  <si>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</si>
  <si>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</si>
  <si>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</si>
  <si>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</si>
  <si>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</si>
  <si>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</si>
  <si>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</si>
  <si>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</si>
  <si>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</si>
  <si>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</si>
  <si>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</si>
  <si>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</si>
  <si>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</si>
  <si>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</si>
  <si>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</si>
  <si>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</si>
  <si>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</si>
  <si>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</si>
  <si>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</si>
  <si>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</si>
  <si>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</si>
  <si>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</si>
  <si>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</si>
  <si>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</si>
  <si>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</si>
  <si>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</si>
  <si>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</si>
  <si>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</si>
  <si>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</si>
  <si>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</si>
  <si>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</si>
  <si>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</si>
  <si>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</si>
  <si>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</si>
  <si>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</si>
  <si>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</si>
  <si>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</si>
  <si>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</si>
  <si>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</si>
  <si>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</si>
  <si>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</si>
  <si>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</si>
  <si>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</si>
  <si>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</si>
  <si>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</si>
  <si>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</si>
  <si>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</si>
  <si>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</si>
  <si>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</si>
  <si>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</si>
  <si>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</si>
  <si>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</si>
  <si>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</si>
  <si>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</si>
  <si>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</si>
  <si>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</si>
  <si>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</si>
  <si>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</si>
  <si>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</si>
  <si>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</si>
  <si>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</si>
  <si>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</si>
  <si>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</si>
  <si>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</si>
  <si>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</si>
  <si>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</si>
  <si>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</si>
  <si>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</si>
  <si>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</si>
  <si>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</si>
  <si>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</si>
  <si>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</si>
  <si>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</si>
  <si>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</si>
  <si>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</si>
  <si>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</si>
  <si>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</si>
  <si>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</si>
  <si>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</si>
  <si>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</si>
  <si>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</si>
  <si>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</si>
  <si>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</si>
  <si>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</si>
  <si>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</si>
  <si>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</si>
  <si>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</si>
  <si>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</si>
  <si>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</si>
  <si>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</si>
  <si>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</si>
  <si>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</si>
  <si>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</si>
  <si>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</si>
  <si>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</si>
  <si>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</si>
  <si>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</si>
  <si>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</si>
  <si>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</si>
  <si>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</si>
  <si>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</si>
  <si>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</si>
  <si>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</si>
  <si>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</si>
  <si>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</si>
  <si>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</si>
  <si>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</si>
  <si>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</si>
  <si>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</si>
  <si>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</si>
  <si>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</si>
  <si>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</si>
  <si>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</si>
  <si>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</si>
  <si>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</si>
  <si>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</si>
  <si>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</si>
  <si>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</si>
  <si>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</si>
  <si>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</si>
  <si>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</si>
  <si>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</si>
  <si>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</si>
  <si>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</si>
  <si>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</si>
  <si>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</si>
  <si>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</si>
  <si>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</si>
  <si>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</si>
  <si>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</si>
  <si>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</si>
  <si>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</si>
  <si>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</si>
  <si>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</si>
  <si>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</si>
  <si>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</si>
  <si>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</si>
  <si>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</si>
  <si>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</si>
  <si>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</si>
  <si>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</si>
  <si>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</si>
  <si>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</si>
  <si>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</si>
  <si>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</si>
  <si>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</si>
  <si>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</si>
  <si>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</si>
  <si>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</si>
  <si>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</si>
  <si>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</si>
  <si>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</si>
  <si>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</si>
  <si>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</si>
  <si>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</si>
  <si>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</si>
  <si>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</si>
  <si>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</si>
  <si>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</si>
  <si>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</si>
  <si>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</si>
  <si>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</si>
  <si>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</si>
  <si>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</si>
  <si>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</si>
  <si>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</si>
  <si>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</si>
  <si>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</si>
  <si>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</si>
  <si>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</si>
  <si>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</si>
  <si>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</si>
  <si>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</si>
  <si>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</si>
  <si>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</si>
  <si>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</si>
  <si>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</si>
  <si>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</si>
  <si>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</si>
  <si>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</si>
  <si>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</si>
  <si>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</si>
  <si>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</si>
  <si>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</si>
  <si>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</si>
  <si>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</si>
  <si>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</si>
  <si>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</si>
  <si>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</si>
  <si>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</si>
  <si>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</si>
  <si>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</si>
  <si>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</si>
  <si>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</si>
  <si>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</si>
  <si>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</si>
  <si>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</si>
  <si>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</si>
  <si>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</si>
  <si>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</si>
  <si>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</si>
  <si>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</si>
  <si>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</si>
  <si>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</si>
  <si>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</si>
  <si>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</si>
  <si>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</si>
  <si>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</si>
  <si>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</si>
  <si>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</si>
  <si>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</si>
  <si>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</si>
  <si>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</si>
  <si>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</si>
  <si>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</si>
  <si>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</si>
  <si>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</si>
  <si>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</si>
  <si>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</si>
  <si>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</si>
  <si>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</si>
  <si>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</si>
  <si>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</si>
  <si>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</si>
  <si>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</si>
  <si>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</si>
  <si>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</si>
  <si>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</si>
  <si>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</si>
  <si>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</si>
  <si>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</si>
  <si>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</si>
  <si>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</si>
  <si>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</si>
  <si>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</si>
  <si>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</si>
  <si>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</si>
  <si>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</si>
  <si>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</si>
  <si>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</si>
  <si>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</si>
  <si>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</si>
  <si>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</si>
  <si>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</si>
  <si>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</si>
  <si>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</si>
  <si>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</si>
  <si>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</si>
  <si>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</si>
  <si>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</si>
  <si>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</si>
  <si>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</si>
  <si>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</si>
  <si>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</si>
  <si>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</si>
  <si>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</si>
  <si>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</si>
  <si>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</si>
  <si>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</si>
  <si>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</si>
  <si>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</si>
  <si>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</si>
  <si>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</si>
  <si>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</si>
  <si>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</si>
  <si>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</si>
  <si>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</si>
  <si>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</si>
  <si>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ESİN</t>
  </si>
  <si>
    <t>Dengi USD</t>
  </si>
  <si>
    <t>NAKIT</t>
  </si>
  <si>
    <t>TEST MULTIPLIER</t>
  </si>
  <si>
    <t>MARGIN/0.01LOT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</si>
</sst>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</numFmts>
  <fonts count="1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X45"/>
  <sheetViews>
    <sheetView tabSelected="1" topLeftCell="A6" zoomScale="85" zoomScaleNormal="85" workbookViewId="0">
      <selection activeCell="K13" sqref="K13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2.5703125" bestFit="1" customWidth="1"/>
    <col min="7" max="7" width="10.42578125" customWidth="1"/>
    <col min="8" max="8" width="10" bestFit="1" customWidth="1"/>
    <col min="9" max="9" width="13.140625" customWidth="1"/>
    <col min="10" max="10" width="16.140625" bestFit="1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2.5703125" bestFit="1" customWidth="1"/>
    <col min="18" max="18" width="9.42578125" bestFit="1" customWidth="1"/>
    <col min="19" max="19" width="10" bestFit="1" customWidth="1"/>
    <col min="20" max="20" width="19.5703125" bestFit="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1">
        <f>K11-K12</f>
        <v>1178</v>
      </c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2">
        <v>18432</v>
      </c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2905.637382800001</v>
      </c>
      <c r="G12" s="2"/>
      <c r="H12" s="2"/>
      <c r="I12" s="2"/>
      <c r="J12" s="9" t="s">
        <v>17</v>
      </c>
      <c r="K12" s="22">
        <f>17843-589</f>
        <v>17254</v>
      </c>
      <c r="L12" s="16">
        <v>8741.99</v>
      </c>
      <c r="M12" s="7">
        <v>-0.01</v>
      </c>
      <c r="O12" s="2"/>
      <c r="P12" s="11" t="s">
        <v>0</v>
      </c>
      <c r="Q12" s="27">
        <f>Q15+Q16</f>
        <v>-7579.9235889999991</v>
      </c>
      <c r="R12" s="2"/>
      <c r="S12" s="2"/>
      <c r="T12" s="2"/>
      <c r="U12" s="9" t="s">
        <v>17</v>
      </c>
      <c r="V12" s="22">
        <f>K12</f>
        <v>17254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2620.4473828000009</v>
      </c>
      <c r="G13" s="2"/>
      <c r="H13" s="2" t="s">
        <v>466</v>
      </c>
      <c r="I13" s="2"/>
      <c r="J13" s="9" t="s">
        <v>12</v>
      </c>
      <c r="K13" s="106">
        <f>K16</f>
        <v>0.20000599999999999</v>
      </c>
      <c r="L13" s="3"/>
      <c r="M13" s="6"/>
      <c r="O13" s="2"/>
      <c r="P13" s="11" t="s">
        <v>1</v>
      </c>
      <c r="Q13" s="19">
        <f>Q12-Q14</f>
        <v>-7663.6235889999989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75" x14ac:dyDescent="0.25">
      <c r="D14" s="2"/>
      <c r="E14" s="11" t="s">
        <v>2</v>
      </c>
      <c r="F14" s="19">
        <f>-F28*100*H14</f>
        <v>285.19</v>
      </c>
      <c r="G14" s="2">
        <v>285.19</v>
      </c>
      <c r="H14" s="2">
        <f>G14/8</f>
        <v>35.64875</v>
      </c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19">
        <f>K28</f>
        <v>912.78738280000118</v>
      </c>
      <c r="G15" s="2"/>
      <c r="H15" s="2"/>
      <c r="I15" s="2"/>
      <c r="J15" s="9" t="s">
        <v>0</v>
      </c>
      <c r="K15" s="4" t="s">
        <v>13</v>
      </c>
      <c r="L15" s="3"/>
      <c r="M15" s="6"/>
      <c r="O15" s="2"/>
      <c r="P15" s="11" t="s">
        <v>3</v>
      </c>
      <c r="Q15" s="19">
        <f>V20+V21+V28</f>
        <v>-7908.9335889999993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1992.85</v>
      </c>
      <c r="G16" s="2"/>
      <c r="H16" s="2"/>
      <c r="I16" s="2"/>
      <c r="J16" s="9" t="s">
        <v>465</v>
      </c>
      <c r="K16" s="106">
        <f>0.200006</f>
        <v>0.20000599999999999</v>
      </c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26">
        <f>F13/F14+1</f>
        <v>10.188426602615804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-90.560616356033435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426</v>
      </c>
      <c r="F20" s="12">
        <v>-0.01</v>
      </c>
      <c r="G20" s="12">
        <v>17834.310000000001</v>
      </c>
      <c r="H20" s="14">
        <f>$K$12</f>
        <v>17254</v>
      </c>
      <c r="I20" s="12">
        <f>G20-H20</f>
        <v>580.31000000000131</v>
      </c>
      <c r="J20" s="17">
        <f t="shared" ref="J20:J27" si="0">$K$16</f>
        <v>0.20000599999999999</v>
      </c>
      <c r="K20" s="14">
        <f>I20*J20</f>
        <v>116.06548186000026</v>
      </c>
      <c r="L20" s="14">
        <v>-2.34</v>
      </c>
      <c r="M20" s="7">
        <f>(H20/G20-1)*F20*10</f>
        <v>3.2538965623004289E-3</v>
      </c>
      <c r="O20" s="2"/>
      <c r="P20" s="13" t="s">
        <v>16</v>
      </c>
      <c r="Q20" s="12">
        <v>-0.1</v>
      </c>
      <c r="R20" s="12">
        <v>8921.59</v>
      </c>
      <c r="S20" s="14">
        <f>$K$12</f>
        <v>17254</v>
      </c>
      <c r="T20" s="12">
        <f>R20-S20</f>
        <v>-8332.41</v>
      </c>
      <c r="U20" s="25">
        <f>$V$13</f>
        <v>0.31414999999999998</v>
      </c>
      <c r="V20" s="14">
        <f>T20*U20</f>
        <v>-2617.6266014999997</v>
      </c>
      <c r="W20" s="14"/>
      <c r="X20" s="6"/>
    </row>
    <row r="21" spans="4:24" ht="15.75" x14ac:dyDescent="0.25">
      <c r="D21" s="2"/>
      <c r="E21" s="13" t="s">
        <v>426</v>
      </c>
      <c r="F21" s="12">
        <v>-0.01</v>
      </c>
      <c r="G21" s="14">
        <v>17835</v>
      </c>
      <c r="H21" s="14">
        <f>$K$12</f>
        <v>17254</v>
      </c>
      <c r="I21" s="12">
        <f t="shared" ref="I21:I27" si="1">G21-H21</f>
        <v>581</v>
      </c>
      <c r="J21" s="17">
        <f t="shared" si="0"/>
        <v>0.20000599999999999</v>
      </c>
      <c r="K21" s="14">
        <f>I21*J21</f>
        <v>116.203486</v>
      </c>
      <c r="L21" s="14">
        <v>-2.19</v>
      </c>
      <c r="M21" s="7">
        <f t="shared" ref="M21:M27" si="2">(H21/G21-1)*F21*10</f>
        <v>3.2576394729464499E-3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17254</v>
      </c>
      <c r="T21" s="12">
        <f>R21-S21</f>
        <v>-8416.6200000000008</v>
      </c>
      <c r="U21" s="25">
        <f t="shared" ref="U21:U28" si="3">$V$13</f>
        <v>0.31414999999999998</v>
      </c>
      <c r="V21" s="14">
        <f>T21*U21</f>
        <v>-2644.081173</v>
      </c>
      <c r="W21" s="3"/>
      <c r="X21" s="6"/>
    </row>
    <row r="22" spans="4:24" ht="15.75" x14ac:dyDescent="0.25">
      <c r="D22" s="2"/>
      <c r="E22" s="13" t="s">
        <v>426</v>
      </c>
      <c r="F22" s="12">
        <v>-0.01</v>
      </c>
      <c r="G22" s="14">
        <v>17829.900000000001</v>
      </c>
      <c r="H22" s="14">
        <f t="shared" ref="H22:H27" si="4">$K$12</f>
        <v>17254</v>
      </c>
      <c r="I22" s="12">
        <f t="shared" si="1"/>
        <v>575.90000000000146</v>
      </c>
      <c r="J22" s="17">
        <f t="shared" si="0"/>
        <v>0.20000599999999999</v>
      </c>
      <c r="K22" s="14">
        <f t="shared" ref="K22:K27" si="5">I22*J22</f>
        <v>115.18345540000028</v>
      </c>
      <c r="L22" s="14"/>
      <c r="M22" s="7">
        <f t="shared" si="2"/>
        <v>3.2299676386295054E-3</v>
      </c>
      <c r="O22" s="2"/>
      <c r="P22" s="13"/>
      <c r="Q22" s="12"/>
      <c r="R22" s="14"/>
      <c r="S22" s="14"/>
      <c r="T22" s="12"/>
      <c r="U22" s="25"/>
      <c r="V22" s="14"/>
      <c r="W22" s="3"/>
      <c r="X22" s="6"/>
    </row>
    <row r="23" spans="4:24" ht="15.75" x14ac:dyDescent="0.25">
      <c r="D23" s="2"/>
      <c r="E23" s="13" t="s">
        <v>426</v>
      </c>
      <c r="F23" s="12">
        <v>-0.01</v>
      </c>
      <c r="G23" s="14">
        <v>17825.22</v>
      </c>
      <c r="H23" s="14">
        <f t="shared" si="4"/>
        <v>17254</v>
      </c>
      <c r="I23" s="12">
        <f t="shared" si="1"/>
        <v>571.22000000000116</v>
      </c>
      <c r="J23" s="17">
        <f t="shared" si="0"/>
        <v>0.20000599999999999</v>
      </c>
      <c r="K23" s="14">
        <f t="shared" si="5"/>
        <v>114.24742732000023</v>
      </c>
      <c r="L23" s="14"/>
      <c r="M23" s="7">
        <f t="shared" si="2"/>
        <v>3.2045607291242505E-3</v>
      </c>
      <c r="O23" s="2"/>
      <c r="P23" s="13"/>
      <c r="Q23" s="12"/>
      <c r="R23" s="14"/>
      <c r="S23" s="14"/>
      <c r="T23" s="12"/>
      <c r="U23" s="25"/>
      <c r="V23" s="14"/>
      <c r="W23" s="3"/>
      <c r="X23" s="6"/>
    </row>
    <row r="24" spans="4:24" ht="15.75" x14ac:dyDescent="0.25">
      <c r="D24" s="2"/>
      <c r="E24" s="13" t="s">
        <v>426</v>
      </c>
      <c r="F24" s="12">
        <v>-0.01</v>
      </c>
      <c r="G24" s="14">
        <v>17820.22</v>
      </c>
      <c r="H24" s="14">
        <f t="shared" si="4"/>
        <v>17254</v>
      </c>
      <c r="I24" s="12">
        <f t="shared" si="1"/>
        <v>566.22000000000116</v>
      </c>
      <c r="J24" s="17">
        <f t="shared" si="0"/>
        <v>0.20000599999999999</v>
      </c>
      <c r="K24" s="14">
        <f t="shared" si="5"/>
        <v>113.24739732000023</v>
      </c>
      <c r="L24" s="14"/>
      <c r="M24" s="7">
        <f t="shared" si="2"/>
        <v>3.1774018502577438E-3</v>
      </c>
      <c r="O24" s="2"/>
      <c r="P24" s="13"/>
      <c r="Q24" s="12"/>
      <c r="R24" s="14"/>
      <c r="S24" s="14"/>
      <c r="T24" s="12"/>
      <c r="U24" s="25"/>
      <c r="V24" s="14"/>
      <c r="W24" s="3"/>
      <c r="X24" s="6"/>
    </row>
    <row r="25" spans="4:24" ht="15.75" x14ac:dyDescent="0.25">
      <c r="D25" s="2"/>
      <c r="E25" s="13" t="s">
        <v>426</v>
      </c>
      <c r="F25" s="12">
        <v>-0.01</v>
      </c>
      <c r="G25" s="14">
        <v>17816.150000000001</v>
      </c>
      <c r="H25" s="14">
        <f t="shared" si="4"/>
        <v>17254</v>
      </c>
      <c r="I25" s="12">
        <f t="shared" si="1"/>
        <v>562.15000000000146</v>
      </c>
      <c r="J25" s="17">
        <f t="shared" si="0"/>
        <v>0.20000599999999999</v>
      </c>
      <c r="K25" s="14">
        <f t="shared" si="5"/>
        <v>112.43337290000028</v>
      </c>
      <c r="L25" s="14"/>
      <c r="M25" s="7">
        <f t="shared" si="2"/>
        <v>3.1552832682706479E-3</v>
      </c>
      <c r="O25" s="2"/>
      <c r="P25" s="13"/>
      <c r="Q25" s="12"/>
      <c r="R25" s="14"/>
      <c r="S25" s="14"/>
      <c r="T25" s="12"/>
      <c r="U25" s="25"/>
      <c r="V25" s="14"/>
      <c r="W25" s="3"/>
      <c r="X25" s="6"/>
    </row>
    <row r="26" spans="4:24" ht="15.75" x14ac:dyDescent="0.25">
      <c r="D26" s="2"/>
      <c r="E26" s="13" t="s">
        <v>426</v>
      </c>
      <c r="F26" s="12">
        <v>-0.01</v>
      </c>
      <c r="G26" s="14">
        <v>17820</v>
      </c>
      <c r="H26" s="14">
        <f t="shared" si="4"/>
        <v>17254</v>
      </c>
      <c r="I26" s="12">
        <f t="shared" si="1"/>
        <v>566</v>
      </c>
      <c r="J26" s="17">
        <f t="shared" si="0"/>
        <v>0.20000599999999999</v>
      </c>
      <c r="K26" s="14">
        <f t="shared" si="5"/>
        <v>113.203396</v>
      </c>
      <c r="L26" s="14"/>
      <c r="M26" s="7">
        <f t="shared" si="2"/>
        <v>3.1762065095398474E-3</v>
      </c>
      <c r="O26" s="2"/>
      <c r="P26" s="13"/>
      <c r="Q26" s="12"/>
      <c r="R26" s="14"/>
      <c r="S26" s="14"/>
      <c r="T26" s="12"/>
      <c r="U26" s="25"/>
      <c r="V26" s="14"/>
      <c r="W26" s="3"/>
      <c r="X26" s="6"/>
    </row>
    <row r="27" spans="4:24" ht="15.75" x14ac:dyDescent="0.25">
      <c r="D27" s="2"/>
      <c r="E27" s="13" t="s">
        <v>426</v>
      </c>
      <c r="F27" s="12">
        <v>-0.01</v>
      </c>
      <c r="G27" s="14">
        <v>17815</v>
      </c>
      <c r="H27" s="14">
        <f t="shared" si="4"/>
        <v>17254</v>
      </c>
      <c r="I27" s="12">
        <f t="shared" si="1"/>
        <v>561</v>
      </c>
      <c r="J27" s="17">
        <f t="shared" si="0"/>
        <v>0.20000599999999999</v>
      </c>
      <c r="K27" s="14">
        <f t="shared" si="5"/>
        <v>112.20336599999999</v>
      </c>
      <c r="L27" s="14"/>
      <c r="M27" s="7">
        <f t="shared" si="2"/>
        <v>3.1490317148470393E-3</v>
      </c>
      <c r="O27" s="2"/>
      <c r="P27" s="13"/>
      <c r="Q27" s="12"/>
      <c r="R27" s="14"/>
      <c r="S27" s="14"/>
      <c r="T27" s="12"/>
      <c r="U27" s="25"/>
      <c r="V27" s="14"/>
      <c r="W27" s="3"/>
      <c r="X27" s="6"/>
    </row>
    <row r="28" spans="4:24" ht="15.75" x14ac:dyDescent="0.25">
      <c r="D28" s="2"/>
      <c r="E28" s="13"/>
      <c r="F28" s="14">
        <f>SUM(F20:F27)</f>
        <v>-0.08</v>
      </c>
      <c r="G28" s="12"/>
      <c r="H28" s="12"/>
      <c r="I28" s="12"/>
      <c r="J28" s="17"/>
      <c r="K28" s="14">
        <f>SUM(K20:K27)</f>
        <v>912.78738280000118</v>
      </c>
      <c r="L28" s="6"/>
      <c r="M28" s="6"/>
      <c r="O28" s="2"/>
      <c r="P28" s="13" t="s">
        <v>16</v>
      </c>
      <c r="Q28" s="12">
        <v>-0.1</v>
      </c>
      <c r="R28" s="12">
        <v>8827.3700000000008</v>
      </c>
      <c r="S28" s="14">
        <f>$K$12</f>
        <v>17254</v>
      </c>
      <c r="T28" s="14">
        <f>R28-S28</f>
        <v>-8426.6299999999992</v>
      </c>
      <c r="U28" s="25">
        <f t="shared" si="3"/>
        <v>0.31414999999999998</v>
      </c>
      <c r="V28" s="14">
        <f>T28*U28</f>
        <v>-2647.2258144999996</v>
      </c>
      <c r="W28" s="3"/>
      <c r="X28" s="6"/>
    </row>
    <row r="29" spans="4:24" x14ac:dyDescent="0.25">
      <c r="D29" s="2"/>
      <c r="E29" s="2"/>
      <c r="F29" s="2"/>
      <c r="G29" s="2"/>
      <c r="H29" s="2"/>
      <c r="I29" s="2"/>
      <c r="J29" s="2"/>
      <c r="K29" s="2"/>
      <c r="L29" s="3"/>
      <c r="M29" s="6"/>
      <c r="O29" s="2"/>
      <c r="P29" s="2"/>
      <c r="Q29" s="2"/>
      <c r="R29" s="2"/>
      <c r="S29" s="2"/>
      <c r="T29" s="2"/>
      <c r="U29" s="2"/>
      <c r="V29" s="21"/>
      <c r="W29" s="3"/>
      <c r="X29" s="6"/>
    </row>
    <row r="31" spans="4:24" ht="18.75" x14ac:dyDescent="0.3">
      <c r="D31" s="23">
        <v>9675887</v>
      </c>
      <c r="E31" s="2"/>
      <c r="F31" s="2"/>
      <c r="G31" s="2"/>
      <c r="H31" s="2"/>
      <c r="I31" s="8" t="s">
        <v>23</v>
      </c>
      <c r="J31" s="2"/>
      <c r="K31" s="2"/>
      <c r="L31" s="3"/>
      <c r="M31" s="28">
        <v>3</v>
      </c>
      <c r="O31" s="23">
        <v>9675888</v>
      </c>
      <c r="P31" s="2"/>
      <c r="Q31" s="2"/>
      <c r="R31" s="2"/>
      <c r="S31" s="2"/>
      <c r="T31" s="8" t="s">
        <v>22</v>
      </c>
      <c r="U31" s="2"/>
      <c r="V31" s="2"/>
      <c r="W31" s="3"/>
      <c r="X31" s="28">
        <v>1</v>
      </c>
    </row>
    <row r="32" spans="4:24" x14ac:dyDescent="0.25">
      <c r="D32" s="2"/>
      <c r="E32" s="2"/>
      <c r="F32" s="2"/>
      <c r="G32" s="2"/>
      <c r="H32" s="2"/>
      <c r="I32" s="2"/>
      <c r="J32" s="2"/>
      <c r="K32" s="2"/>
      <c r="L32" s="3"/>
      <c r="M32" s="6"/>
      <c r="O32" s="2"/>
      <c r="P32" s="2"/>
      <c r="Q32" s="2"/>
      <c r="R32" s="2"/>
      <c r="S32" s="2"/>
      <c r="T32" s="2"/>
      <c r="U32" s="2"/>
      <c r="V32" s="2"/>
      <c r="W32" s="3"/>
      <c r="X32" s="6"/>
    </row>
    <row r="33" spans="4:24" ht="30" x14ac:dyDescent="0.25">
      <c r="D33" s="2"/>
      <c r="E33" s="2"/>
      <c r="F33" s="2"/>
      <c r="G33" s="2"/>
      <c r="H33" s="2"/>
      <c r="I33" s="2"/>
      <c r="J33" s="2"/>
      <c r="K33" s="2"/>
      <c r="L33" s="15" t="s">
        <v>18</v>
      </c>
      <c r="M33" s="10" t="s">
        <v>15</v>
      </c>
      <c r="O33" s="2"/>
      <c r="P33" s="2"/>
      <c r="Q33" s="2"/>
      <c r="R33" s="2"/>
      <c r="S33" s="2"/>
      <c r="T33" s="2"/>
      <c r="U33" s="2"/>
      <c r="V33" s="2"/>
      <c r="W33" s="15" t="s">
        <v>18</v>
      </c>
      <c r="X33" s="10" t="s">
        <v>15</v>
      </c>
    </row>
    <row r="34" spans="4:24" ht="15.75" x14ac:dyDescent="0.25">
      <c r="D34" s="2"/>
      <c r="E34" s="11" t="s">
        <v>0</v>
      </c>
      <c r="F34" s="27">
        <f>F37+F38</f>
        <v>-5669.265807499999</v>
      </c>
      <c r="G34" s="2"/>
      <c r="H34" s="2"/>
      <c r="I34" s="2"/>
      <c r="J34" s="9" t="s">
        <v>17</v>
      </c>
      <c r="K34" s="22">
        <v>9034.8700000000008</v>
      </c>
      <c r="L34" s="16">
        <v>8741.99</v>
      </c>
      <c r="M34" s="7">
        <v>-0.01</v>
      </c>
      <c r="O34" s="2"/>
      <c r="P34" s="11" t="s">
        <v>0</v>
      </c>
      <c r="Q34" s="27">
        <f>Q37+Q38</f>
        <v>-7584.2364479999997</v>
      </c>
      <c r="R34" s="2"/>
      <c r="S34" s="2"/>
      <c r="T34" s="2"/>
      <c r="U34" s="9" t="s">
        <v>17</v>
      </c>
      <c r="V34" s="22">
        <v>9034.8700000000008</v>
      </c>
      <c r="W34" s="16">
        <v>8741.99</v>
      </c>
      <c r="X34" s="7">
        <v>-0.01</v>
      </c>
    </row>
    <row r="35" spans="4:24" ht="15.75" x14ac:dyDescent="0.25">
      <c r="D35" s="2"/>
      <c r="E35" s="11" t="s">
        <v>1</v>
      </c>
      <c r="F35" s="19">
        <f>F34-F36</f>
        <v>-5753.2058074999986</v>
      </c>
      <c r="G35" s="2"/>
      <c r="H35" s="2"/>
      <c r="I35" s="2"/>
      <c r="J35" s="9" t="s">
        <v>12</v>
      </c>
      <c r="K35" s="18">
        <f>V13</f>
        <v>0.31414999999999998</v>
      </c>
      <c r="L35" s="3"/>
      <c r="M35" s="6"/>
      <c r="O35" s="2"/>
      <c r="P35" s="11" t="s">
        <v>1</v>
      </c>
      <c r="Q35" s="19">
        <f>Q34-Q36</f>
        <v>-7664.4064479999997</v>
      </c>
      <c r="R35" s="2"/>
      <c r="S35" s="2"/>
      <c r="T35" s="2"/>
      <c r="U35" s="9" t="s">
        <v>12</v>
      </c>
      <c r="V35" s="18">
        <f>K35</f>
        <v>0.31414999999999998</v>
      </c>
      <c r="W35" s="3"/>
      <c r="X35" s="6"/>
    </row>
    <row r="36" spans="4:24" ht="15.75" x14ac:dyDescent="0.25">
      <c r="D36" s="2"/>
      <c r="E36" s="11" t="s">
        <v>2</v>
      </c>
      <c r="F36" s="19">
        <v>83.94</v>
      </c>
      <c r="G36" s="2"/>
      <c r="H36" s="2"/>
      <c r="I36" s="2"/>
      <c r="J36" s="9" t="s">
        <v>14</v>
      </c>
      <c r="K36" s="2">
        <v>100</v>
      </c>
      <c r="L36" s="3"/>
      <c r="M36" s="6"/>
      <c r="O36" s="2"/>
      <c r="P36" s="11" t="s">
        <v>2</v>
      </c>
      <c r="Q36" s="19">
        <v>80.17</v>
      </c>
      <c r="R36" s="2">
        <f>Q36/2</f>
        <v>40.085000000000001</v>
      </c>
      <c r="S36" s="2"/>
      <c r="T36" s="2"/>
      <c r="U36" s="9" t="s">
        <v>14</v>
      </c>
      <c r="V36" s="2">
        <v>100</v>
      </c>
      <c r="W36" s="3"/>
      <c r="X36" s="6"/>
    </row>
    <row r="37" spans="4:24" ht="15.75" x14ac:dyDescent="0.25">
      <c r="D37" s="2"/>
      <c r="E37" s="11" t="s">
        <v>3</v>
      </c>
      <c r="F37" s="19">
        <f>SUM(K42:K44)-G37</f>
        <v>-5983.7258074999991</v>
      </c>
      <c r="G37" s="19">
        <v>3</v>
      </c>
      <c r="H37" s="2" t="s">
        <v>24</v>
      </c>
      <c r="I37" s="2"/>
      <c r="J37" s="9" t="s">
        <v>0</v>
      </c>
      <c r="K37" s="4" t="s">
        <v>13</v>
      </c>
      <c r="L37" s="3"/>
      <c r="M37" s="6"/>
      <c r="O37" s="2"/>
      <c r="P37" s="11" t="s">
        <v>3</v>
      </c>
      <c r="Q37" s="19">
        <f>SUM(V42:V44)-R37</f>
        <v>-7906.1164479999998</v>
      </c>
      <c r="R37" s="19">
        <v>2.76</v>
      </c>
      <c r="S37" s="2" t="s">
        <v>24</v>
      </c>
      <c r="T37" s="2"/>
      <c r="U37" s="9" t="s">
        <v>0</v>
      </c>
      <c r="V37" s="4" t="s">
        <v>13</v>
      </c>
      <c r="W37" s="3"/>
      <c r="X37" s="6"/>
    </row>
    <row r="38" spans="4:24" ht="15.75" x14ac:dyDescent="0.25">
      <c r="D38" s="2"/>
      <c r="E38" s="11" t="s">
        <v>4</v>
      </c>
      <c r="F38" s="19">
        <v>314.45999999999998</v>
      </c>
      <c r="G38" s="2"/>
      <c r="H38" s="2"/>
      <c r="I38" s="2"/>
      <c r="J38" s="2"/>
      <c r="K38" s="2"/>
      <c r="L38" s="3"/>
      <c r="M38" s="6"/>
      <c r="O38" s="2"/>
      <c r="P38" s="11" t="s">
        <v>4</v>
      </c>
      <c r="Q38" s="19">
        <v>321.88</v>
      </c>
      <c r="R38" s="2"/>
      <c r="S38" s="2"/>
      <c r="T38" s="2"/>
      <c r="U38" s="2"/>
      <c r="V38" s="2"/>
      <c r="W38" s="3"/>
      <c r="X38" s="6"/>
    </row>
    <row r="39" spans="4:24" ht="15.75" x14ac:dyDescent="0.25">
      <c r="D39" s="2"/>
      <c r="E39" s="11" t="s">
        <v>5</v>
      </c>
      <c r="F39" s="26">
        <f>F35/F36+1</f>
        <v>-67.539502114605654</v>
      </c>
      <c r="G39" s="2"/>
      <c r="H39" s="2"/>
      <c r="I39" s="2"/>
      <c r="J39" s="2"/>
      <c r="K39" s="2"/>
      <c r="L39" s="3"/>
      <c r="M39" s="6"/>
      <c r="O39" s="2"/>
      <c r="P39" s="11" t="s">
        <v>5</v>
      </c>
      <c r="Q39" s="26">
        <f>Q35/Q36+1</f>
        <v>-94.601926506174379</v>
      </c>
      <c r="R39" s="2"/>
      <c r="S39" s="2"/>
      <c r="T39" s="2"/>
      <c r="U39" s="2"/>
      <c r="V39" s="2"/>
      <c r="W39" s="3"/>
      <c r="X39" s="6"/>
    </row>
    <row r="40" spans="4:24" x14ac:dyDescent="0.25">
      <c r="D40" s="2"/>
      <c r="E40" s="2"/>
      <c r="F40" s="2"/>
      <c r="G40" s="2"/>
      <c r="H40" s="2"/>
      <c r="I40" s="2"/>
      <c r="J40" s="2"/>
      <c r="K40" s="2"/>
      <c r="L40" s="3"/>
      <c r="M40" s="6"/>
      <c r="O40" s="2"/>
      <c r="P40" s="2"/>
      <c r="Q40" s="2"/>
      <c r="R40" s="2"/>
      <c r="S40" s="2"/>
      <c r="T40" s="2"/>
      <c r="U40" s="2"/>
      <c r="V40" s="2"/>
      <c r="W40" s="3"/>
      <c r="X40" s="6"/>
    </row>
    <row r="41" spans="4:24" ht="15.75" x14ac:dyDescent="0.25">
      <c r="D41" s="2"/>
      <c r="E41" s="12"/>
      <c r="F41" s="13" t="s">
        <v>7</v>
      </c>
      <c r="G41" s="13" t="s">
        <v>6</v>
      </c>
      <c r="H41" s="13" t="s">
        <v>8</v>
      </c>
      <c r="I41" s="13" t="s">
        <v>9</v>
      </c>
      <c r="J41" s="13" t="s">
        <v>11</v>
      </c>
      <c r="K41" s="13" t="s">
        <v>10</v>
      </c>
      <c r="L41" s="13" t="s">
        <v>19</v>
      </c>
      <c r="M41" s="6"/>
      <c r="O41" s="2"/>
      <c r="P41" s="12"/>
      <c r="Q41" s="13" t="s">
        <v>7</v>
      </c>
      <c r="R41" s="13" t="s">
        <v>6</v>
      </c>
      <c r="S41" s="13" t="s">
        <v>8</v>
      </c>
      <c r="T41" s="13" t="s">
        <v>9</v>
      </c>
      <c r="U41" s="13" t="s">
        <v>11</v>
      </c>
      <c r="V41" s="13" t="s">
        <v>10</v>
      </c>
      <c r="W41" s="13" t="s">
        <v>19</v>
      </c>
      <c r="X41" s="6"/>
    </row>
    <row r="42" spans="4:24" ht="15.75" x14ac:dyDescent="0.25">
      <c r="D42" s="2"/>
      <c r="E42" s="13" t="s">
        <v>16</v>
      </c>
      <c r="F42" s="12">
        <v>-0.1</v>
      </c>
      <c r="G42" s="12">
        <v>8920.14</v>
      </c>
      <c r="H42" s="14">
        <f>$K$12</f>
        <v>17254</v>
      </c>
      <c r="I42" s="12">
        <f>G42-H42</f>
        <v>-8333.86</v>
      </c>
      <c r="J42" s="17">
        <f>$K$16</f>
        <v>0.20000599999999999</v>
      </c>
      <c r="K42" s="14">
        <f>I42*J42</f>
        <v>-1666.8220031600001</v>
      </c>
      <c r="L42" s="14">
        <v>40.61</v>
      </c>
      <c r="M42" s="6"/>
      <c r="O42" s="2"/>
      <c r="P42" s="13" t="s">
        <v>16</v>
      </c>
      <c r="Q42" s="12">
        <v>-0.1</v>
      </c>
      <c r="R42" s="14">
        <v>8921.43</v>
      </c>
      <c r="S42" s="14">
        <f>$K$12</f>
        <v>17254</v>
      </c>
      <c r="T42" s="12">
        <f>R42-S42</f>
        <v>-8332.57</v>
      </c>
      <c r="U42" s="17">
        <v>0.31424999999999997</v>
      </c>
      <c r="V42" s="14">
        <f>T42*U42</f>
        <v>-2618.5101224999999</v>
      </c>
      <c r="W42" s="14">
        <v>40.61</v>
      </c>
      <c r="X42" s="6"/>
    </row>
    <row r="43" spans="4:24" ht="15.75" x14ac:dyDescent="0.25">
      <c r="D43" s="2"/>
      <c r="E43" s="13" t="s">
        <v>16</v>
      </c>
      <c r="F43" s="12">
        <v>-0.1</v>
      </c>
      <c r="G43" s="14">
        <v>8897.86</v>
      </c>
      <c r="H43" s="14">
        <f>$K$12</f>
        <v>17254</v>
      </c>
      <c r="I43" s="12">
        <f>G43-H43</f>
        <v>-8356.14</v>
      </c>
      <c r="J43" s="17">
        <f>$K$16</f>
        <v>0.20000599999999999</v>
      </c>
      <c r="K43" s="14">
        <f>I43*J43</f>
        <v>-1671.2781368399999</v>
      </c>
      <c r="L43" s="3"/>
      <c r="M43" s="6"/>
      <c r="O43" s="2"/>
      <c r="P43" s="13" t="s">
        <v>16</v>
      </c>
      <c r="Q43" s="12">
        <v>-0.1</v>
      </c>
      <c r="R43" s="14">
        <v>8849.77</v>
      </c>
      <c r="S43" s="14">
        <f>$K$12</f>
        <v>17254</v>
      </c>
      <c r="T43" s="12">
        <f>R43-S43</f>
        <v>-8404.23</v>
      </c>
      <c r="U43" s="17">
        <v>0.31424999999999997</v>
      </c>
      <c r="V43" s="14">
        <f>T43*U43</f>
        <v>-2641.0292774999998</v>
      </c>
      <c r="W43" s="3"/>
      <c r="X43" s="6"/>
    </row>
    <row r="44" spans="4:24" ht="15.75" x14ac:dyDescent="0.25">
      <c r="D44" s="2"/>
      <c r="E44" s="13" t="s">
        <v>16</v>
      </c>
      <c r="F44" s="12">
        <v>-0.1</v>
      </c>
      <c r="G44" s="12">
        <v>8844.69</v>
      </c>
      <c r="H44" s="14">
        <f>$K$12</f>
        <v>17254</v>
      </c>
      <c r="I44" s="12">
        <f>G44-H44</f>
        <v>-8409.31</v>
      </c>
      <c r="J44" s="17">
        <v>0.31424999999999997</v>
      </c>
      <c r="K44" s="14">
        <f>I44*J44</f>
        <v>-2642.6256674999995</v>
      </c>
      <c r="L44" s="3"/>
      <c r="M44" s="6"/>
      <c r="O44" s="2"/>
      <c r="P44" s="13" t="s">
        <v>16</v>
      </c>
      <c r="Q44" s="12">
        <v>-0.1</v>
      </c>
      <c r="R44" s="12">
        <v>8839.56</v>
      </c>
      <c r="S44" s="14">
        <f>$K$12</f>
        <v>17254</v>
      </c>
      <c r="T44" s="12">
        <f>R44-S44</f>
        <v>-8414.44</v>
      </c>
      <c r="U44" s="17">
        <v>0.31419999999999998</v>
      </c>
      <c r="V44" s="14">
        <f>T44*U44</f>
        <v>-2643.8170479999999</v>
      </c>
      <c r="W44" s="3"/>
      <c r="X44" s="6"/>
    </row>
    <row r="45" spans="4:24" x14ac:dyDescent="0.25">
      <c r="D45" s="2"/>
      <c r="E45" s="2"/>
      <c r="F45" s="2"/>
      <c r="G45" s="2"/>
      <c r="H45" s="2"/>
      <c r="I45" s="2"/>
      <c r="J45" s="2"/>
      <c r="K45" s="2"/>
      <c r="L45" s="3"/>
      <c r="M45" s="6"/>
      <c r="O45" s="2"/>
      <c r="P45" s="2"/>
      <c r="Q45" s="2"/>
      <c r="R45" s="2"/>
      <c r="S45" s="2"/>
      <c r="T45" s="2"/>
      <c r="U45" s="2"/>
      <c r="V45" s="2"/>
      <c r="W45" s="3"/>
      <c r="X45" s="6"/>
    </row>
  </sheetData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27"/>
  <sheetViews>
    <sheetView topLeftCell="D1" workbookViewId="0">
      <selection activeCell="N8" sqref="N8"/>
    </sheetView>
  </sheetViews>
  <sheetFormatPr defaultRowHeight="15" x14ac:dyDescent="0.25"/>
  <cols>
    <col min="4" max="4" width="10.28515625" style="1" bestFit="1" customWidth="1"/>
    <col min="5" max="5" width="9.140625" style="1"/>
    <col min="6" max="6" width="16" style="1" bestFit="1" customWidth="1"/>
    <col min="8" max="8" width="11.7109375" customWidth="1"/>
    <col min="10" max="10" width="28.42578125" bestFit="1" customWidth="1"/>
    <col min="11" max="11" width="15.140625" bestFit="1" customWidth="1"/>
    <col min="12" max="12" width="13.7109375" customWidth="1"/>
    <col min="13" max="13" width="13.42578125" bestFit="1" customWidth="1"/>
    <col min="14" max="14" width="22" bestFit="1" customWidth="1"/>
    <col min="15" max="15" width="15.140625" bestFit="1" customWidth="1"/>
    <col min="16" max="16" width="13.140625" bestFit="1" customWidth="1"/>
    <col min="17" max="17" width="16.7109375" bestFit="1" customWidth="1"/>
    <col min="18" max="19" width="14.5703125" bestFit="1" customWidth="1"/>
  </cols>
  <sheetData>
    <row r="1" spans="3:19" x14ac:dyDescent="0.25">
      <c r="F1" s="76">
        <f ca="1">TODAY()</f>
        <v>45368</v>
      </c>
    </row>
    <row r="2" spans="3:19" x14ac:dyDescent="0.25">
      <c r="D2" s="1" t="s">
        <v>433</v>
      </c>
      <c r="E2" s="1" t="s">
        <v>434</v>
      </c>
      <c r="F2" s="1" t="s">
        <v>435</v>
      </c>
    </row>
    <row r="3" spans="3:19" x14ac:dyDescent="0.25">
      <c r="C3" t="s">
        <v>428</v>
      </c>
      <c r="D3" s="77">
        <v>315</v>
      </c>
      <c r="E3" s="79">
        <f>D3/$D$7</f>
        <v>0.18460889287409674</v>
      </c>
      <c r="F3" s="77">
        <f t="shared" ref="F3:F4" si="0">$F$7*E3</f>
        <v>167.25565694393165</v>
      </c>
    </row>
    <row r="4" spans="3:19" ht="23.25" customHeight="1" x14ac:dyDescent="0.35">
      <c r="C4" t="s">
        <v>429</v>
      </c>
      <c r="D4" s="77">
        <v>315</v>
      </c>
      <c r="E4" s="79">
        <f t="shared" ref="E4:E7" si="1">D4/$D$7</f>
        <v>0.18460889287409674</v>
      </c>
      <c r="F4" s="77">
        <f t="shared" si="0"/>
        <v>167.25565694393165</v>
      </c>
      <c r="L4" s="90"/>
      <c r="M4" s="89" t="s">
        <v>452</v>
      </c>
      <c r="N4" s="94">
        <v>32.299999999999997</v>
      </c>
    </row>
    <row r="5" spans="3:19" ht="23.25" x14ac:dyDescent="0.35">
      <c r="C5" t="s">
        <v>430</v>
      </c>
      <c r="D5" s="77">
        <v>315</v>
      </c>
      <c r="E5" s="79">
        <f t="shared" si="1"/>
        <v>0.18460889287409674</v>
      </c>
      <c r="F5" s="77">
        <f>$F$7*E5</f>
        <v>167.25565694393165</v>
      </c>
      <c r="K5" s="91"/>
    </row>
    <row r="6" spans="3:19" ht="23.25" x14ac:dyDescent="0.35">
      <c r="C6" t="s">
        <v>431</v>
      </c>
      <c r="D6" s="77">
        <f>204.62+91.69+465</f>
        <v>761.31</v>
      </c>
      <c r="E6" s="79">
        <f t="shared" si="1"/>
        <v>0.44617332137770976</v>
      </c>
      <c r="F6" s="77">
        <f>E6*F7</f>
        <v>404.23302916820506</v>
      </c>
      <c r="K6" s="91"/>
    </row>
    <row r="7" spans="3:19" ht="23.25" x14ac:dyDescent="0.35">
      <c r="C7" t="s">
        <v>432</v>
      </c>
      <c r="D7" s="78">
        <f>SUM(D3:D6)</f>
        <v>1706.31</v>
      </c>
      <c r="E7" s="79">
        <f t="shared" si="1"/>
        <v>1</v>
      </c>
      <c r="F7" s="78">
        <v>906</v>
      </c>
      <c r="K7" s="91"/>
    </row>
    <row r="8" spans="3:19" ht="23.25" x14ac:dyDescent="0.35">
      <c r="K8" s="91"/>
    </row>
    <row r="9" spans="3:19" ht="23.25" x14ac:dyDescent="0.35">
      <c r="F9" s="80"/>
      <c r="G9" s="81" t="s">
        <v>436</v>
      </c>
      <c r="H9" s="82">
        <v>44990</v>
      </c>
      <c r="I9" s="81" t="s">
        <v>437</v>
      </c>
      <c r="J9" s="82" t="s">
        <v>440</v>
      </c>
      <c r="K9" s="91"/>
      <c r="L9" s="89"/>
    </row>
    <row r="10" spans="3:19" ht="23.25" x14ac:dyDescent="0.35">
      <c r="F10" s="80"/>
      <c r="G10" s="83" t="s">
        <v>438</v>
      </c>
      <c r="H10" s="81" t="s">
        <v>433</v>
      </c>
      <c r="I10" s="81" t="s">
        <v>434</v>
      </c>
      <c r="J10" s="81" t="s">
        <v>441</v>
      </c>
      <c r="L10" s="89"/>
    </row>
    <row r="11" spans="3:19" x14ac:dyDescent="0.25">
      <c r="F11" s="107" t="s">
        <v>439</v>
      </c>
      <c r="G11" s="57" t="s">
        <v>428</v>
      </c>
      <c r="H11" s="84">
        <f>D3</f>
        <v>315</v>
      </c>
      <c r="I11" s="85">
        <f>H11/$H$15</f>
        <v>0.18460889287409674</v>
      </c>
      <c r="J11" s="86">
        <f>$J$15*I11</f>
        <v>167.25565694393165</v>
      </c>
    </row>
    <row r="12" spans="3:19" x14ac:dyDescent="0.25">
      <c r="F12" s="107"/>
      <c r="G12" s="57" t="s">
        <v>429</v>
      </c>
      <c r="H12" s="84">
        <f t="shared" ref="H12:H14" si="2">D4</f>
        <v>315</v>
      </c>
      <c r="I12" s="85">
        <f t="shared" ref="I12:I14" si="3">H12/$H$15</f>
        <v>0.18460889287409674</v>
      </c>
      <c r="J12" s="86">
        <f t="shared" ref="J12:J14" si="4">$J$15*I12</f>
        <v>167.25565694393165</v>
      </c>
    </row>
    <row r="13" spans="3:19" ht="23.25" x14ac:dyDescent="0.25">
      <c r="F13" s="107"/>
      <c r="G13" s="57" t="s">
        <v>430</v>
      </c>
      <c r="H13" s="84">
        <f t="shared" si="2"/>
        <v>315</v>
      </c>
      <c r="I13" s="85">
        <f t="shared" si="3"/>
        <v>0.18460889287409674</v>
      </c>
      <c r="J13" s="86">
        <f t="shared" si="4"/>
        <v>167.25565694393165</v>
      </c>
      <c r="O13" s="97" t="s">
        <v>459</v>
      </c>
      <c r="P13" s="97" t="s">
        <v>460</v>
      </c>
      <c r="Q13" s="97" t="s">
        <v>461</v>
      </c>
    </row>
    <row r="14" spans="3:19" ht="23.25" x14ac:dyDescent="0.35">
      <c r="F14" s="107"/>
      <c r="G14" s="57" t="s">
        <v>431</v>
      </c>
      <c r="H14" s="84">
        <f t="shared" si="2"/>
        <v>761.31</v>
      </c>
      <c r="I14" s="85">
        <f t="shared" si="3"/>
        <v>0.44617332137770976</v>
      </c>
      <c r="J14" s="86">
        <f t="shared" si="4"/>
        <v>404.23302916820506</v>
      </c>
      <c r="M14" s="92">
        <v>9462066</v>
      </c>
      <c r="N14" s="89" t="s">
        <v>453</v>
      </c>
      <c r="O14" s="91">
        <f>204.62+91.69+333.34</f>
        <v>629.65</v>
      </c>
      <c r="P14" s="95">
        <f>O14/$O$19</f>
        <v>0.28708995090205441</v>
      </c>
      <c r="Q14" s="91"/>
      <c r="R14" s="91">
        <v>0</v>
      </c>
      <c r="S14" s="91"/>
    </row>
    <row r="15" spans="3:19" ht="23.25" x14ac:dyDescent="0.35">
      <c r="F15" s="107"/>
      <c r="G15" s="83" t="s">
        <v>432</v>
      </c>
      <c r="H15" s="86">
        <f>SUM(H11:H14)</f>
        <v>1706.31</v>
      </c>
      <c r="I15" s="87">
        <v>1</v>
      </c>
      <c r="J15" s="86">
        <v>906</v>
      </c>
      <c r="N15" s="89" t="s">
        <v>455</v>
      </c>
      <c r="O15" s="91">
        <v>315.45</v>
      </c>
      <c r="P15" s="95">
        <f t="shared" ref="P15:P19" si="5">O15/$O$19</f>
        <v>0.14382994522679754</v>
      </c>
      <c r="Q15" s="91"/>
      <c r="R15" s="91">
        <v>1.25</v>
      </c>
      <c r="S15" s="91"/>
    </row>
    <row r="16" spans="3:19" ht="23.25" x14ac:dyDescent="0.35">
      <c r="N16" s="89" t="s">
        <v>454</v>
      </c>
      <c r="O16" s="91">
        <v>314.45999999999998</v>
      </c>
      <c r="P16" s="95">
        <f t="shared" si="5"/>
        <v>0.14337855310197734</v>
      </c>
      <c r="Q16" s="91"/>
      <c r="R16" s="91">
        <v>5.46</v>
      </c>
      <c r="S16" s="91"/>
    </row>
    <row r="17" spans="6:19" ht="23.25" x14ac:dyDescent="0.35">
      <c r="G17" t="s">
        <v>450</v>
      </c>
      <c r="N17" s="89" t="s">
        <v>456</v>
      </c>
      <c r="O17" s="91">
        <v>314.45999999999998</v>
      </c>
      <c r="P17" s="95">
        <f t="shared" si="5"/>
        <v>0.14337855310197734</v>
      </c>
      <c r="Q17" s="91"/>
      <c r="R17" s="91">
        <v>5.48</v>
      </c>
      <c r="S17" s="91"/>
    </row>
    <row r="18" spans="6:19" ht="23.25" x14ac:dyDescent="0.35">
      <c r="G18" t="s">
        <v>446</v>
      </c>
      <c r="N18" s="89" t="s">
        <v>462</v>
      </c>
      <c r="O18" s="91">
        <f>20000/32.3</f>
        <v>619.19504643962853</v>
      </c>
      <c r="P18" s="95">
        <f t="shared" si="5"/>
        <v>0.28232299766719332</v>
      </c>
      <c r="Q18" s="91"/>
      <c r="R18" s="91">
        <v>0</v>
      </c>
      <c r="S18" s="91"/>
    </row>
    <row r="19" spans="6:19" ht="23.25" x14ac:dyDescent="0.35">
      <c r="G19" t="s">
        <v>449</v>
      </c>
      <c r="N19" s="92" t="s">
        <v>457</v>
      </c>
      <c r="O19" s="93">
        <f>SUM(O14:O18)</f>
        <v>2193.2150464396286</v>
      </c>
      <c r="P19" s="96">
        <f t="shared" si="5"/>
        <v>1</v>
      </c>
      <c r="Q19" s="96"/>
      <c r="R19" s="93">
        <f>SUM(R16:R18)</f>
        <v>10.940000000000001</v>
      </c>
      <c r="S19" s="94">
        <f>R19*N4</f>
        <v>353.36200000000002</v>
      </c>
    </row>
    <row r="20" spans="6:19" ht="23.25" x14ac:dyDescent="0.35">
      <c r="F20" s="80"/>
      <c r="G20" s="81" t="s">
        <v>436</v>
      </c>
      <c r="H20" s="82">
        <v>44990</v>
      </c>
      <c r="I20" s="81" t="s">
        <v>437</v>
      </c>
      <c r="J20" s="82" t="s">
        <v>447</v>
      </c>
      <c r="K20" s="57"/>
      <c r="L20" s="57"/>
      <c r="N20" s="92" t="s">
        <v>451</v>
      </c>
      <c r="O20" s="93">
        <v>1992.85</v>
      </c>
    </row>
    <row r="21" spans="6:19" x14ac:dyDescent="0.25">
      <c r="F21" s="80"/>
      <c r="G21" s="83" t="s">
        <v>438</v>
      </c>
      <c r="H21" s="81" t="s">
        <v>433</v>
      </c>
      <c r="I21" s="81" t="s">
        <v>434</v>
      </c>
      <c r="J21" s="81" t="s">
        <v>448</v>
      </c>
      <c r="K21" s="81" t="s">
        <v>443</v>
      </c>
      <c r="L21" s="81" t="s">
        <v>444</v>
      </c>
    </row>
    <row r="22" spans="6:19" ht="23.25" x14ac:dyDescent="0.35">
      <c r="F22" s="107" t="s">
        <v>445</v>
      </c>
      <c r="G22" s="57" t="s">
        <v>428</v>
      </c>
      <c r="H22" s="84">
        <f>D3</f>
        <v>315</v>
      </c>
      <c r="I22" s="85">
        <f>H22/$H$27</f>
        <v>0.11639507815098106</v>
      </c>
      <c r="J22" s="84">
        <f>$J$27*I22</f>
        <v>231.9579314931826</v>
      </c>
      <c r="K22" s="88">
        <f>J11</f>
        <v>167.25565694393165</v>
      </c>
      <c r="L22" s="88">
        <f>J22-K22</f>
        <v>64.702274549250944</v>
      </c>
      <c r="N22" s="92" t="s">
        <v>458</v>
      </c>
      <c r="O22" s="93">
        <f>O20-O19</f>
        <v>-200.36504643962871</v>
      </c>
    </row>
    <row r="23" spans="6:19" x14ac:dyDescent="0.25">
      <c r="F23" s="107"/>
      <c r="G23" s="57" t="s">
        <v>429</v>
      </c>
      <c r="H23" s="84">
        <f>D4</f>
        <v>315</v>
      </c>
      <c r="I23" s="85">
        <f t="shared" ref="I23:I26" si="6">H23/$H$27</f>
        <v>0.11639507815098106</v>
      </c>
      <c r="J23" s="84">
        <f t="shared" ref="J23:J26" si="7">$J$27*I23</f>
        <v>231.9579314931826</v>
      </c>
      <c r="K23" s="88">
        <f>J12</f>
        <v>167.25565694393165</v>
      </c>
      <c r="L23" s="88">
        <f t="shared" ref="L23:L26" si="8">J23-K23</f>
        <v>64.702274549250944</v>
      </c>
    </row>
    <row r="24" spans="6:19" x14ac:dyDescent="0.25">
      <c r="F24" s="107"/>
      <c r="G24" s="57" t="s">
        <v>430</v>
      </c>
      <c r="H24" s="84">
        <f>D5</f>
        <v>315</v>
      </c>
      <c r="I24" s="85">
        <f t="shared" si="6"/>
        <v>0.11639507815098106</v>
      </c>
      <c r="J24" s="84">
        <f t="shared" si="7"/>
        <v>231.9579314931826</v>
      </c>
      <c r="K24" s="88">
        <f>J13</f>
        <v>167.25565694393165</v>
      </c>
      <c r="L24" s="88">
        <f t="shared" si="8"/>
        <v>64.702274549250944</v>
      </c>
    </row>
    <row r="25" spans="6:19" x14ac:dyDescent="0.25">
      <c r="F25" s="107"/>
      <c r="G25" s="57" t="s">
        <v>431</v>
      </c>
      <c r="H25" s="84">
        <f>D6+333.33</f>
        <v>1094.6399999999999</v>
      </c>
      <c r="I25" s="85">
        <f t="shared" si="6"/>
        <v>0.40447843919742821</v>
      </c>
      <c r="J25" s="84">
        <f t="shared" si="7"/>
        <v>806.06485755459482</v>
      </c>
      <c r="K25" s="88">
        <f>J14</f>
        <v>404.23302916820506</v>
      </c>
      <c r="L25" s="88">
        <f t="shared" si="8"/>
        <v>401.83182838638976</v>
      </c>
    </row>
    <row r="26" spans="6:19" x14ac:dyDescent="0.25">
      <c r="F26" s="107"/>
      <c r="G26" s="57" t="s">
        <v>442</v>
      </c>
      <c r="H26" s="84">
        <v>666.66</v>
      </c>
      <c r="I26" s="85">
        <f t="shared" si="6"/>
        <v>0.24633632634962865</v>
      </c>
      <c r="J26" s="84">
        <f t="shared" si="7"/>
        <v>490.91134796585743</v>
      </c>
      <c r="K26" s="88">
        <v>0</v>
      </c>
      <c r="L26" s="88">
        <f t="shared" si="8"/>
        <v>490.91134796585743</v>
      </c>
    </row>
    <row r="27" spans="6:19" x14ac:dyDescent="0.25">
      <c r="F27" s="107"/>
      <c r="G27" s="83" t="s">
        <v>432</v>
      </c>
      <c r="H27" s="86">
        <f>SUM(H22:H26)</f>
        <v>2706.2999999999997</v>
      </c>
      <c r="I27" s="87">
        <f>SUM(I22:I26)</f>
        <v>1</v>
      </c>
      <c r="J27" s="86">
        <f>O20</f>
        <v>1992.85</v>
      </c>
      <c r="K27" s="57"/>
      <c r="L27" s="88">
        <f>SUM(L22:L26)</f>
        <v>1086.8499999999999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L26"/>
  <sheetViews>
    <sheetView workbookViewId="0">
      <selection activeCell="I19" sqref="I19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  <col min="11" max="11" width="10.7109375" customWidth="1"/>
  </cols>
  <sheetData>
    <row r="4" spans="1:12" x14ac:dyDescent="0.25">
      <c r="A4" s="61"/>
      <c r="B4" s="57"/>
      <c r="C4" s="55"/>
      <c r="D4" s="55"/>
      <c r="E4" s="62">
        <v>45355</v>
      </c>
      <c r="F4" s="57"/>
      <c r="G4" s="55"/>
      <c r="H4" s="55"/>
      <c r="I4" s="66">
        <f ca="1">K7</f>
        <v>45368</v>
      </c>
      <c r="J4" s="56"/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32.202500000000001</v>
      </c>
      <c r="J5" s="56"/>
      <c r="L5" s="32"/>
    </row>
    <row r="6" spans="1:12" x14ac:dyDescent="0.25">
      <c r="A6" s="108" t="s">
        <v>39</v>
      </c>
      <c r="B6" s="109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45368</v>
      </c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f>'Rabia Çakmak'!H10</f>
        <v>0.17999000000000001</v>
      </c>
      <c r="H10" s="39">
        <f t="shared" ref="H10:H15" ca="1" si="2">$K$7</f>
        <v>45368</v>
      </c>
      <c r="I10" s="102">
        <f t="shared" ref="I10:I15" si="3">B10*G10</f>
        <v>202005.65684000001</v>
      </c>
      <c r="J10" s="102">
        <f t="shared" ref="J10:J15" si="4">I10-E10</f>
        <v>7245.6720960000239</v>
      </c>
      <c r="K10" s="105">
        <f t="shared" ref="K10:K15" si="5">I10/E10-1</f>
        <v>3.7203084121843588E-2</v>
      </c>
      <c r="L10" s="32"/>
    </row>
    <row r="11" spans="1:12" x14ac:dyDescent="0.25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f>'Rabia Çakmak'!H11</f>
        <v>0.20319799999999999</v>
      </c>
      <c r="H11" s="39">
        <f t="shared" ca="1" si="2"/>
        <v>45368</v>
      </c>
      <c r="I11" s="102">
        <f t="shared" si="3"/>
        <v>97595.999400000001</v>
      </c>
      <c r="J11" s="102">
        <f t="shared" si="4"/>
        <v>1589.3126999999949</v>
      </c>
      <c r="K11" s="105">
        <f t="shared" si="5"/>
        <v>1.655418757410354E-2</v>
      </c>
      <c r="L11" s="32"/>
    </row>
    <row r="12" spans="1:12" x14ac:dyDescent="0.25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f>'Rabia Çakmak'!H12</f>
        <v>3.068219</v>
      </c>
      <c r="H12" s="39">
        <f t="shared" ca="1" si="2"/>
        <v>45368</v>
      </c>
      <c r="I12" s="102">
        <f t="shared" si="3"/>
        <v>63079.514421</v>
      </c>
      <c r="J12" s="102">
        <f t="shared" si="4"/>
        <v>-241.77383999999438</v>
      </c>
      <c r="K12" s="105">
        <f t="shared" si="5"/>
        <v>-3.8182078514170659E-3</v>
      </c>
      <c r="L12" s="32"/>
    </row>
    <row r="13" spans="1:12" x14ac:dyDescent="0.25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f>'Rabia Çakmak'!H13</f>
        <v>3.2882060000000002</v>
      </c>
      <c r="H13" s="39">
        <f t="shared" ca="1" si="2"/>
        <v>45368</v>
      </c>
      <c r="I13" s="102">
        <f t="shared" si="3"/>
        <v>3580.8563340000001</v>
      </c>
      <c r="J13" s="102">
        <f t="shared" si="4"/>
        <v>54.169038</v>
      </c>
      <c r="K13" s="105">
        <f t="shared" si="5"/>
        <v>1.5359750795438831E-2</v>
      </c>
      <c r="L13" s="32"/>
    </row>
    <row r="14" spans="1:12" x14ac:dyDescent="0.25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f>'Rabia Çakmak'!H14</f>
        <v>7.4803600000000001</v>
      </c>
      <c r="H14" s="39">
        <f t="shared" ca="1" si="2"/>
        <v>45368</v>
      </c>
      <c r="I14" s="102">
        <f t="shared" si="3"/>
        <v>2356.3134</v>
      </c>
      <c r="J14" s="102">
        <f t="shared" si="4"/>
        <v>57.058469999999943</v>
      </c>
      <c r="K14" s="105">
        <f t="shared" si="5"/>
        <v>2.4816069438633237E-2</v>
      </c>
      <c r="L14" s="32"/>
    </row>
    <row r="15" spans="1:12" x14ac:dyDescent="0.25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2.4213770000000001</v>
      </c>
      <c r="H15" s="39">
        <f t="shared" ca="1" si="2"/>
        <v>45368</v>
      </c>
      <c r="I15" s="102">
        <f t="shared" si="3"/>
        <v>70.219932999999997</v>
      </c>
      <c r="J15" s="102">
        <f t="shared" si="4"/>
        <v>0.47928299999999524</v>
      </c>
      <c r="K15" s="105">
        <f t="shared" si="5"/>
        <v>6.8723621015862602E-3</v>
      </c>
      <c r="L15" s="32"/>
    </row>
    <row r="16" spans="1:12" x14ac:dyDescent="0.25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25">
      <c r="A17" s="34"/>
      <c r="B17" s="35"/>
      <c r="C17" s="36"/>
      <c r="D17" s="36"/>
      <c r="E17" s="103">
        <f>SUM(E10:E15)</f>
        <v>359983.64258099999</v>
      </c>
      <c r="F17" s="48">
        <f>SUM(F10:F15)</f>
        <v>1</v>
      </c>
      <c r="G17" s="49"/>
      <c r="H17" s="49"/>
      <c r="I17" s="103">
        <f>SUM(I10:I15)</f>
        <v>368688.56032800005</v>
      </c>
      <c r="J17" s="103">
        <f>SUM(J10:J15)</f>
        <v>8704.917747000025</v>
      </c>
      <c r="K17" s="104">
        <f>I17/E17-1</f>
        <v>2.4181425813094792E-2</v>
      </c>
      <c r="L17" s="32"/>
    </row>
    <row r="18" spans="1:12" x14ac:dyDescent="0.25">
      <c r="A18" s="34"/>
      <c r="B18" s="35"/>
      <c r="C18" s="36"/>
      <c r="D18" s="36"/>
      <c r="E18" s="51"/>
      <c r="F18" s="48"/>
      <c r="G18" s="49"/>
      <c r="H18" s="49"/>
      <c r="I18" s="51"/>
      <c r="J18" s="47"/>
      <c r="K18" s="50"/>
      <c r="L18" s="32"/>
    </row>
    <row r="19" spans="1:12" x14ac:dyDescent="0.25">
      <c r="A19" s="44" t="s">
        <v>48</v>
      </c>
      <c r="B19" s="35"/>
      <c r="C19" s="36"/>
      <c r="D19" s="36"/>
      <c r="E19" s="37"/>
      <c r="F19" s="35"/>
      <c r="G19" s="36" t="s">
        <v>51</v>
      </c>
      <c r="H19" s="36"/>
      <c r="J19" s="37"/>
      <c r="K19" s="35"/>
      <c r="L19" s="32"/>
    </row>
    <row r="20" spans="1:12" x14ac:dyDescent="0.25">
      <c r="A20" s="34" t="s">
        <v>40</v>
      </c>
      <c r="B20" s="35">
        <v>5</v>
      </c>
      <c r="C20" s="51">
        <f>1503.75/5</f>
        <v>300.75</v>
      </c>
      <c r="D20" s="39">
        <v>45355</v>
      </c>
      <c r="E20" s="51">
        <f>B20*C20</f>
        <v>1503.75</v>
      </c>
      <c r="F20" s="35">
        <v>100</v>
      </c>
      <c r="G20" s="51">
        <v>303.36500000000001</v>
      </c>
      <c r="H20" s="39">
        <f ca="1">$K$7</f>
        <v>45368</v>
      </c>
      <c r="I20" s="51">
        <f>B20*G20</f>
        <v>1516.825</v>
      </c>
      <c r="J20" s="51">
        <f>I20-E20</f>
        <v>13.075000000000045</v>
      </c>
      <c r="K20" s="46">
        <f>I20/E20-1</f>
        <v>8.6949293433085106E-3</v>
      </c>
      <c r="L20" s="32"/>
    </row>
    <row r="21" spans="1:12" x14ac:dyDescent="0.25">
      <c r="A21" s="34" t="s">
        <v>45</v>
      </c>
      <c r="B21" s="35">
        <v>5</v>
      </c>
      <c r="C21" s="37">
        <f>C20*E5</f>
        <v>9440.5424999999996</v>
      </c>
      <c r="D21" s="39">
        <v>45355</v>
      </c>
      <c r="E21" s="47">
        <f>B21*C21</f>
        <v>47202.712499999994</v>
      </c>
      <c r="F21" s="58">
        <v>100</v>
      </c>
      <c r="G21" s="47">
        <f>G20*I5</f>
        <v>9769.1114125000004</v>
      </c>
      <c r="H21" s="39">
        <f ca="1">$K$7</f>
        <v>45368</v>
      </c>
      <c r="I21" s="37">
        <f>I20*$I$5</f>
        <v>48845.557062500004</v>
      </c>
      <c r="J21" s="51">
        <f>J20*$I$5</f>
        <v>421.04768750000147</v>
      </c>
      <c r="K21" s="46">
        <f>I21/E21-1</f>
        <v>3.4804028740933246E-2</v>
      </c>
      <c r="L21" s="32"/>
    </row>
    <row r="22" spans="1:12" x14ac:dyDescent="0.25">
      <c r="A22" s="61"/>
      <c r="B22" s="57"/>
      <c r="C22" s="55"/>
      <c r="D22" s="55"/>
      <c r="E22" s="56"/>
      <c r="F22" s="57"/>
      <c r="G22" s="55"/>
      <c r="H22" s="55"/>
      <c r="I22" s="56"/>
      <c r="J22" s="56"/>
      <c r="K22" s="57"/>
    </row>
    <row r="23" spans="1:12" x14ac:dyDescent="0.25">
      <c r="A23" s="61" t="s">
        <v>52</v>
      </c>
      <c r="B23" s="57"/>
      <c r="C23" s="55"/>
      <c r="D23" s="55"/>
      <c r="E23" s="100">
        <v>1550</v>
      </c>
      <c r="F23" s="57"/>
      <c r="G23" s="55"/>
      <c r="H23" s="55"/>
      <c r="I23" s="53">
        <f>1550.05-I20</f>
        <v>33.224999999999909</v>
      </c>
      <c r="J23" s="56"/>
      <c r="K23" s="57"/>
    </row>
    <row r="24" spans="1:12" x14ac:dyDescent="0.25">
      <c r="A24" s="61"/>
      <c r="B24" s="57"/>
      <c r="C24" s="55"/>
      <c r="D24" s="55"/>
      <c r="E24" s="56"/>
      <c r="F24" s="57"/>
      <c r="G24" s="55"/>
      <c r="H24" s="55"/>
      <c r="I24" s="53">
        <f>I23*I5</f>
        <v>1069.9280624999972</v>
      </c>
      <c r="J24" s="56"/>
      <c r="K24" s="57"/>
    </row>
    <row r="25" spans="1:12" x14ac:dyDescent="0.25">
      <c r="A25" s="61"/>
      <c r="B25" s="57"/>
      <c r="C25" s="55"/>
      <c r="D25" s="55"/>
      <c r="E25" s="56"/>
      <c r="F25" s="57"/>
      <c r="G25" s="63" t="s">
        <v>46</v>
      </c>
      <c r="H25" s="52">
        <f ca="1">$K$7</f>
        <v>45368</v>
      </c>
      <c r="I25" s="53">
        <f>I17+I21+I24</f>
        <v>418604.04545300006</v>
      </c>
      <c r="J25" s="53">
        <f>J21+J17</f>
        <v>9125.9654345000272</v>
      </c>
      <c r="K25" s="54">
        <f>J25/I25</f>
        <v>2.1800948972254187E-2</v>
      </c>
    </row>
    <row r="26" spans="1:12" x14ac:dyDescent="0.25">
      <c r="A26" s="61"/>
      <c r="B26" s="57"/>
      <c r="C26" s="55"/>
      <c r="D26" s="55"/>
      <c r="E26" s="56"/>
      <c r="F26" s="57"/>
      <c r="G26" s="64" t="s">
        <v>47</v>
      </c>
      <c r="H26" s="55"/>
      <c r="I26" s="56"/>
      <c r="J26" s="53">
        <f>J25*0.07</f>
        <v>638.817580415002</v>
      </c>
      <c r="K26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Aksoy'!XFD1048551:XFD1048576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M24"/>
  <sheetViews>
    <sheetView zoomScale="85" zoomScaleNormal="85" workbookViewId="0">
      <selection activeCell="G25" sqref="G25"/>
    </sheetView>
  </sheetViews>
  <sheetFormatPr defaultRowHeight="15" x14ac:dyDescent="0.25"/>
  <cols>
    <col min="2" max="2" width="11.140625" style="31" bestFit="1" customWidth="1"/>
    <col min="3" max="3" width="13.28515625" bestFit="1" customWidth="1"/>
    <col min="4" max="4" width="15.85546875" style="30" bestFit="1" customWidth="1"/>
    <col min="5" max="5" width="14.140625" style="30" customWidth="1"/>
    <col min="6" max="6" width="16" style="29" bestFit="1" customWidth="1"/>
    <col min="7" max="7" width="12.7109375" bestFit="1" customWidth="1"/>
    <col min="8" max="8" width="15.85546875" style="30" customWidth="1"/>
    <col min="9" max="9" width="13" style="30" customWidth="1"/>
    <col min="10" max="10" width="17.5703125" style="29" bestFit="1" customWidth="1"/>
    <col min="11" max="11" width="15.28515625" style="29" customWidth="1"/>
    <col min="12" max="12" width="10.28515625" bestFit="1" customWidth="1"/>
  </cols>
  <sheetData>
    <row r="3" spans="2:13" ht="15.75" customHeight="1" x14ac:dyDescent="0.25"/>
    <row r="4" spans="2:13" x14ac:dyDescent="0.25">
      <c r="B4" s="61"/>
      <c r="C4" s="57"/>
      <c r="D4" s="55"/>
      <c r="E4" s="55"/>
      <c r="F4" s="65">
        <v>45358</v>
      </c>
      <c r="G4" s="80" t="s">
        <v>464</v>
      </c>
      <c r="H4" s="55"/>
      <c r="I4" s="55"/>
      <c r="J4" s="66">
        <f ca="1">L5</f>
        <v>45368</v>
      </c>
      <c r="K4" s="56"/>
      <c r="L4" s="38" t="s">
        <v>43</v>
      </c>
    </row>
    <row r="5" spans="2:13" x14ac:dyDescent="0.25">
      <c r="B5" s="34"/>
      <c r="C5" s="35"/>
      <c r="D5" s="36"/>
      <c r="E5" s="60" t="s">
        <v>44</v>
      </c>
      <c r="F5" s="36">
        <v>31.7973</v>
      </c>
      <c r="G5" s="70">
        <v>3993.81</v>
      </c>
      <c r="H5" s="36"/>
      <c r="I5" s="60" t="s">
        <v>44</v>
      </c>
      <c r="J5" s="36">
        <v>32.202500000000001</v>
      </c>
      <c r="K5" s="56">
        <f>J5</f>
        <v>32.202500000000001</v>
      </c>
      <c r="L5" s="65">
        <f ca="1">TODAY()</f>
        <v>45368</v>
      </c>
      <c r="M5" s="32"/>
    </row>
    <row r="6" spans="2:13" x14ac:dyDescent="0.25">
      <c r="B6" s="108" t="s">
        <v>21</v>
      </c>
      <c r="C6" s="109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25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25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25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25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6" si="1">F10/$F$17</f>
        <v>0.49951295228196646</v>
      </c>
      <c r="H10" s="69">
        <v>0.17999000000000001</v>
      </c>
      <c r="I10" s="65">
        <f t="shared" ref="I10:I15" ca="1" si="2">$L$5</f>
        <v>45368</v>
      </c>
      <c r="J10" s="70">
        <f t="shared" ref="J10:J15" si="3">C10*H10</f>
        <v>372626.27739</v>
      </c>
      <c r="K10" s="70">
        <f t="shared" ref="K10:K15" si="4">J10-F10</f>
        <v>6210.7829999999958</v>
      </c>
      <c r="L10" s="72">
        <f t="shared" ref="L10:L18" si="5">J10/F10-1</f>
        <v>1.6950110175716127E-2</v>
      </c>
    </row>
    <row r="11" spans="2:13" s="73" customFormat="1" x14ac:dyDescent="0.25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0.28832481057368931</v>
      </c>
      <c r="H11" s="69">
        <v>0.20319799999999999</v>
      </c>
      <c r="I11" s="65">
        <f t="shared" ca="1" si="2"/>
        <v>45368</v>
      </c>
      <c r="J11" s="70">
        <f t="shared" si="3"/>
        <v>215003.80379999999</v>
      </c>
      <c r="K11" s="70">
        <f t="shared" si="4"/>
        <v>3504.4271999999764</v>
      </c>
      <c r="L11" s="72">
        <f t="shared" si="5"/>
        <v>1.6569444583412363E-2</v>
      </c>
    </row>
    <row r="12" spans="2:13" s="73" customFormat="1" x14ac:dyDescent="0.25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0.18919583461447426</v>
      </c>
      <c r="H12" s="69">
        <v>3.068219</v>
      </c>
      <c r="I12" s="65">
        <f t="shared" ca="1" si="2"/>
        <v>45368</v>
      </c>
      <c r="J12" s="70">
        <f t="shared" si="3"/>
        <v>142497.295017</v>
      </c>
      <c r="K12" s="70">
        <f t="shared" si="4"/>
        <v>3713.5358370000031</v>
      </c>
      <c r="L12" s="72">
        <f t="shared" si="5"/>
        <v>2.6757711845689425E-2</v>
      </c>
    </row>
    <row r="13" spans="2:13" s="73" customFormat="1" x14ac:dyDescent="0.25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1.053792745148556E-2</v>
      </c>
      <c r="H13" s="69">
        <v>3.2882060000000002</v>
      </c>
      <c r="I13" s="65">
        <f t="shared" ca="1" si="2"/>
        <v>45368</v>
      </c>
      <c r="J13" s="70">
        <f t="shared" si="3"/>
        <v>7825.9302800000005</v>
      </c>
      <c r="K13" s="70">
        <f t="shared" si="4"/>
        <v>95.880680000000211</v>
      </c>
      <c r="L13" s="72">
        <f t="shared" si="5"/>
        <v>1.2403630631296458E-2</v>
      </c>
    </row>
    <row r="14" spans="2:13" s="73" customFormat="1" x14ac:dyDescent="0.25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6.8775026620590688E-3</v>
      </c>
      <c r="H14" s="69">
        <v>7.4803600000000001</v>
      </c>
      <c r="I14" s="65">
        <f t="shared" ca="1" si="2"/>
        <v>45368</v>
      </c>
      <c r="J14" s="70">
        <f t="shared" si="3"/>
        <v>5348.4574000000002</v>
      </c>
      <c r="K14" s="70">
        <f t="shared" si="4"/>
        <v>303.49605000000065</v>
      </c>
      <c r="L14" s="72">
        <f t="shared" si="5"/>
        <v>6.0158250766381149E-2</v>
      </c>
    </row>
    <row r="15" spans="2:13" s="73" customFormat="1" x14ac:dyDescent="0.25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1.0644331071411956E-4</v>
      </c>
      <c r="H15" s="69">
        <v>1.9371480000000001</v>
      </c>
      <c r="I15" s="65">
        <f t="shared" ca="1" si="2"/>
        <v>45368</v>
      </c>
      <c r="J15" s="70">
        <f t="shared" si="3"/>
        <v>79.423068000000001</v>
      </c>
      <c r="K15" s="70">
        <f t="shared" si="4"/>
        <v>1.342053000000007</v>
      </c>
      <c r="L15" s="72">
        <f t="shared" si="5"/>
        <v>1.7187955356369411E-2</v>
      </c>
    </row>
    <row r="16" spans="2:13" s="73" customFormat="1" x14ac:dyDescent="0.25">
      <c r="B16" s="67" t="s">
        <v>52</v>
      </c>
      <c r="C16" s="68"/>
      <c r="D16" s="69"/>
      <c r="E16" s="65"/>
      <c r="F16" s="70">
        <f>G5</f>
        <v>3993.81</v>
      </c>
      <c r="G16" s="71">
        <f t="shared" si="1"/>
        <v>5.4445291056111128E-3</v>
      </c>
      <c r="H16" s="69"/>
      <c r="I16" s="65"/>
      <c r="J16" s="70">
        <v>3993.81</v>
      </c>
      <c r="K16" s="70">
        <f t="shared" ref="K16" si="6">J16-F16</f>
        <v>0</v>
      </c>
      <c r="L16" s="72">
        <f t="shared" ref="L16" si="7">J16/F16-1</f>
        <v>0</v>
      </c>
    </row>
    <row r="17" spans="2:13" ht="18.75" x14ac:dyDescent="0.3">
      <c r="B17" s="34"/>
      <c r="C17" s="35"/>
      <c r="D17" s="36"/>
      <c r="E17" s="36"/>
      <c r="F17" s="98">
        <f>SUM(F10:F16)</f>
        <v>733545.5321350001</v>
      </c>
      <c r="G17" s="48">
        <f>SUM(G10:G16)</f>
        <v>0.99999999999999989</v>
      </c>
      <c r="H17" s="49"/>
      <c r="I17" s="49"/>
      <c r="J17" s="98">
        <f>SUM(J10:J16)</f>
        <v>747374.9969550001</v>
      </c>
      <c r="K17" s="98">
        <f>SUM(K10:K15)</f>
        <v>13829.464819999976</v>
      </c>
      <c r="L17" s="99">
        <f t="shared" si="5"/>
        <v>1.8852905803609765E-2</v>
      </c>
      <c r="M17" s="32"/>
    </row>
    <row r="18" spans="2:13" ht="18.75" x14ac:dyDescent="0.3">
      <c r="B18" s="34"/>
      <c r="C18" s="35"/>
      <c r="D18" s="36"/>
      <c r="E18" s="36" t="s">
        <v>463</v>
      </c>
      <c r="F18" s="101">
        <f>F17/F5</f>
        <v>23069.428289037121</v>
      </c>
      <c r="G18" s="48"/>
      <c r="H18" s="49"/>
      <c r="I18" s="49"/>
      <c r="J18" s="101">
        <f>J17/J5</f>
        <v>23208.601722071271</v>
      </c>
      <c r="K18" s="101">
        <f>K17/K5</f>
        <v>429.45314245788296</v>
      </c>
      <c r="L18" s="99">
        <f t="shared" si="5"/>
        <v>6.0328080648746063E-3</v>
      </c>
      <c r="M18" s="32"/>
    </row>
    <row r="19" spans="2:13" x14ac:dyDescent="0.25">
      <c r="B19" s="61"/>
      <c r="C19" s="57"/>
      <c r="D19" s="55"/>
      <c r="E19" s="55"/>
      <c r="F19" s="56"/>
      <c r="G19" s="57"/>
      <c r="H19" s="63" t="s">
        <v>46</v>
      </c>
      <c r="I19" s="52">
        <f ca="1">$L$5</f>
        <v>45368</v>
      </c>
      <c r="J19" s="53">
        <f>J17</f>
        <v>747374.9969550001</v>
      </c>
      <c r="K19" s="53">
        <f>K17</f>
        <v>13829.464819999976</v>
      </c>
      <c r="L19" s="54">
        <f>K19/J19</f>
        <v>1.8504050679170173E-2</v>
      </c>
    </row>
    <row r="20" spans="2:13" x14ac:dyDescent="0.25">
      <c r="B20" s="61"/>
      <c r="C20" s="57"/>
      <c r="D20" s="55"/>
      <c r="E20" s="55"/>
      <c r="F20" s="56"/>
      <c r="G20" s="57"/>
      <c r="H20" s="64" t="s">
        <v>47</v>
      </c>
      <c r="I20" s="55"/>
      <c r="J20" s="56"/>
      <c r="K20" s="53">
        <f>K19*0.07</f>
        <v>968.0625373999984</v>
      </c>
      <c r="L20" s="57"/>
    </row>
    <row r="24" spans="2:13" x14ac:dyDescent="0.25">
      <c r="G24" s="74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XFD1048575"/>
  <sheetViews>
    <sheetView workbookViewId="0">
      <selection activeCell="D19" sqref="D19"/>
    </sheetView>
  </sheetViews>
  <sheetFormatPr defaultRowHeight="15" x14ac:dyDescent="0.25"/>
  <cols>
    <col min="3" max="3" width="18.85546875" bestFit="1" customWidth="1"/>
    <col min="4" max="4" width="50" style="31" bestFit="1" customWidth="1"/>
  </cols>
  <sheetData>
    <row r="4" spans="3:4" x14ac:dyDescent="0.25">
      <c r="C4" t="s">
        <v>53</v>
      </c>
      <c r="D4" s="31" t="s">
        <v>54</v>
      </c>
    </row>
    <row r="5" spans="3:4" x14ac:dyDescent="0.25">
      <c r="C5" t="s">
        <v>55</v>
      </c>
      <c r="D5" s="31">
        <v>38692</v>
      </c>
    </row>
    <row r="6" spans="3:4" x14ac:dyDescent="0.25">
      <c r="C6" t="s">
        <v>56</v>
      </c>
      <c r="D6" s="31">
        <v>5120.71</v>
      </c>
    </row>
    <row r="7" spans="3:4" x14ac:dyDescent="0.25">
      <c r="C7" t="s">
        <v>57</v>
      </c>
      <c r="D7" s="31">
        <v>17997</v>
      </c>
    </row>
    <row r="8" spans="3:4" x14ac:dyDescent="0.25">
      <c r="C8" t="s">
        <v>58</v>
      </c>
    </row>
    <row r="9" spans="3:4" x14ac:dyDescent="0.25">
      <c r="C9" t="s">
        <v>59</v>
      </c>
    </row>
    <row r="10" spans="3:4" x14ac:dyDescent="0.25">
      <c r="C10" t="s">
        <v>60</v>
      </c>
      <c r="D10" s="31">
        <v>7660</v>
      </c>
    </row>
    <row r="11" spans="3:4" x14ac:dyDescent="0.25">
      <c r="C11" t="s">
        <v>61</v>
      </c>
    </row>
    <row r="12" spans="3:4" x14ac:dyDescent="0.25">
      <c r="C12" t="s">
        <v>62</v>
      </c>
      <c r="D12" s="31">
        <v>17815</v>
      </c>
    </row>
    <row r="13" spans="3:4" x14ac:dyDescent="0.25">
      <c r="C13" t="s">
        <v>63</v>
      </c>
      <c r="D13" s="31">
        <v>8028</v>
      </c>
    </row>
    <row r="14" spans="3:4" x14ac:dyDescent="0.25">
      <c r="C14" t="s">
        <v>64</v>
      </c>
      <c r="D14" s="31">
        <v>33404</v>
      </c>
    </row>
    <row r="15" spans="3:4" x14ac:dyDescent="0.25">
      <c r="C15" t="s">
        <v>65</v>
      </c>
      <c r="D15" s="31">
        <v>10306</v>
      </c>
    </row>
    <row r="16" spans="3:4" x14ac:dyDescent="0.25">
      <c r="C16" t="s">
        <v>66</v>
      </c>
      <c r="D16" s="31">
        <v>3316</v>
      </c>
    </row>
    <row r="17" spans="3:4" x14ac:dyDescent="0.25">
      <c r="C17" t="s">
        <v>67</v>
      </c>
      <c r="D17" s="31">
        <v>862</v>
      </c>
    </row>
    <row r="18" spans="3:4" x14ac:dyDescent="0.25">
      <c r="C18" t="s">
        <v>13</v>
      </c>
      <c r="D18" s="31">
        <v>9155</v>
      </c>
    </row>
    <row r="19" spans="3:4" x14ac:dyDescent="0.25">
      <c r="C19" t="s">
        <v>68</v>
      </c>
      <c r="D19" s="31">
        <v>11647</v>
      </c>
    </row>
    <row r="20" spans="3:4" x14ac:dyDescent="0.25">
      <c r="C20" t="s">
        <v>69</v>
      </c>
      <c r="D20" s="31">
        <v>2488</v>
      </c>
    </row>
    <row r="21" spans="3:4" x14ac:dyDescent="0.25">
      <c r="C21" t="s">
        <v>70</v>
      </c>
      <c r="D21" s="31">
        <v>9678</v>
      </c>
    </row>
    <row r="22" spans="3:4" x14ac:dyDescent="0.25">
      <c r="C22" t="s">
        <v>71</v>
      </c>
      <c r="D22" s="31">
        <v>1477</v>
      </c>
    </row>
    <row r="23" spans="3:4" x14ac:dyDescent="0.25">
      <c r="C23" t="s">
        <v>72</v>
      </c>
      <c r="D23" s="31">
        <v>4961</v>
      </c>
    </row>
    <row r="24" spans="3:4" x14ac:dyDescent="0.25">
      <c r="C24" t="s">
        <v>73</v>
      </c>
      <c r="D24" s="31">
        <v>1487</v>
      </c>
    </row>
    <row r="25" spans="3:4" x14ac:dyDescent="0.25">
      <c r="C25" t="s">
        <v>74</v>
      </c>
      <c r="D25" s="31">
        <v>21738</v>
      </c>
    </row>
    <row r="26" spans="3:4" x14ac:dyDescent="0.25">
      <c r="C26" t="s">
        <v>75</v>
      </c>
      <c r="D26" s="31">
        <v>127071</v>
      </c>
    </row>
    <row r="27" spans="3:4" x14ac:dyDescent="0.25">
      <c r="C27" t="s">
        <v>76</v>
      </c>
      <c r="D27" s="31">
        <v>54936</v>
      </c>
    </row>
    <row r="28" spans="3:4" x14ac:dyDescent="0.25">
      <c r="C28" t="s">
        <v>77</v>
      </c>
      <c r="D28" s="31">
        <v>38972</v>
      </c>
    </row>
    <row r="29" spans="3:4" x14ac:dyDescent="0.25">
      <c r="C29" t="s">
        <v>78</v>
      </c>
      <c r="D29" s="31">
        <v>3046</v>
      </c>
    </row>
    <row r="30" spans="3:4" x14ac:dyDescent="0.25">
      <c r="C30" t="s">
        <v>79</v>
      </c>
      <c r="D30" s="31">
        <v>3545</v>
      </c>
    </row>
    <row r="31" spans="3:4" x14ac:dyDescent="0.25">
      <c r="C31" t="s">
        <v>80</v>
      </c>
      <c r="D31" s="31">
        <v>2426</v>
      </c>
    </row>
    <row r="32" spans="3:4" x14ac:dyDescent="0.25">
      <c r="C32" t="s">
        <v>81</v>
      </c>
      <c r="D32" s="31">
        <v>74119</v>
      </c>
    </row>
    <row r="33" spans="3:4" x14ac:dyDescent="0.25">
      <c r="C33" t="s">
        <v>82</v>
      </c>
      <c r="D33" s="31">
        <v>19785</v>
      </c>
    </row>
    <row r="34" spans="3:4" x14ac:dyDescent="0.25">
      <c r="C34" t="s">
        <v>83</v>
      </c>
      <c r="D34" s="31">
        <v>3147</v>
      </c>
    </row>
    <row r="35" spans="3:4" x14ac:dyDescent="0.25">
      <c r="C35" t="s">
        <v>84</v>
      </c>
    </row>
    <row r="36" spans="3:4" x14ac:dyDescent="0.25">
      <c r="C36" t="s">
        <v>85</v>
      </c>
      <c r="D36" s="31">
        <v>4253</v>
      </c>
    </row>
    <row r="37" spans="3:4" x14ac:dyDescent="0.25">
      <c r="C37" t="s">
        <v>86</v>
      </c>
      <c r="D37" s="31">
        <v>7746</v>
      </c>
    </row>
    <row r="38" spans="3:4" x14ac:dyDescent="0.25">
      <c r="C38" t="s">
        <v>87</v>
      </c>
      <c r="D38" s="31">
        <v>11924</v>
      </c>
    </row>
    <row r="39" spans="3:4" x14ac:dyDescent="0.25">
      <c r="C39" t="s">
        <v>88</v>
      </c>
      <c r="D39" s="31">
        <v>101331</v>
      </c>
    </row>
    <row r="40" spans="3:4" x14ac:dyDescent="0.25">
      <c r="C40" t="s">
        <v>89</v>
      </c>
      <c r="D40" s="31">
        <v>73718</v>
      </c>
    </row>
    <row r="41" spans="3:4" x14ac:dyDescent="0.25">
      <c r="C41" t="s">
        <v>90</v>
      </c>
      <c r="D41" s="31">
        <v>67298</v>
      </c>
    </row>
    <row r="42" spans="3:4" x14ac:dyDescent="0.25">
      <c r="C42" t="s">
        <v>91</v>
      </c>
      <c r="D42" s="31">
        <v>32920</v>
      </c>
    </row>
    <row r="43" spans="3:4" x14ac:dyDescent="0.25">
      <c r="C43" t="s">
        <v>92</v>
      </c>
      <c r="D43" s="31">
        <v>12907</v>
      </c>
    </row>
    <row r="44" spans="3:4" x14ac:dyDescent="0.25">
      <c r="C44" t="s">
        <v>93</v>
      </c>
      <c r="D44" s="31">
        <v>1556</v>
      </c>
    </row>
    <row r="45" spans="3:4" x14ac:dyDescent="0.25">
      <c r="C45" t="s">
        <v>94</v>
      </c>
      <c r="D45" s="31">
        <v>1767</v>
      </c>
    </row>
    <row r="46" spans="3:4" x14ac:dyDescent="0.25">
      <c r="C46" t="s">
        <v>95</v>
      </c>
      <c r="D46" s="31">
        <v>8708</v>
      </c>
    </row>
    <row r="47" spans="3:4" x14ac:dyDescent="0.25">
      <c r="C47" t="s">
        <v>96</v>
      </c>
      <c r="D47" s="31">
        <v>3336</v>
      </c>
    </row>
    <row r="48" spans="3:4" x14ac:dyDescent="0.25">
      <c r="C48" t="s">
        <v>97</v>
      </c>
      <c r="D48" s="31">
        <v>9057</v>
      </c>
    </row>
    <row r="49" spans="3:4" x14ac:dyDescent="0.25">
      <c r="C49" t="s">
        <v>98</v>
      </c>
      <c r="D49" s="31">
        <v>1550</v>
      </c>
    </row>
    <row r="50" spans="3:4" x14ac:dyDescent="0.25">
      <c r="C50" t="s">
        <v>99</v>
      </c>
      <c r="D50" s="31">
        <v>2064</v>
      </c>
    </row>
    <row r="51" spans="3:4" x14ac:dyDescent="0.25">
      <c r="C51" t="s">
        <v>54</v>
      </c>
      <c r="D51" s="31" t="s">
        <v>100</v>
      </c>
    </row>
    <row r="52" spans="3:4" x14ac:dyDescent="0.25">
      <c r="C52" t="s">
        <v>54</v>
      </c>
      <c r="D52" s="31" t="s">
        <v>101</v>
      </c>
    </row>
    <row r="53" spans="3:4" x14ac:dyDescent="0.25">
      <c r="C53" t="s">
        <v>54</v>
      </c>
      <c r="D53" s="31" t="s">
        <v>102</v>
      </c>
    </row>
    <row r="54" spans="3:4" x14ac:dyDescent="0.25">
      <c r="C54" t="s">
        <v>54</v>
      </c>
      <c r="D54" s="31" t="s">
        <v>103</v>
      </c>
    </row>
    <row r="55" spans="3:4" x14ac:dyDescent="0.25">
      <c r="C55" t="s">
        <v>54</v>
      </c>
      <c r="D55" s="31" t="s">
        <v>104</v>
      </c>
    </row>
    <row r="56" spans="3:4" x14ac:dyDescent="0.25">
      <c r="C56" t="s">
        <v>54</v>
      </c>
      <c r="D56" s="31" t="s">
        <v>105</v>
      </c>
    </row>
    <row r="57" spans="3:4" x14ac:dyDescent="0.25">
      <c r="C57" t="s">
        <v>54</v>
      </c>
      <c r="D57" s="31" t="s">
        <v>106</v>
      </c>
    </row>
    <row r="58" spans="3:4" x14ac:dyDescent="0.25">
      <c r="C58" t="s">
        <v>54</v>
      </c>
      <c r="D58" s="31" t="s">
        <v>107</v>
      </c>
    </row>
    <row r="59" spans="3:4" x14ac:dyDescent="0.25">
      <c r="C59" t="s">
        <v>54</v>
      </c>
      <c r="D59" s="31" t="s">
        <v>108</v>
      </c>
    </row>
    <row r="60" spans="3:4" x14ac:dyDescent="0.25">
      <c r="C60" t="s">
        <v>54</v>
      </c>
      <c r="D60" s="31" t="s">
        <v>109</v>
      </c>
    </row>
    <row r="61" spans="3:4" x14ac:dyDescent="0.25">
      <c r="C61" t="s">
        <v>54</v>
      </c>
      <c r="D61" s="31" t="s">
        <v>110</v>
      </c>
    </row>
    <row r="62" spans="3:4" x14ac:dyDescent="0.25">
      <c r="C62" t="s">
        <v>54</v>
      </c>
      <c r="D62" s="31" t="s">
        <v>111</v>
      </c>
    </row>
    <row r="63" spans="3:4" x14ac:dyDescent="0.25">
      <c r="C63" t="s">
        <v>54</v>
      </c>
      <c r="D63" s="31" t="s">
        <v>112</v>
      </c>
    </row>
    <row r="64" spans="3:4" x14ac:dyDescent="0.25">
      <c r="C64" t="s">
        <v>54</v>
      </c>
      <c r="D64" s="31" t="s">
        <v>113</v>
      </c>
    </row>
    <row r="65" spans="3:4" x14ac:dyDescent="0.25">
      <c r="C65" t="s">
        <v>54</v>
      </c>
      <c r="D65" s="31" t="s">
        <v>114</v>
      </c>
    </row>
    <row r="66" spans="3:4" x14ac:dyDescent="0.25">
      <c r="C66" t="s">
        <v>54</v>
      </c>
      <c r="D66" s="31" t="s">
        <v>115</v>
      </c>
    </row>
    <row r="67" spans="3:4" x14ac:dyDescent="0.25">
      <c r="C67" t="s">
        <v>54</v>
      </c>
      <c r="D67" s="31" t="s">
        <v>116</v>
      </c>
    </row>
    <row r="68" spans="3:4" x14ac:dyDescent="0.25">
      <c r="C68" t="s">
        <v>54</v>
      </c>
      <c r="D68" s="31" t="s">
        <v>117</v>
      </c>
    </row>
    <row r="69" spans="3:4" x14ac:dyDescent="0.25">
      <c r="C69" t="s">
        <v>54</v>
      </c>
      <c r="D69" s="31" t="s">
        <v>118</v>
      </c>
    </row>
    <row r="70" spans="3:4" x14ac:dyDescent="0.25">
      <c r="C70" t="s">
        <v>54</v>
      </c>
      <c r="D70" s="31" t="s">
        <v>119</v>
      </c>
    </row>
    <row r="71" spans="3:4" x14ac:dyDescent="0.25">
      <c r="C71" t="s">
        <v>54</v>
      </c>
      <c r="D71" s="31" t="s">
        <v>120</v>
      </c>
    </row>
    <row r="72" spans="3:4" x14ac:dyDescent="0.25">
      <c r="C72" t="s">
        <v>54</v>
      </c>
      <c r="D72" s="31" t="s">
        <v>121</v>
      </c>
    </row>
    <row r="73" spans="3:4" x14ac:dyDescent="0.25">
      <c r="C73" t="s">
        <v>54</v>
      </c>
      <c r="D73" s="31" t="s">
        <v>122</v>
      </c>
    </row>
    <row r="74" spans="3:4" x14ac:dyDescent="0.25">
      <c r="C74" t="s">
        <v>54</v>
      </c>
      <c r="D74" s="31" t="s">
        <v>123</v>
      </c>
    </row>
    <row r="75" spans="3:4" x14ac:dyDescent="0.25">
      <c r="C75" t="s">
        <v>54</v>
      </c>
      <c r="D75" s="31" t="s">
        <v>124</v>
      </c>
    </row>
    <row r="76" spans="3:4" x14ac:dyDescent="0.25">
      <c r="C76" t="s">
        <v>54</v>
      </c>
      <c r="D76" s="31" t="s">
        <v>125</v>
      </c>
    </row>
    <row r="77" spans="3:4" x14ac:dyDescent="0.25">
      <c r="C77" t="s">
        <v>54</v>
      </c>
      <c r="D77" s="31" t="s">
        <v>126</v>
      </c>
    </row>
    <row r="78" spans="3:4" x14ac:dyDescent="0.25">
      <c r="C78" t="s">
        <v>54</v>
      </c>
      <c r="D78" s="31" t="s">
        <v>127</v>
      </c>
    </row>
    <row r="79" spans="3:4" x14ac:dyDescent="0.25">
      <c r="C79" t="s">
        <v>54</v>
      </c>
      <c r="D79" s="31" t="s">
        <v>128</v>
      </c>
    </row>
    <row r="80" spans="3:4" x14ac:dyDescent="0.25">
      <c r="C80" t="s">
        <v>54</v>
      </c>
      <c r="D80" s="31" t="s">
        <v>129</v>
      </c>
    </row>
    <row r="81" spans="3:4" x14ac:dyDescent="0.25">
      <c r="C81" t="s">
        <v>54</v>
      </c>
      <c r="D81" s="31" t="s">
        <v>130</v>
      </c>
    </row>
    <row r="82" spans="3:4" x14ac:dyDescent="0.25">
      <c r="C82" t="s">
        <v>54</v>
      </c>
      <c r="D82" s="31" t="s">
        <v>131</v>
      </c>
    </row>
    <row r="83" spans="3:4" x14ac:dyDescent="0.25">
      <c r="C83" t="s">
        <v>54</v>
      </c>
      <c r="D83" s="31" t="s">
        <v>132</v>
      </c>
    </row>
    <row r="84" spans="3:4" x14ac:dyDescent="0.25">
      <c r="C84" t="s">
        <v>54</v>
      </c>
      <c r="D84" s="31" t="s">
        <v>133</v>
      </c>
    </row>
    <row r="85" spans="3:4" x14ac:dyDescent="0.25">
      <c r="C85" t="s">
        <v>54</v>
      </c>
      <c r="D85" s="31" t="s">
        <v>134</v>
      </c>
    </row>
    <row r="86" spans="3:4" x14ac:dyDescent="0.25">
      <c r="C86" t="s">
        <v>54</v>
      </c>
      <c r="D86" s="31" t="s">
        <v>135</v>
      </c>
    </row>
    <row r="87" spans="3:4" x14ac:dyDescent="0.25">
      <c r="C87" t="s">
        <v>54</v>
      </c>
      <c r="D87" s="31" t="s">
        <v>136</v>
      </c>
    </row>
    <row r="88" spans="3:4" x14ac:dyDescent="0.25">
      <c r="C88" t="s">
        <v>54</v>
      </c>
      <c r="D88" s="31" t="s">
        <v>137</v>
      </c>
    </row>
    <row r="89" spans="3:4" x14ac:dyDescent="0.25">
      <c r="C89" t="s">
        <v>54</v>
      </c>
      <c r="D89" s="31" t="s">
        <v>138</v>
      </c>
    </row>
    <row r="90" spans="3:4" x14ac:dyDescent="0.25">
      <c r="C90" t="s">
        <v>54</v>
      </c>
      <c r="D90" s="31" t="s">
        <v>139</v>
      </c>
    </row>
    <row r="91" spans="3:4" x14ac:dyDescent="0.25">
      <c r="C91" t="s">
        <v>54</v>
      </c>
      <c r="D91" s="31" t="s">
        <v>140</v>
      </c>
    </row>
    <row r="92" spans="3:4" x14ac:dyDescent="0.25">
      <c r="C92" t="s">
        <v>54</v>
      </c>
      <c r="D92" s="31" t="s">
        <v>141</v>
      </c>
    </row>
    <row r="93" spans="3:4" x14ac:dyDescent="0.25">
      <c r="C93" t="s">
        <v>54</v>
      </c>
      <c r="D93" s="31" t="s">
        <v>142</v>
      </c>
    </row>
    <row r="94" spans="3:4" x14ac:dyDescent="0.25">
      <c r="C94" t="s">
        <v>54</v>
      </c>
      <c r="D94" s="31" t="s">
        <v>143</v>
      </c>
    </row>
    <row r="95" spans="3:4" x14ac:dyDescent="0.25">
      <c r="C95" t="s">
        <v>54</v>
      </c>
      <c r="D95" s="31" t="s">
        <v>144</v>
      </c>
    </row>
    <row r="96" spans="3:4" x14ac:dyDescent="0.25">
      <c r="C96" t="s">
        <v>54</v>
      </c>
      <c r="D96" s="31" t="s">
        <v>145</v>
      </c>
    </row>
    <row r="97" spans="3:4" x14ac:dyDescent="0.25">
      <c r="C97" t="s">
        <v>54</v>
      </c>
      <c r="D97" s="31" t="s">
        <v>146</v>
      </c>
    </row>
    <row r="98" spans="3:4" x14ac:dyDescent="0.25">
      <c r="C98" t="s">
        <v>54</v>
      </c>
      <c r="D98" s="31" t="s">
        <v>147</v>
      </c>
    </row>
    <row r="99" spans="3:4" x14ac:dyDescent="0.25">
      <c r="C99" t="s">
        <v>54</v>
      </c>
      <c r="D99" s="31" t="s">
        <v>148</v>
      </c>
    </row>
    <row r="100" spans="3:4" x14ac:dyDescent="0.25">
      <c r="C100" t="s">
        <v>54</v>
      </c>
      <c r="D100" s="31" t="s">
        <v>149</v>
      </c>
    </row>
    <row r="101" spans="3:4" x14ac:dyDescent="0.25">
      <c r="C101" t="s">
        <v>54</v>
      </c>
      <c r="D101" s="31" t="s">
        <v>150</v>
      </c>
    </row>
    <row r="102" spans="3:4" x14ac:dyDescent="0.25">
      <c r="C102" t="s">
        <v>54</v>
      </c>
      <c r="D102" s="31" t="s">
        <v>151</v>
      </c>
    </row>
    <row r="103" spans="3:4" x14ac:dyDescent="0.25">
      <c r="C103" t="s">
        <v>54</v>
      </c>
      <c r="D103" s="31" t="s">
        <v>152</v>
      </c>
    </row>
    <row r="104" spans="3:4" x14ac:dyDescent="0.25">
      <c r="C104" t="s">
        <v>54</v>
      </c>
      <c r="D104" s="31" t="s">
        <v>153</v>
      </c>
    </row>
    <row r="105" spans="3:4" x14ac:dyDescent="0.25">
      <c r="C105" t="s">
        <v>54</v>
      </c>
      <c r="D105" s="31" t="s">
        <v>154</v>
      </c>
    </row>
    <row r="106" spans="3:4" x14ac:dyDescent="0.25">
      <c r="C106" t="s">
        <v>54</v>
      </c>
      <c r="D106" s="31" t="s">
        <v>155</v>
      </c>
    </row>
    <row r="107" spans="3:4" x14ac:dyDescent="0.25">
      <c r="C107" t="s">
        <v>54</v>
      </c>
      <c r="D107" s="31" t="s">
        <v>156</v>
      </c>
    </row>
    <row r="108" spans="3:4" x14ac:dyDescent="0.25">
      <c r="C108" t="s">
        <v>54</v>
      </c>
      <c r="D108" s="31" t="s">
        <v>157</v>
      </c>
    </row>
    <row r="109" spans="3:4" x14ac:dyDescent="0.25">
      <c r="C109" t="s">
        <v>54</v>
      </c>
      <c r="D109" s="31" t="s">
        <v>158</v>
      </c>
    </row>
    <row r="110" spans="3:4" x14ac:dyDescent="0.25">
      <c r="C110" t="s">
        <v>54</v>
      </c>
      <c r="D110" s="31" t="s">
        <v>159</v>
      </c>
    </row>
    <row r="111" spans="3:4" x14ac:dyDescent="0.25">
      <c r="C111" t="s">
        <v>54</v>
      </c>
      <c r="D111" s="31" t="s">
        <v>160</v>
      </c>
    </row>
    <row r="112" spans="3:4" x14ac:dyDescent="0.25">
      <c r="C112" t="s">
        <v>54</v>
      </c>
      <c r="D112" s="31" t="s">
        <v>161</v>
      </c>
    </row>
    <row r="113" spans="3:4" x14ac:dyDescent="0.25">
      <c r="C113" t="s">
        <v>54</v>
      </c>
      <c r="D113" s="31" t="s">
        <v>162</v>
      </c>
    </row>
    <row r="114" spans="3:4" x14ac:dyDescent="0.25">
      <c r="C114" t="s">
        <v>54</v>
      </c>
      <c r="D114" s="31" t="s">
        <v>163</v>
      </c>
    </row>
    <row r="115" spans="3:4" x14ac:dyDescent="0.25">
      <c r="C115" t="s">
        <v>54</v>
      </c>
      <c r="D115" s="31" t="s">
        <v>164</v>
      </c>
    </row>
    <row r="116" spans="3:4" x14ac:dyDescent="0.25">
      <c r="C116" t="s">
        <v>54</v>
      </c>
      <c r="D116" s="31" t="s">
        <v>165</v>
      </c>
    </row>
    <row r="117" spans="3:4" x14ac:dyDescent="0.25">
      <c r="C117" t="s">
        <v>54</v>
      </c>
      <c r="D117" s="31" t="s">
        <v>166</v>
      </c>
    </row>
    <row r="118" spans="3:4" x14ac:dyDescent="0.25">
      <c r="C118" t="s">
        <v>54</v>
      </c>
      <c r="D118" s="31" t="s">
        <v>167</v>
      </c>
    </row>
    <row r="119" spans="3:4" x14ac:dyDescent="0.25">
      <c r="C119" t="s">
        <v>54</v>
      </c>
      <c r="D119" s="31" t="s">
        <v>168</v>
      </c>
    </row>
    <row r="120" spans="3:4" x14ac:dyDescent="0.25">
      <c r="C120" t="s">
        <v>54</v>
      </c>
      <c r="D120" s="31" t="s">
        <v>169</v>
      </c>
    </row>
    <row r="121" spans="3:4" x14ac:dyDescent="0.25">
      <c r="C121" t="s">
        <v>54</v>
      </c>
      <c r="D121" s="31" t="s">
        <v>170</v>
      </c>
    </row>
    <row r="122" spans="3:4" x14ac:dyDescent="0.25">
      <c r="C122" t="s">
        <v>54</v>
      </c>
      <c r="D122" s="31" t="s">
        <v>171</v>
      </c>
    </row>
    <row r="123" spans="3:4" x14ac:dyDescent="0.25">
      <c r="C123" t="s">
        <v>54</v>
      </c>
      <c r="D123" s="31" t="s">
        <v>172</v>
      </c>
    </row>
    <row r="124" spans="3:4" x14ac:dyDescent="0.25">
      <c r="C124" t="s">
        <v>54</v>
      </c>
      <c r="D124" s="31" t="s">
        <v>173</v>
      </c>
    </row>
    <row r="125" spans="3:4" x14ac:dyDescent="0.25">
      <c r="C125" t="s">
        <v>54</v>
      </c>
      <c r="D125" s="31" t="s">
        <v>174</v>
      </c>
    </row>
    <row r="126" spans="3:4" x14ac:dyDescent="0.25">
      <c r="C126" t="s">
        <v>54</v>
      </c>
      <c r="D126" s="31" t="s">
        <v>175</v>
      </c>
    </row>
    <row r="127" spans="3:4" x14ac:dyDescent="0.25">
      <c r="C127" t="s">
        <v>54</v>
      </c>
      <c r="D127" s="31" t="s">
        <v>176</v>
      </c>
    </row>
    <row r="128" spans="3:4" x14ac:dyDescent="0.25">
      <c r="C128" t="s">
        <v>54</v>
      </c>
      <c r="D128" s="31" t="s">
        <v>177</v>
      </c>
    </row>
    <row r="129" spans="3:4" x14ac:dyDescent="0.25">
      <c r="C129" t="s">
        <v>54</v>
      </c>
      <c r="D129" s="31" t="s">
        <v>178</v>
      </c>
    </row>
    <row r="130" spans="3:4" x14ac:dyDescent="0.25">
      <c r="C130" t="s">
        <v>54</v>
      </c>
      <c r="D130" s="31" t="s">
        <v>179</v>
      </c>
    </row>
    <row r="131" spans="3:4" x14ac:dyDescent="0.25">
      <c r="C131" t="s">
        <v>54</v>
      </c>
      <c r="D131" s="31" t="s">
        <v>180</v>
      </c>
    </row>
    <row r="132" spans="3:4" x14ac:dyDescent="0.25">
      <c r="C132" t="s">
        <v>54</v>
      </c>
      <c r="D132" s="31" t="s">
        <v>181</v>
      </c>
    </row>
    <row r="133" spans="3:4" x14ac:dyDescent="0.25">
      <c r="C133" t="s">
        <v>54</v>
      </c>
      <c r="D133" s="31" t="s">
        <v>182</v>
      </c>
    </row>
    <row r="134" spans="3:4" x14ac:dyDescent="0.25">
      <c r="C134" t="s">
        <v>54</v>
      </c>
      <c r="D134" s="31" t="s">
        <v>183</v>
      </c>
    </row>
    <row r="135" spans="3:4" x14ac:dyDescent="0.25">
      <c r="C135" t="s">
        <v>54</v>
      </c>
      <c r="D135" s="31" t="s">
        <v>184</v>
      </c>
    </row>
    <row r="136" spans="3:4" x14ac:dyDescent="0.25">
      <c r="C136" t="s">
        <v>54</v>
      </c>
      <c r="D136" s="31" t="s">
        <v>185</v>
      </c>
    </row>
    <row r="137" spans="3:4" x14ac:dyDescent="0.25">
      <c r="C137" t="s">
        <v>54</v>
      </c>
      <c r="D137" s="31" t="s">
        <v>186</v>
      </c>
    </row>
    <row r="138" spans="3:4" x14ac:dyDescent="0.25">
      <c r="C138" t="s">
        <v>54</v>
      </c>
      <c r="D138" s="31" t="s">
        <v>187</v>
      </c>
    </row>
    <row r="139" spans="3:4" x14ac:dyDescent="0.25">
      <c r="C139" t="s">
        <v>54</v>
      </c>
      <c r="D139" s="31" t="s">
        <v>188</v>
      </c>
    </row>
    <row r="140" spans="3:4" x14ac:dyDescent="0.25">
      <c r="C140" t="s">
        <v>54</v>
      </c>
      <c r="D140" s="31" t="s">
        <v>189</v>
      </c>
    </row>
    <row r="141" spans="3:4" x14ac:dyDescent="0.25">
      <c r="C141" t="s">
        <v>54</v>
      </c>
      <c r="D141" s="31" t="s">
        <v>190</v>
      </c>
    </row>
    <row r="142" spans="3:4" x14ac:dyDescent="0.25">
      <c r="C142" t="s">
        <v>54</v>
      </c>
      <c r="D142" s="31" t="s">
        <v>191</v>
      </c>
    </row>
    <row r="143" spans="3:4" x14ac:dyDescent="0.25">
      <c r="C143" t="s">
        <v>54</v>
      </c>
      <c r="D143" s="31" t="s">
        <v>192</v>
      </c>
    </row>
    <row r="144" spans="3:4" x14ac:dyDescent="0.25">
      <c r="C144" t="s">
        <v>54</v>
      </c>
      <c r="D144" s="31" t="s">
        <v>193</v>
      </c>
    </row>
    <row r="145" spans="3:4" x14ac:dyDescent="0.25">
      <c r="C145" t="s">
        <v>54</v>
      </c>
      <c r="D145" s="31" t="s">
        <v>194</v>
      </c>
    </row>
    <row r="146" spans="3:4" x14ac:dyDescent="0.25">
      <c r="C146" t="s">
        <v>54</v>
      </c>
      <c r="D146" s="31" t="s">
        <v>195</v>
      </c>
    </row>
    <row r="147" spans="3:4" x14ac:dyDescent="0.25">
      <c r="C147" t="s">
        <v>54</v>
      </c>
      <c r="D147" s="31" t="s">
        <v>196</v>
      </c>
    </row>
    <row r="148" spans="3:4" x14ac:dyDescent="0.25">
      <c r="C148" t="s">
        <v>54</v>
      </c>
      <c r="D148" s="31" t="s">
        <v>197</v>
      </c>
    </row>
    <row r="149" spans="3:4" x14ac:dyDescent="0.25">
      <c r="C149" t="s">
        <v>54</v>
      </c>
      <c r="D149" s="31" t="s">
        <v>198</v>
      </c>
    </row>
    <row r="150" spans="3:4" x14ac:dyDescent="0.25">
      <c r="C150" t="s">
        <v>54</v>
      </c>
      <c r="D150" s="31" t="s">
        <v>199</v>
      </c>
    </row>
    <row r="151" spans="3:4" x14ac:dyDescent="0.25">
      <c r="C151" t="s">
        <v>54</v>
      </c>
      <c r="D151" s="31" t="s">
        <v>200</v>
      </c>
    </row>
    <row r="152" spans="3:4" x14ac:dyDescent="0.25">
      <c r="C152" t="s">
        <v>54</v>
      </c>
      <c r="D152" s="31" t="s">
        <v>201</v>
      </c>
    </row>
    <row r="153" spans="3:4" x14ac:dyDescent="0.25">
      <c r="C153" t="s">
        <v>54</v>
      </c>
      <c r="D153" s="31" t="s">
        <v>202</v>
      </c>
    </row>
    <row r="154" spans="3:4" x14ac:dyDescent="0.25">
      <c r="C154" t="s">
        <v>54</v>
      </c>
      <c r="D154" s="31" t="s">
        <v>203</v>
      </c>
    </row>
    <row r="155" spans="3:4" x14ac:dyDescent="0.25">
      <c r="C155" t="s">
        <v>54</v>
      </c>
      <c r="D155" s="31" t="s">
        <v>204</v>
      </c>
    </row>
    <row r="156" spans="3:4" x14ac:dyDescent="0.25">
      <c r="C156" t="s">
        <v>54</v>
      </c>
      <c r="D156" s="31" t="s">
        <v>205</v>
      </c>
    </row>
    <row r="157" spans="3:4" x14ac:dyDescent="0.25">
      <c r="C157" t="s">
        <v>54</v>
      </c>
      <c r="D157" s="31" t="s">
        <v>206</v>
      </c>
    </row>
    <row r="158" spans="3:4" x14ac:dyDescent="0.25">
      <c r="C158" t="s">
        <v>54</v>
      </c>
      <c r="D158" s="31" t="s">
        <v>207</v>
      </c>
    </row>
    <row r="159" spans="3:4" x14ac:dyDescent="0.25">
      <c r="C159" t="s">
        <v>54</v>
      </c>
      <c r="D159" s="31" t="s">
        <v>208</v>
      </c>
    </row>
    <row r="160" spans="3:4" x14ac:dyDescent="0.25">
      <c r="C160" t="s">
        <v>54</v>
      </c>
      <c r="D160" s="31" t="s">
        <v>209</v>
      </c>
    </row>
    <row r="161" spans="3:4" x14ac:dyDescent="0.25">
      <c r="C161" t="s">
        <v>54</v>
      </c>
      <c r="D161" s="31" t="s">
        <v>210</v>
      </c>
    </row>
    <row r="162" spans="3:4" x14ac:dyDescent="0.25">
      <c r="C162" t="s">
        <v>54</v>
      </c>
      <c r="D162" s="31" t="s">
        <v>211</v>
      </c>
    </row>
    <row r="163" spans="3:4" x14ac:dyDescent="0.25">
      <c r="C163" t="s">
        <v>54</v>
      </c>
      <c r="D163" s="31" t="s">
        <v>212</v>
      </c>
    </row>
    <row r="164" spans="3:4" x14ac:dyDescent="0.25">
      <c r="C164" t="s">
        <v>54</v>
      </c>
      <c r="D164" s="31" t="s">
        <v>213</v>
      </c>
    </row>
    <row r="165" spans="3:4" x14ac:dyDescent="0.25">
      <c r="C165" t="s">
        <v>54</v>
      </c>
      <c r="D165" s="31" t="s">
        <v>214</v>
      </c>
    </row>
    <row r="166" spans="3:4" x14ac:dyDescent="0.25">
      <c r="C166" t="s">
        <v>54</v>
      </c>
      <c r="D166" s="31" t="s">
        <v>215</v>
      </c>
    </row>
    <row r="167" spans="3:4" x14ac:dyDescent="0.25">
      <c r="C167" t="s">
        <v>54</v>
      </c>
      <c r="D167" s="31" t="s">
        <v>216</v>
      </c>
    </row>
    <row r="168" spans="3:4" x14ac:dyDescent="0.25">
      <c r="C168" t="s">
        <v>54</v>
      </c>
      <c r="D168" s="31" t="s">
        <v>217</v>
      </c>
    </row>
    <row r="169" spans="3:4" x14ac:dyDescent="0.25">
      <c r="C169" t="s">
        <v>54</v>
      </c>
      <c r="D169" s="31" t="s">
        <v>218</v>
      </c>
    </row>
    <row r="170" spans="3:4" x14ac:dyDescent="0.25">
      <c r="C170" t="s">
        <v>54</v>
      </c>
      <c r="D170" s="31" t="s">
        <v>219</v>
      </c>
    </row>
    <row r="171" spans="3:4" x14ac:dyDescent="0.25">
      <c r="C171" t="s">
        <v>54</v>
      </c>
      <c r="D171" s="31" t="s">
        <v>220</v>
      </c>
    </row>
    <row r="172" spans="3:4" x14ac:dyDescent="0.25">
      <c r="C172" t="s">
        <v>54</v>
      </c>
      <c r="D172" s="31" t="s">
        <v>221</v>
      </c>
    </row>
    <row r="173" spans="3:4" x14ac:dyDescent="0.25">
      <c r="C173" t="s">
        <v>54</v>
      </c>
      <c r="D173" s="31" t="s">
        <v>222</v>
      </c>
    </row>
    <row r="174" spans="3:4" x14ac:dyDescent="0.25">
      <c r="C174" t="s">
        <v>54</v>
      </c>
      <c r="D174" s="31" t="s">
        <v>223</v>
      </c>
    </row>
    <row r="175" spans="3:4" x14ac:dyDescent="0.25">
      <c r="C175" t="s">
        <v>54</v>
      </c>
      <c r="D175" s="31" t="s">
        <v>224</v>
      </c>
    </row>
    <row r="176" spans="3:4" x14ac:dyDescent="0.25">
      <c r="C176" t="s">
        <v>54</v>
      </c>
      <c r="D176" s="31" t="s">
        <v>225</v>
      </c>
    </row>
    <row r="177" spans="3:4" x14ac:dyDescent="0.25">
      <c r="C177" t="s">
        <v>54</v>
      </c>
      <c r="D177" s="31" t="s">
        <v>226</v>
      </c>
    </row>
    <row r="178" spans="3:4" x14ac:dyDescent="0.25">
      <c r="C178" t="s">
        <v>54</v>
      </c>
      <c r="D178" s="31" t="s">
        <v>227</v>
      </c>
    </row>
    <row r="179" spans="3:4" x14ac:dyDescent="0.25">
      <c r="C179" t="s">
        <v>54</v>
      </c>
      <c r="D179" s="31" t="s">
        <v>228</v>
      </c>
    </row>
    <row r="180" spans="3:4" x14ac:dyDescent="0.25">
      <c r="C180" t="s">
        <v>54</v>
      </c>
      <c r="D180" s="31" t="s">
        <v>229</v>
      </c>
    </row>
    <row r="181" spans="3:4" x14ac:dyDescent="0.25">
      <c r="C181" t="s">
        <v>54</v>
      </c>
      <c r="D181" s="31" t="s">
        <v>230</v>
      </c>
    </row>
    <row r="182" spans="3:4" x14ac:dyDescent="0.25">
      <c r="C182" t="s">
        <v>54</v>
      </c>
      <c r="D182" s="31" t="s">
        <v>231</v>
      </c>
    </row>
    <row r="183" spans="3:4" x14ac:dyDescent="0.25">
      <c r="C183" t="s">
        <v>54</v>
      </c>
      <c r="D183" s="31" t="s">
        <v>232</v>
      </c>
    </row>
    <row r="184" spans="3:4" x14ac:dyDescent="0.25">
      <c r="C184" t="s">
        <v>54</v>
      </c>
      <c r="D184" s="31" t="s">
        <v>233</v>
      </c>
    </row>
    <row r="185" spans="3:4" x14ac:dyDescent="0.25">
      <c r="C185" t="s">
        <v>54</v>
      </c>
      <c r="D185" s="31" t="s">
        <v>234</v>
      </c>
    </row>
    <row r="186" spans="3:4" x14ac:dyDescent="0.25">
      <c r="C186" t="s">
        <v>54</v>
      </c>
      <c r="D186" s="31" t="s">
        <v>235</v>
      </c>
    </row>
    <row r="187" spans="3:4" x14ac:dyDescent="0.25">
      <c r="C187" t="s">
        <v>54</v>
      </c>
      <c r="D187" s="31" t="s">
        <v>236</v>
      </c>
    </row>
    <row r="188" spans="3:4" x14ac:dyDescent="0.25">
      <c r="C188" t="s">
        <v>54</v>
      </c>
      <c r="D188" s="31" t="s">
        <v>237</v>
      </c>
    </row>
    <row r="189" spans="3:4" x14ac:dyDescent="0.25">
      <c r="C189" t="s">
        <v>54</v>
      </c>
      <c r="D189" s="31" t="s">
        <v>238</v>
      </c>
    </row>
    <row r="190" spans="3:4" x14ac:dyDescent="0.25">
      <c r="C190" t="s">
        <v>54</v>
      </c>
      <c r="D190" s="31" t="s">
        <v>239</v>
      </c>
    </row>
    <row r="191" spans="3:4" x14ac:dyDescent="0.25">
      <c r="C191" t="s">
        <v>54</v>
      </c>
      <c r="D191" s="31" t="s">
        <v>240</v>
      </c>
    </row>
    <row r="192" spans="3:4" x14ac:dyDescent="0.25">
      <c r="C192" t="s">
        <v>54</v>
      </c>
      <c r="D192" s="31" t="s">
        <v>241</v>
      </c>
    </row>
    <row r="193" spans="3:4" x14ac:dyDescent="0.25">
      <c r="C193" t="s">
        <v>54</v>
      </c>
      <c r="D193" s="31" t="s">
        <v>242</v>
      </c>
    </row>
    <row r="194" spans="3:4" x14ac:dyDescent="0.25">
      <c r="C194" t="s">
        <v>54</v>
      </c>
      <c r="D194" s="31" t="s">
        <v>243</v>
      </c>
    </row>
    <row r="195" spans="3:4" x14ac:dyDescent="0.25">
      <c r="C195" t="s">
        <v>54</v>
      </c>
      <c r="D195" s="31" t="s">
        <v>244</v>
      </c>
    </row>
    <row r="196" spans="3:4" x14ac:dyDescent="0.25">
      <c r="C196" t="s">
        <v>54</v>
      </c>
      <c r="D196" s="31" t="s">
        <v>245</v>
      </c>
    </row>
    <row r="197" spans="3:4" x14ac:dyDescent="0.25">
      <c r="C197" t="s">
        <v>54</v>
      </c>
      <c r="D197" s="31" t="s">
        <v>246</v>
      </c>
    </row>
    <row r="198" spans="3:4" x14ac:dyDescent="0.25">
      <c r="C198" t="s">
        <v>54</v>
      </c>
      <c r="D198" s="31" t="s">
        <v>247</v>
      </c>
    </row>
    <row r="199" spans="3:4" x14ac:dyDescent="0.25">
      <c r="C199" t="s">
        <v>54</v>
      </c>
      <c r="D199" s="31" t="s">
        <v>248</v>
      </c>
    </row>
    <row r="200" spans="3:4" x14ac:dyDescent="0.25">
      <c r="C200" t="s">
        <v>54</v>
      </c>
      <c r="D200" s="31" t="s">
        <v>249</v>
      </c>
    </row>
    <row r="201" spans="3:4" x14ac:dyDescent="0.25">
      <c r="C201" t="s">
        <v>54</v>
      </c>
      <c r="D201" s="31" t="s">
        <v>250</v>
      </c>
    </row>
    <row r="202" spans="3:4" x14ac:dyDescent="0.25">
      <c r="C202" t="s">
        <v>54</v>
      </c>
      <c r="D202" s="31" t="s">
        <v>251</v>
      </c>
    </row>
    <row r="203" spans="3:4" x14ac:dyDescent="0.25">
      <c r="C203" t="s">
        <v>54</v>
      </c>
      <c r="D203" s="31" t="s">
        <v>252</v>
      </c>
    </row>
    <row r="204" spans="3:4" x14ac:dyDescent="0.25">
      <c r="C204" t="s">
        <v>54</v>
      </c>
      <c r="D204" s="31" t="s">
        <v>253</v>
      </c>
    </row>
    <row r="205" spans="3:4" x14ac:dyDescent="0.25">
      <c r="C205" t="s">
        <v>54</v>
      </c>
      <c r="D205" s="31" t="s">
        <v>254</v>
      </c>
    </row>
    <row r="206" spans="3:4" x14ac:dyDescent="0.25">
      <c r="C206" t="s">
        <v>54</v>
      </c>
      <c r="D206" s="31" t="s">
        <v>255</v>
      </c>
    </row>
    <row r="207" spans="3:4" x14ac:dyDescent="0.25">
      <c r="C207" t="s">
        <v>54</v>
      </c>
      <c r="D207" s="31" t="s">
        <v>256</v>
      </c>
    </row>
    <row r="208" spans="3:4" x14ac:dyDescent="0.25">
      <c r="C208" t="s">
        <v>54</v>
      </c>
      <c r="D208" s="31" t="s">
        <v>257</v>
      </c>
    </row>
    <row r="209" spans="3:4" x14ac:dyDescent="0.25">
      <c r="C209" t="s">
        <v>54</v>
      </c>
      <c r="D209" s="31" t="s">
        <v>258</v>
      </c>
    </row>
    <row r="210" spans="3:4" x14ac:dyDescent="0.25">
      <c r="C210" t="s">
        <v>54</v>
      </c>
      <c r="D210" s="31" t="s">
        <v>259</v>
      </c>
    </row>
    <row r="211" spans="3:4" x14ac:dyDescent="0.25">
      <c r="C211" t="s">
        <v>54</v>
      </c>
      <c r="D211" s="31" t="s">
        <v>260</v>
      </c>
    </row>
    <row r="212" spans="3:4" x14ac:dyDescent="0.25">
      <c r="C212" t="s">
        <v>54</v>
      </c>
      <c r="D212" s="31" t="s">
        <v>261</v>
      </c>
    </row>
    <row r="213" spans="3:4" x14ac:dyDescent="0.25">
      <c r="C213" t="s">
        <v>54</v>
      </c>
      <c r="D213" s="31" t="s">
        <v>262</v>
      </c>
    </row>
    <row r="214" spans="3:4" x14ac:dyDescent="0.25">
      <c r="C214" t="s">
        <v>54</v>
      </c>
      <c r="D214" s="31" t="s">
        <v>263</v>
      </c>
    </row>
    <row r="215" spans="3:4" x14ac:dyDescent="0.25">
      <c r="C215" t="s">
        <v>54</v>
      </c>
      <c r="D215" s="31" t="s">
        <v>264</v>
      </c>
    </row>
    <row r="216" spans="3:4" x14ac:dyDescent="0.25">
      <c r="C216" t="s">
        <v>54</v>
      </c>
      <c r="D216" s="31" t="s">
        <v>265</v>
      </c>
    </row>
    <row r="217" spans="3:4" x14ac:dyDescent="0.25">
      <c r="C217" t="s">
        <v>54</v>
      </c>
      <c r="D217" s="31" t="s">
        <v>266</v>
      </c>
    </row>
    <row r="218" spans="3:4" x14ac:dyDescent="0.25">
      <c r="C218" t="s">
        <v>54</v>
      </c>
      <c r="D218" s="31" t="s">
        <v>267</v>
      </c>
    </row>
    <row r="219" spans="3:4" x14ac:dyDescent="0.25">
      <c r="C219" t="s">
        <v>54</v>
      </c>
      <c r="D219" s="31" t="s">
        <v>268</v>
      </c>
    </row>
    <row r="220" spans="3:4" x14ac:dyDescent="0.25">
      <c r="C220" t="s">
        <v>54</v>
      </c>
      <c r="D220" s="31" t="s">
        <v>269</v>
      </c>
    </row>
    <row r="221" spans="3:4" x14ac:dyDescent="0.25">
      <c r="C221" t="s">
        <v>54</v>
      </c>
      <c r="D221" s="31" t="s">
        <v>270</v>
      </c>
    </row>
    <row r="222" spans="3:4" x14ac:dyDescent="0.25">
      <c r="C222" t="s">
        <v>54</v>
      </c>
      <c r="D222" s="31" t="s">
        <v>271</v>
      </c>
    </row>
    <row r="223" spans="3:4" x14ac:dyDescent="0.25">
      <c r="C223" t="s">
        <v>54</v>
      </c>
      <c r="D223" s="31" t="s">
        <v>272</v>
      </c>
    </row>
    <row r="224" spans="3:4" x14ac:dyDescent="0.25">
      <c r="C224" t="s">
        <v>54</v>
      </c>
      <c r="D224" s="31" t="s">
        <v>273</v>
      </c>
    </row>
    <row r="225" spans="3:4" x14ac:dyDescent="0.25">
      <c r="C225" t="s">
        <v>54</v>
      </c>
      <c r="D225" s="31" t="s">
        <v>274</v>
      </c>
    </row>
    <row r="226" spans="3:4" x14ac:dyDescent="0.25">
      <c r="C226" t="s">
        <v>54</v>
      </c>
      <c r="D226" s="31" t="s">
        <v>275</v>
      </c>
    </row>
    <row r="227" spans="3:4" x14ac:dyDescent="0.25">
      <c r="C227" t="s">
        <v>54</v>
      </c>
      <c r="D227" s="31" t="s">
        <v>276</v>
      </c>
    </row>
    <row r="228" spans="3:4" x14ac:dyDescent="0.25">
      <c r="C228" t="s">
        <v>54</v>
      </c>
      <c r="D228" s="31" t="s">
        <v>277</v>
      </c>
    </row>
    <row r="229" spans="3:4" x14ac:dyDescent="0.25">
      <c r="C229" t="s">
        <v>54</v>
      </c>
      <c r="D229" s="31" t="s">
        <v>278</v>
      </c>
    </row>
    <row r="230" spans="3:4" x14ac:dyDescent="0.25">
      <c r="C230" t="s">
        <v>54</v>
      </c>
      <c r="D230" s="31" t="s">
        <v>279</v>
      </c>
    </row>
    <row r="231" spans="3:4" x14ac:dyDescent="0.25">
      <c r="C231" t="s">
        <v>54</v>
      </c>
      <c r="D231" s="31" t="s">
        <v>280</v>
      </c>
    </row>
    <row r="232" spans="3:4" x14ac:dyDescent="0.25">
      <c r="C232" t="s">
        <v>54</v>
      </c>
      <c r="D232" s="31" t="s">
        <v>281</v>
      </c>
    </row>
    <row r="233" spans="3:4" x14ac:dyDescent="0.25">
      <c r="C233" t="s">
        <v>54</v>
      </c>
      <c r="D233" s="31" t="s">
        <v>282</v>
      </c>
    </row>
    <row r="234" spans="3:4" x14ac:dyDescent="0.25">
      <c r="C234" t="s">
        <v>54</v>
      </c>
      <c r="D234" s="31" t="s">
        <v>283</v>
      </c>
    </row>
    <row r="235" spans="3:4" x14ac:dyDescent="0.25">
      <c r="C235" t="s">
        <v>54</v>
      </c>
      <c r="D235" s="31" t="s">
        <v>284</v>
      </c>
    </row>
    <row r="236" spans="3:4" x14ac:dyDescent="0.25">
      <c r="C236" t="s">
        <v>54</v>
      </c>
      <c r="D236" s="31" t="s">
        <v>285</v>
      </c>
    </row>
    <row r="237" spans="3:4" x14ac:dyDescent="0.25">
      <c r="C237" t="s">
        <v>54</v>
      </c>
      <c r="D237" s="31" t="s">
        <v>286</v>
      </c>
    </row>
    <row r="238" spans="3:4" x14ac:dyDescent="0.25">
      <c r="C238" t="s">
        <v>54</v>
      </c>
      <c r="D238" s="31" t="s">
        <v>287</v>
      </c>
    </row>
    <row r="239" spans="3:4" x14ac:dyDescent="0.25">
      <c r="C239" t="s">
        <v>54</v>
      </c>
      <c r="D239" s="31" t="s">
        <v>288</v>
      </c>
    </row>
    <row r="240" spans="3:4" x14ac:dyDescent="0.25">
      <c r="C240" t="s">
        <v>54</v>
      </c>
      <c r="D240" s="31" t="s">
        <v>289</v>
      </c>
    </row>
    <row r="241" spans="3:4" x14ac:dyDescent="0.25">
      <c r="C241" t="s">
        <v>54</v>
      </c>
      <c r="D241" s="31" t="s">
        <v>290</v>
      </c>
    </row>
    <row r="242" spans="3:4" x14ac:dyDescent="0.25">
      <c r="C242" t="s">
        <v>54</v>
      </c>
      <c r="D242" s="31" t="s">
        <v>291</v>
      </c>
    </row>
    <row r="243" spans="3:4" x14ac:dyDescent="0.25">
      <c r="C243" t="s">
        <v>54</v>
      </c>
      <c r="D243" s="31" t="s">
        <v>292</v>
      </c>
    </row>
    <row r="244" spans="3:4" x14ac:dyDescent="0.25">
      <c r="C244" t="s">
        <v>54</v>
      </c>
      <c r="D244" s="31" t="s">
        <v>293</v>
      </c>
    </row>
    <row r="245" spans="3:4" x14ac:dyDescent="0.25">
      <c r="C245" t="s">
        <v>54</v>
      </c>
      <c r="D245" s="31" t="s">
        <v>294</v>
      </c>
    </row>
    <row r="246" spans="3:4" x14ac:dyDescent="0.25">
      <c r="C246" t="s">
        <v>54</v>
      </c>
      <c r="D246" s="31" t="s">
        <v>295</v>
      </c>
    </row>
    <row r="247" spans="3:4" x14ac:dyDescent="0.25">
      <c r="C247" t="s">
        <v>54</v>
      </c>
      <c r="D247" s="31" t="s">
        <v>296</v>
      </c>
    </row>
    <row r="248" spans="3:4" x14ac:dyDescent="0.25">
      <c r="C248" t="s">
        <v>54</v>
      </c>
      <c r="D248" s="31" t="s">
        <v>297</v>
      </c>
    </row>
    <row r="249" spans="3:4" x14ac:dyDescent="0.25">
      <c r="C249" t="s">
        <v>54</v>
      </c>
      <c r="D249" s="31" t="s">
        <v>298</v>
      </c>
    </row>
    <row r="250" spans="3:4" x14ac:dyDescent="0.25">
      <c r="C250" t="s">
        <v>54</v>
      </c>
      <c r="D250" s="31" t="s">
        <v>299</v>
      </c>
    </row>
    <row r="251" spans="3:4" x14ac:dyDescent="0.25">
      <c r="C251" t="s">
        <v>54</v>
      </c>
      <c r="D251" s="31" t="s">
        <v>300</v>
      </c>
    </row>
    <row r="252" spans="3:4" x14ac:dyDescent="0.25">
      <c r="C252" t="s">
        <v>54</v>
      </c>
      <c r="D252" s="31" t="s">
        <v>301</v>
      </c>
    </row>
    <row r="253" spans="3:4" x14ac:dyDescent="0.25">
      <c r="C253" t="s">
        <v>54</v>
      </c>
      <c r="D253" s="31" t="s">
        <v>302</v>
      </c>
    </row>
    <row r="254" spans="3:4" x14ac:dyDescent="0.25">
      <c r="C254" t="s">
        <v>54</v>
      </c>
      <c r="D254" s="31" t="s">
        <v>303</v>
      </c>
    </row>
    <row r="255" spans="3:4" x14ac:dyDescent="0.25">
      <c r="C255" t="s">
        <v>54</v>
      </c>
      <c r="D255" s="31" t="s">
        <v>304</v>
      </c>
    </row>
    <row r="256" spans="3:4" x14ac:dyDescent="0.25">
      <c r="C256" t="s">
        <v>54</v>
      </c>
      <c r="D256" s="31" t="s">
        <v>305</v>
      </c>
    </row>
    <row r="257" spans="3:4" x14ac:dyDescent="0.25">
      <c r="C257" t="s">
        <v>54</v>
      </c>
      <c r="D257" s="31" t="s">
        <v>306</v>
      </c>
    </row>
    <row r="258" spans="3:4" x14ac:dyDescent="0.25">
      <c r="C258" t="s">
        <v>54</v>
      </c>
      <c r="D258" s="31" t="s">
        <v>307</v>
      </c>
    </row>
    <row r="259" spans="3:4" x14ac:dyDescent="0.25">
      <c r="C259" t="s">
        <v>54</v>
      </c>
      <c r="D259" s="31" t="s">
        <v>308</v>
      </c>
    </row>
    <row r="260" spans="3:4" x14ac:dyDescent="0.25">
      <c r="C260" t="s">
        <v>54</v>
      </c>
      <c r="D260" s="31" t="s">
        <v>309</v>
      </c>
    </row>
    <row r="261" spans="3:4" x14ac:dyDescent="0.25">
      <c r="C261" t="s">
        <v>54</v>
      </c>
      <c r="D261" s="31" t="s">
        <v>310</v>
      </c>
    </row>
    <row r="262" spans="3:4" x14ac:dyDescent="0.25">
      <c r="C262" t="s">
        <v>54</v>
      </c>
      <c r="D262" s="31" t="s">
        <v>311</v>
      </c>
    </row>
    <row r="263" spans="3:4" x14ac:dyDescent="0.25">
      <c r="C263" t="s">
        <v>54</v>
      </c>
      <c r="D263" s="31" t="s">
        <v>312</v>
      </c>
    </row>
    <row r="264" spans="3:4" x14ac:dyDescent="0.25">
      <c r="C264" t="s">
        <v>54</v>
      </c>
      <c r="D264" s="31" t="s">
        <v>313</v>
      </c>
    </row>
    <row r="265" spans="3:4" x14ac:dyDescent="0.25">
      <c r="C265" t="s">
        <v>54</v>
      </c>
      <c r="D265" s="31" t="s">
        <v>314</v>
      </c>
    </row>
    <row r="266" spans="3:4" x14ac:dyDescent="0.25">
      <c r="C266" t="s">
        <v>54</v>
      </c>
      <c r="D266" s="31" t="s">
        <v>315</v>
      </c>
    </row>
    <row r="267" spans="3:4" x14ac:dyDescent="0.25">
      <c r="C267" t="s">
        <v>54</v>
      </c>
      <c r="D267" s="31" t="s">
        <v>316</v>
      </c>
    </row>
    <row r="268" spans="3:4" x14ac:dyDescent="0.25">
      <c r="C268" t="s">
        <v>54</v>
      </c>
      <c r="D268" s="31" t="s">
        <v>317</v>
      </c>
    </row>
    <row r="269" spans="3:4" x14ac:dyDescent="0.25">
      <c r="C269" t="s">
        <v>54</v>
      </c>
      <c r="D269" s="31" t="s">
        <v>318</v>
      </c>
    </row>
    <row r="270" spans="3:4" x14ac:dyDescent="0.25">
      <c r="C270" t="s">
        <v>54</v>
      </c>
      <c r="D270" s="31" t="s">
        <v>319</v>
      </c>
    </row>
    <row r="271" spans="3:4" x14ac:dyDescent="0.25">
      <c r="C271" t="s">
        <v>54</v>
      </c>
      <c r="D271" s="31" t="s">
        <v>320</v>
      </c>
    </row>
    <row r="272" spans="3:4" x14ac:dyDescent="0.25">
      <c r="C272" t="s">
        <v>54</v>
      </c>
      <c r="D272" s="31" t="s">
        <v>321</v>
      </c>
    </row>
    <row r="273" spans="3:4" x14ac:dyDescent="0.25">
      <c r="C273" t="s">
        <v>54</v>
      </c>
      <c r="D273" s="31" t="s">
        <v>322</v>
      </c>
    </row>
    <row r="274" spans="3:4" x14ac:dyDescent="0.25">
      <c r="C274" t="s">
        <v>54</v>
      </c>
      <c r="D274" s="31" t="s">
        <v>323</v>
      </c>
    </row>
    <row r="275" spans="3:4" x14ac:dyDescent="0.25">
      <c r="C275" t="s">
        <v>54</v>
      </c>
      <c r="D275" s="31" t="s">
        <v>324</v>
      </c>
    </row>
    <row r="276" spans="3:4" x14ac:dyDescent="0.25">
      <c r="C276" t="s">
        <v>54</v>
      </c>
      <c r="D276" s="31" t="s">
        <v>325</v>
      </c>
    </row>
    <row r="277" spans="3:4" x14ac:dyDescent="0.25">
      <c r="C277" t="s">
        <v>54</v>
      </c>
      <c r="D277" s="31" t="s">
        <v>326</v>
      </c>
    </row>
    <row r="278" spans="3:4" x14ac:dyDescent="0.25">
      <c r="C278" t="s">
        <v>54</v>
      </c>
      <c r="D278" s="31" t="s">
        <v>327</v>
      </c>
    </row>
    <row r="279" spans="3:4" x14ac:dyDescent="0.25">
      <c r="C279" t="s">
        <v>54</v>
      </c>
      <c r="D279" s="31" t="s">
        <v>328</v>
      </c>
    </row>
    <row r="280" spans="3:4" x14ac:dyDescent="0.25">
      <c r="C280" t="s">
        <v>54</v>
      </c>
      <c r="D280" s="31" t="s">
        <v>329</v>
      </c>
    </row>
    <row r="281" spans="3:4" x14ac:dyDescent="0.25">
      <c r="C281" t="s">
        <v>54</v>
      </c>
      <c r="D281" s="31" t="s">
        <v>330</v>
      </c>
    </row>
    <row r="282" spans="3:4" x14ac:dyDescent="0.25">
      <c r="C282" t="s">
        <v>54</v>
      </c>
      <c r="D282" s="31" t="s">
        <v>331</v>
      </c>
    </row>
    <row r="283" spans="3:4" x14ac:dyDescent="0.25">
      <c r="C283" t="s">
        <v>54</v>
      </c>
      <c r="D283" s="31" t="s">
        <v>332</v>
      </c>
    </row>
    <row r="284" spans="3:4" x14ac:dyDescent="0.25">
      <c r="C284" t="s">
        <v>54</v>
      </c>
      <c r="D284" s="31" t="s">
        <v>333</v>
      </c>
    </row>
    <row r="285" spans="3:4" x14ac:dyDescent="0.25">
      <c r="C285" t="s">
        <v>54</v>
      </c>
      <c r="D285" s="31" t="s">
        <v>334</v>
      </c>
    </row>
    <row r="286" spans="3:4" x14ac:dyDescent="0.25">
      <c r="C286" t="s">
        <v>54</v>
      </c>
      <c r="D286" s="31" t="s">
        <v>335</v>
      </c>
    </row>
    <row r="287" spans="3:4" x14ac:dyDescent="0.25">
      <c r="C287" t="s">
        <v>54</v>
      </c>
      <c r="D287" s="31" t="s">
        <v>336</v>
      </c>
    </row>
    <row r="288" spans="3:4" x14ac:dyDescent="0.25">
      <c r="C288" t="s">
        <v>54</v>
      </c>
      <c r="D288" s="31" t="s">
        <v>337</v>
      </c>
    </row>
    <row r="289" spans="3:4" x14ac:dyDescent="0.25">
      <c r="C289" t="s">
        <v>54</v>
      </c>
      <c r="D289" s="31" t="s">
        <v>338</v>
      </c>
    </row>
    <row r="290" spans="3:4" x14ac:dyDescent="0.25">
      <c r="C290" t="s">
        <v>54</v>
      </c>
      <c r="D290" s="31" t="s">
        <v>339</v>
      </c>
    </row>
    <row r="291" spans="3:4" x14ac:dyDescent="0.25">
      <c r="C291" t="s">
        <v>54</v>
      </c>
      <c r="D291" s="31" t="s">
        <v>340</v>
      </c>
    </row>
    <row r="292" spans="3:4" x14ac:dyDescent="0.25">
      <c r="C292" t="s">
        <v>54</v>
      </c>
      <c r="D292" s="31" t="s">
        <v>341</v>
      </c>
    </row>
    <row r="293" spans="3:4" x14ac:dyDescent="0.25">
      <c r="C293" t="s">
        <v>54</v>
      </c>
      <c r="D293" s="31" t="s">
        <v>342</v>
      </c>
    </row>
    <row r="294" spans="3:4" x14ac:dyDescent="0.25">
      <c r="C294" t="s">
        <v>54</v>
      </c>
      <c r="D294" s="31" t="s">
        <v>343</v>
      </c>
    </row>
    <row r="295" spans="3:4" x14ac:dyDescent="0.25">
      <c r="C295" t="s">
        <v>54</v>
      </c>
      <c r="D295" s="31" t="s">
        <v>344</v>
      </c>
    </row>
    <row r="296" spans="3:4" x14ac:dyDescent="0.25">
      <c r="C296" t="s">
        <v>54</v>
      </c>
      <c r="D296" s="31" t="s">
        <v>345</v>
      </c>
    </row>
    <row r="297" spans="3:4" x14ac:dyDescent="0.25">
      <c r="C297" t="s">
        <v>54</v>
      </c>
      <c r="D297" s="31" t="s">
        <v>346</v>
      </c>
    </row>
    <row r="298" spans="3:4" x14ac:dyDescent="0.25">
      <c r="C298" t="s">
        <v>54</v>
      </c>
      <c r="D298" s="31" t="s">
        <v>347</v>
      </c>
    </row>
    <row r="299" spans="3:4" x14ac:dyDescent="0.25">
      <c r="C299" t="s">
        <v>54</v>
      </c>
      <c r="D299" s="31" t="s">
        <v>348</v>
      </c>
    </row>
    <row r="300" spans="3:4" x14ac:dyDescent="0.25">
      <c r="C300" t="s">
        <v>54</v>
      </c>
      <c r="D300" s="31" t="s">
        <v>349</v>
      </c>
    </row>
    <row r="301" spans="3:4" x14ac:dyDescent="0.25">
      <c r="C301" t="s">
        <v>54</v>
      </c>
      <c r="D301" s="31" t="s">
        <v>350</v>
      </c>
    </row>
    <row r="302" spans="3:4" x14ac:dyDescent="0.25">
      <c r="C302" t="s">
        <v>54</v>
      </c>
      <c r="D302" s="31" t="s">
        <v>351</v>
      </c>
    </row>
    <row r="303" spans="3:4" x14ac:dyDescent="0.25">
      <c r="C303" t="s">
        <v>54</v>
      </c>
      <c r="D303" s="31" t="s">
        <v>352</v>
      </c>
    </row>
    <row r="304" spans="3:4" x14ac:dyDescent="0.25">
      <c r="C304" t="s">
        <v>54</v>
      </c>
      <c r="D304" s="31" t="s">
        <v>353</v>
      </c>
    </row>
    <row r="305" spans="3:4" x14ac:dyDescent="0.25">
      <c r="C305" t="s">
        <v>54</v>
      </c>
      <c r="D305" s="31" t="s">
        <v>354</v>
      </c>
    </row>
    <row r="306" spans="3:4" x14ac:dyDescent="0.25">
      <c r="C306" t="s">
        <v>54</v>
      </c>
      <c r="D306" s="31" t="s">
        <v>355</v>
      </c>
    </row>
    <row r="307" spans="3:4" x14ac:dyDescent="0.25">
      <c r="C307" t="s">
        <v>54</v>
      </c>
      <c r="D307" s="31" t="s">
        <v>356</v>
      </c>
    </row>
    <row r="308" spans="3:4" x14ac:dyDescent="0.25">
      <c r="C308" t="s">
        <v>54</v>
      </c>
      <c r="D308" s="31" t="s">
        <v>357</v>
      </c>
    </row>
    <row r="309" spans="3:4" x14ac:dyDescent="0.25">
      <c r="C309" t="s">
        <v>54</v>
      </c>
      <c r="D309" s="31" t="s">
        <v>358</v>
      </c>
    </row>
    <row r="310" spans="3:4" x14ac:dyDescent="0.25">
      <c r="C310" t="s">
        <v>54</v>
      </c>
      <c r="D310" s="31" t="s">
        <v>359</v>
      </c>
    </row>
    <row r="311" spans="3:4" x14ac:dyDescent="0.25">
      <c r="C311" t="s">
        <v>54</v>
      </c>
      <c r="D311" s="31" t="s">
        <v>360</v>
      </c>
    </row>
    <row r="312" spans="3:4" x14ac:dyDescent="0.25">
      <c r="C312" t="s">
        <v>54</v>
      </c>
      <c r="D312" s="31" t="s">
        <v>361</v>
      </c>
    </row>
    <row r="313" spans="3:4" x14ac:dyDescent="0.25">
      <c r="C313" t="s">
        <v>54</v>
      </c>
      <c r="D313" s="31" t="s">
        <v>362</v>
      </c>
    </row>
    <row r="314" spans="3:4" x14ac:dyDescent="0.25">
      <c r="C314" t="s">
        <v>54</v>
      </c>
      <c r="D314" s="31" t="s">
        <v>363</v>
      </c>
    </row>
    <row r="315" spans="3:4" x14ac:dyDescent="0.25">
      <c r="C315" t="s">
        <v>54</v>
      </c>
      <c r="D315" s="31" t="s">
        <v>364</v>
      </c>
    </row>
    <row r="316" spans="3:4" x14ac:dyDescent="0.25">
      <c r="C316" t="s">
        <v>54</v>
      </c>
      <c r="D316" s="31" t="s">
        <v>365</v>
      </c>
    </row>
    <row r="317" spans="3:4" x14ac:dyDescent="0.25">
      <c r="C317" t="s">
        <v>54</v>
      </c>
      <c r="D317" s="31" t="s">
        <v>366</v>
      </c>
    </row>
    <row r="318" spans="3:4" x14ac:dyDescent="0.25">
      <c r="C318" t="s">
        <v>54</v>
      </c>
      <c r="D318" s="31" t="s">
        <v>367</v>
      </c>
    </row>
    <row r="319" spans="3:4" x14ac:dyDescent="0.25">
      <c r="C319" t="s">
        <v>54</v>
      </c>
      <c r="D319" s="31" t="s">
        <v>368</v>
      </c>
    </row>
    <row r="320" spans="3:4" x14ac:dyDescent="0.25">
      <c r="C320" t="s">
        <v>54</v>
      </c>
      <c r="D320" s="31" t="s">
        <v>369</v>
      </c>
    </row>
    <row r="321" spans="3:4" x14ac:dyDescent="0.25">
      <c r="C321" t="s">
        <v>54</v>
      </c>
      <c r="D321" s="31" t="s">
        <v>370</v>
      </c>
    </row>
    <row r="322" spans="3:4" x14ac:dyDescent="0.25">
      <c r="C322" t="s">
        <v>54</v>
      </c>
      <c r="D322" s="31" t="s">
        <v>371</v>
      </c>
    </row>
    <row r="323" spans="3:4" x14ac:dyDescent="0.25">
      <c r="C323" t="s">
        <v>54</v>
      </c>
      <c r="D323" s="31" t="s">
        <v>372</v>
      </c>
    </row>
    <row r="324" spans="3:4" x14ac:dyDescent="0.25">
      <c r="C324" t="s">
        <v>54</v>
      </c>
      <c r="D324" s="31" t="s">
        <v>373</v>
      </c>
    </row>
    <row r="325" spans="3:4" x14ac:dyDescent="0.25">
      <c r="C325" t="s">
        <v>54</v>
      </c>
      <c r="D325" s="31" t="s">
        <v>374</v>
      </c>
    </row>
    <row r="326" spans="3:4" x14ac:dyDescent="0.25">
      <c r="C326" t="s">
        <v>54</v>
      </c>
      <c r="D326" s="31" t="s">
        <v>375</v>
      </c>
    </row>
    <row r="327" spans="3:4" x14ac:dyDescent="0.25">
      <c r="C327" t="s">
        <v>54</v>
      </c>
      <c r="D327" s="31" t="s">
        <v>376</v>
      </c>
    </row>
    <row r="328" spans="3:4" x14ac:dyDescent="0.25">
      <c r="C328" t="s">
        <v>54</v>
      </c>
      <c r="D328" s="31" t="s">
        <v>377</v>
      </c>
    </row>
    <row r="329" spans="3:4" x14ac:dyDescent="0.25">
      <c r="C329" t="s">
        <v>54</v>
      </c>
      <c r="D329" s="31" t="s">
        <v>378</v>
      </c>
    </row>
    <row r="330" spans="3:4" x14ac:dyDescent="0.25">
      <c r="C330" t="s">
        <v>54</v>
      </c>
      <c r="D330" s="31" t="s">
        <v>379</v>
      </c>
    </row>
    <row r="331" spans="3:4" x14ac:dyDescent="0.25">
      <c r="C331" t="s">
        <v>54</v>
      </c>
      <c r="D331" s="31" t="s">
        <v>380</v>
      </c>
    </row>
    <row r="332" spans="3:4" x14ac:dyDescent="0.25">
      <c r="C332" t="s">
        <v>54</v>
      </c>
      <c r="D332" s="31" t="s">
        <v>381</v>
      </c>
    </row>
    <row r="333" spans="3:4" x14ac:dyDescent="0.25">
      <c r="C333" t="s">
        <v>54</v>
      </c>
      <c r="D333" s="31" t="s">
        <v>382</v>
      </c>
    </row>
    <row r="334" spans="3:4" x14ac:dyDescent="0.25">
      <c r="C334" t="s">
        <v>54</v>
      </c>
      <c r="D334" s="31" t="s">
        <v>383</v>
      </c>
    </row>
    <row r="335" spans="3:4" x14ac:dyDescent="0.25">
      <c r="C335" t="s">
        <v>54</v>
      </c>
      <c r="D335" s="31" t="s">
        <v>384</v>
      </c>
    </row>
    <row r="336" spans="3:4" x14ac:dyDescent="0.25">
      <c r="C336" t="s">
        <v>54</v>
      </c>
      <c r="D336" s="31" t="s">
        <v>385</v>
      </c>
    </row>
    <row r="337" spans="3:4" x14ac:dyDescent="0.25">
      <c r="C337" t="s">
        <v>54</v>
      </c>
      <c r="D337" s="31" t="s">
        <v>386</v>
      </c>
    </row>
    <row r="338" spans="3:4" x14ac:dyDescent="0.25">
      <c r="C338" t="s">
        <v>54</v>
      </c>
      <c r="D338" s="31" t="s">
        <v>387</v>
      </c>
    </row>
    <row r="339" spans="3:4" x14ac:dyDescent="0.25">
      <c r="C339" t="s">
        <v>54</v>
      </c>
      <c r="D339" s="31" t="s">
        <v>388</v>
      </c>
    </row>
    <row r="340" spans="3:4" x14ac:dyDescent="0.25">
      <c r="C340" t="s">
        <v>54</v>
      </c>
      <c r="D340" s="31" t="s">
        <v>389</v>
      </c>
    </row>
    <row r="341" spans="3:4" x14ac:dyDescent="0.25">
      <c r="C341" t="s">
        <v>54</v>
      </c>
      <c r="D341" s="31" t="s">
        <v>390</v>
      </c>
    </row>
    <row r="342" spans="3:4" x14ac:dyDescent="0.25">
      <c r="C342" t="s">
        <v>54</v>
      </c>
      <c r="D342" s="31" t="s">
        <v>391</v>
      </c>
    </row>
    <row r="343" spans="3:4" x14ac:dyDescent="0.25">
      <c r="C343" t="s">
        <v>54</v>
      </c>
      <c r="D343" s="31" t="s">
        <v>392</v>
      </c>
    </row>
    <row r="344" spans="3:4" x14ac:dyDescent="0.25">
      <c r="C344" t="s">
        <v>54</v>
      </c>
      <c r="D344" s="31" t="s">
        <v>393</v>
      </c>
    </row>
    <row r="345" spans="3:4" x14ac:dyDescent="0.25">
      <c r="C345" t="s">
        <v>54</v>
      </c>
      <c r="D345" s="31" t="s">
        <v>394</v>
      </c>
    </row>
    <row r="346" spans="3:4" x14ac:dyDescent="0.25">
      <c r="C346" t="s">
        <v>54</v>
      </c>
      <c r="D346" s="31" t="s">
        <v>395</v>
      </c>
    </row>
    <row r="347" spans="3:4" x14ac:dyDescent="0.25">
      <c r="C347" t="s">
        <v>54</v>
      </c>
      <c r="D347" s="31" t="s">
        <v>396</v>
      </c>
    </row>
    <row r="348" spans="3:4" x14ac:dyDescent="0.25">
      <c r="C348" t="s">
        <v>54</v>
      </c>
      <c r="D348" s="31" t="s">
        <v>397</v>
      </c>
    </row>
    <row r="349" spans="3:4" x14ac:dyDescent="0.25">
      <c r="C349" t="s">
        <v>54</v>
      </c>
      <c r="D349" s="31" t="s">
        <v>398</v>
      </c>
    </row>
    <row r="350" spans="3:4" x14ac:dyDescent="0.25">
      <c r="C350" t="s">
        <v>54</v>
      </c>
      <c r="D350" s="31" t="s">
        <v>399</v>
      </c>
    </row>
    <row r="351" spans="3:4" x14ac:dyDescent="0.25">
      <c r="C351" t="s">
        <v>54</v>
      </c>
      <c r="D351" s="31" t="s">
        <v>400</v>
      </c>
    </row>
    <row r="352" spans="3:4" x14ac:dyDescent="0.25">
      <c r="C352" t="s">
        <v>54</v>
      </c>
      <c r="D352" s="31" t="s">
        <v>401</v>
      </c>
    </row>
    <row r="353" spans="3:4" x14ac:dyDescent="0.25">
      <c r="C353" t="s">
        <v>54</v>
      </c>
      <c r="D353" s="31" t="s">
        <v>402</v>
      </c>
    </row>
    <row r="354" spans="3:4" x14ac:dyDescent="0.25">
      <c r="C354" t="s">
        <v>54</v>
      </c>
      <c r="D354" s="31" t="s">
        <v>403</v>
      </c>
    </row>
    <row r="355" spans="3:4" x14ac:dyDescent="0.25">
      <c r="C355" t="s">
        <v>54</v>
      </c>
      <c r="D355" s="31" t="s">
        <v>404</v>
      </c>
    </row>
    <row r="356" spans="3:4" x14ac:dyDescent="0.25">
      <c r="C356" t="s">
        <v>54</v>
      </c>
      <c r="D356" s="31" t="s">
        <v>405</v>
      </c>
    </row>
    <row r="357" spans="3:4" x14ac:dyDescent="0.25">
      <c r="C357" t="s">
        <v>54</v>
      </c>
      <c r="D357" s="31" t="s">
        <v>406</v>
      </c>
    </row>
    <row r="358" spans="3:4" x14ac:dyDescent="0.25">
      <c r="C358" t="s">
        <v>54</v>
      </c>
      <c r="D358" s="31" t="s">
        <v>407</v>
      </c>
    </row>
    <row r="359" spans="3:4" x14ac:dyDescent="0.25">
      <c r="C359" t="s">
        <v>54</v>
      </c>
      <c r="D359" s="31" t="s">
        <v>408</v>
      </c>
    </row>
    <row r="360" spans="3:4" x14ac:dyDescent="0.25">
      <c r="C360" t="s">
        <v>54</v>
      </c>
      <c r="D360" s="31" t="s">
        <v>409</v>
      </c>
    </row>
    <row r="361" spans="3:4" x14ac:dyDescent="0.25">
      <c r="C361" t="s">
        <v>54</v>
      </c>
      <c r="D361" s="31" t="s">
        <v>410</v>
      </c>
    </row>
    <row r="362" spans="3:4" x14ac:dyDescent="0.25">
      <c r="C362" t="s">
        <v>54</v>
      </c>
      <c r="D362" s="31" t="s">
        <v>411</v>
      </c>
    </row>
    <row r="363" spans="3:4" x14ac:dyDescent="0.25">
      <c r="C363" t="s">
        <v>54</v>
      </c>
      <c r="D363" s="31" t="s">
        <v>412</v>
      </c>
    </row>
    <row r="364" spans="3:4" x14ac:dyDescent="0.25">
      <c r="C364" t="s">
        <v>54</v>
      </c>
      <c r="D364" s="31" t="s">
        <v>413</v>
      </c>
    </row>
    <row r="365" spans="3:4" x14ac:dyDescent="0.25">
      <c r="C365" t="s">
        <v>54</v>
      </c>
      <c r="D365" s="31" t="s">
        <v>414</v>
      </c>
    </row>
    <row r="366" spans="3:4" x14ac:dyDescent="0.25">
      <c r="C366" t="s">
        <v>54</v>
      </c>
      <c r="D366" s="31" t="s">
        <v>415</v>
      </c>
    </row>
    <row r="367" spans="3:4" x14ac:dyDescent="0.25">
      <c r="C367" t="s">
        <v>54</v>
      </c>
      <c r="D367" s="31" t="s">
        <v>416</v>
      </c>
    </row>
    <row r="368" spans="3:4" x14ac:dyDescent="0.25">
      <c r="C368" t="s">
        <v>54</v>
      </c>
      <c r="D368" s="31" t="s">
        <v>417</v>
      </c>
    </row>
    <row r="369" spans="3:4" x14ac:dyDescent="0.25">
      <c r="C369" t="s">
        <v>54</v>
      </c>
      <c r="D369" s="31" t="s">
        <v>418</v>
      </c>
    </row>
    <row r="370" spans="3:4" x14ac:dyDescent="0.25">
      <c r="C370" t="s">
        <v>54</v>
      </c>
      <c r="D370" s="31" t="s">
        <v>419</v>
      </c>
    </row>
    <row r="371" spans="3:4" x14ac:dyDescent="0.25">
      <c r="C371" t="s">
        <v>54</v>
      </c>
      <c r="D371" s="31" t="s">
        <v>420</v>
      </c>
    </row>
    <row r="372" spans="3:4" x14ac:dyDescent="0.25">
      <c r="C372" t="s">
        <v>54</v>
      </c>
      <c r="D372" s="31" t="s">
        <v>421</v>
      </c>
    </row>
    <row r="373" spans="3:4" x14ac:dyDescent="0.25">
      <c r="C373" t="s">
        <v>54</v>
      </c>
      <c r="D373" s="31" t="s">
        <v>422</v>
      </c>
    </row>
    <row r="374" spans="3:4" x14ac:dyDescent="0.25">
      <c r="C374" t="s">
        <v>54</v>
      </c>
      <c r="D374" s="31" t="s">
        <v>423</v>
      </c>
    </row>
    <row r="375" spans="3:4" x14ac:dyDescent="0.25">
      <c r="C375" t="s">
        <v>54</v>
      </c>
      <c r="D375" s="31" t="s">
        <v>424</v>
      </c>
    </row>
    <row r="376" spans="3:4" x14ac:dyDescent="0.25">
      <c r="C376" t="s">
        <v>54</v>
      </c>
      <c r="D376" s="31" t="s">
        <v>425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FOREX Müşteri</vt:lpstr>
      <vt:lpstr>FOREX ORTAK</vt:lpstr>
      <vt:lpstr>Can Aksoy</vt:lpstr>
      <vt:lpstr>Rabia Çakmak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2024-03-17T20:12:22Z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