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956725F5-9273-4D0A-A916-8178196B579A}" xr6:coauthVersionLast="47" xr6:coauthVersionMax="47" xr10:uidLastSave="{00000000-0000-0000-0000-000000000000}"/>
  <bookViews>
    <workbookView xWindow="2730" yWindow="690" windowWidth="19635" windowHeight="1479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6" i="9" l="1"/>
  <c r="AF26" i="9"/>
  <c r="AE26" i="9"/>
  <c r="AA26" i="9"/>
  <c r="AB13" i="9"/>
  <c r="AB15" i="9"/>
  <c r="J15" i="9"/>
  <c r="V15" i="9"/>
  <c r="T15" i="9"/>
  <c r="R15" i="9"/>
  <c r="P15" i="9"/>
  <c r="L15" i="9"/>
  <c r="N15" i="9"/>
  <c r="AB14" i="9"/>
  <c r="AB16" i="9"/>
  <c r="AC15" i="9" s="1"/>
  <c r="AB17" i="9"/>
  <c r="AC16" i="9" s="1"/>
  <c r="AC13" i="9"/>
  <c r="F7" i="11"/>
  <c r="G7" i="11" s="1"/>
  <c r="V27" i="9"/>
  <c r="T27" i="9"/>
  <c r="R27" i="9"/>
  <c r="P27" i="9"/>
  <c r="N27" i="9"/>
  <c r="L27" i="9"/>
  <c r="J27" i="9"/>
  <c r="H27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32" i="9"/>
  <c r="A31" i="9"/>
  <c r="A30" i="9"/>
  <c r="R20" i="9"/>
  <c r="R26" i="9" s="1"/>
  <c r="N20" i="9"/>
  <c r="N26" i="9" s="1"/>
  <c r="J20" i="9"/>
  <c r="J26" i="9" s="1"/>
  <c r="T20" i="9"/>
  <c r="T26" i="9" s="1"/>
  <c r="P20" i="9"/>
  <c r="P26" i="9" s="1"/>
  <c r="L20" i="9"/>
  <c r="L26" i="9" s="1"/>
  <c r="H20" i="9"/>
  <c r="H26" i="9" s="1"/>
  <c r="T19" i="9"/>
  <c r="P19" i="9"/>
  <c r="L19" i="9"/>
  <c r="H19" i="9"/>
  <c r="H25" i="9" s="1"/>
  <c r="H16" i="9"/>
  <c r="L16" i="9"/>
  <c r="T16" i="9"/>
  <c r="P16" i="9"/>
  <c r="F16" i="9"/>
  <c r="T18" i="9"/>
  <c r="P18" i="9"/>
  <c r="L18" i="9"/>
  <c r="H18" i="9"/>
  <c r="H24" i="9" s="1"/>
  <c r="J16" i="9"/>
  <c r="N16" i="9"/>
  <c r="R16" i="9"/>
  <c r="V13" i="9"/>
  <c r="V16" i="9" s="1"/>
  <c r="V17" i="9"/>
  <c r="X17" i="9" s="1"/>
  <c r="AA24" i="9" s="1"/>
  <c r="R17" i="9"/>
  <c r="N17" i="9"/>
  <c r="J17" i="9"/>
  <c r="F17" i="9"/>
  <c r="D17" i="9"/>
  <c r="O7" i="9"/>
  <c r="P7" i="9"/>
  <c r="Q7" i="9"/>
  <c r="R7" i="9"/>
  <c r="N7" i="9"/>
  <c r="S3" i="9"/>
  <c r="S4" i="9"/>
  <c r="S5" i="9"/>
  <c r="S6" i="9"/>
  <c r="AC14" i="9" l="1"/>
  <c r="F51" i="9"/>
  <c r="AC20" i="9"/>
  <c r="AC17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V20" i="9"/>
  <c r="V26" i="9" s="1"/>
  <c r="F46" i="9" s="1"/>
  <c r="J25" i="9"/>
  <c r="L25" i="9" s="1"/>
  <c r="N25" i="9" s="1"/>
  <c r="P25" i="9" s="1"/>
  <c r="R25" i="9" s="1"/>
  <c r="T25" i="9" s="1"/>
  <c r="V25" i="9" s="1"/>
  <c r="F41" i="9" s="1"/>
  <c r="E37" i="9"/>
  <c r="F47" i="9"/>
  <c r="E36" i="9"/>
  <c r="E35" i="9"/>
  <c r="E34" i="9" s="1"/>
  <c r="E39" i="9" s="1"/>
  <c r="J24" i="9"/>
  <c r="L24" i="9" s="1"/>
  <c r="N24" i="9" s="1"/>
  <c r="P24" i="9" s="1"/>
  <c r="R24" i="9" s="1"/>
  <c r="T24" i="9" s="1"/>
  <c r="V24" i="9" s="1"/>
  <c r="F34" i="9" s="1"/>
  <c r="F49" i="9"/>
  <c r="F48" i="9"/>
  <c r="S7" i="9"/>
  <c r="F37" i="9" l="1"/>
  <c r="E41" i="9"/>
  <c r="E44" i="9"/>
  <c r="E42" i="9"/>
  <c r="E43" i="9"/>
  <c r="F44" i="9"/>
  <c r="F43" i="9"/>
  <c r="F42" i="9"/>
  <c r="E54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F35" i="9"/>
  <c r="F36" i="9"/>
  <c r="E49" i="9"/>
  <c r="E46" i="9" l="1"/>
  <c r="E52" i="9"/>
  <c r="S7" i="10"/>
  <c r="U7" i="10"/>
  <c r="T7" i="10"/>
  <c r="R7" i="10"/>
  <c r="D39" i="10"/>
  <c r="A39" i="10" s="1"/>
  <c r="A34" i="10"/>
  <c r="D35" i="10"/>
  <c r="A35" i="10" s="1"/>
  <c r="E47" i="9"/>
  <c r="E48" i="9" s="1"/>
  <c r="E53" i="9" l="1"/>
  <c r="E51" i="9"/>
  <c r="F3" i="9"/>
  <c r="H7" i="9"/>
  <c r="D7" i="9"/>
  <c r="H6" i="9"/>
  <c r="D6" i="9"/>
  <c r="H5" i="9"/>
  <c r="J5" i="9" s="1"/>
  <c r="D5" i="9"/>
  <c r="H4" i="9"/>
  <c r="J4" i="9" s="1"/>
  <c r="D4" i="9"/>
  <c r="H17" i="9" s="1"/>
  <c r="H3" i="9"/>
  <c r="D37" i="9" s="1"/>
  <c r="G37" i="9" s="1"/>
  <c r="H37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AA20" i="9" l="1"/>
  <c r="AC21" i="9"/>
  <c r="L6" i="9"/>
  <c r="D34" i="9"/>
  <c r="D39" i="9" s="1"/>
  <c r="A37" i="9"/>
  <c r="D44" i="9"/>
  <c r="G44" i="9" s="1"/>
  <c r="H44" i="9" s="1"/>
  <c r="J3" i="9"/>
  <c r="T3" i="9" s="1"/>
  <c r="D36" i="9"/>
  <c r="F6" i="9"/>
  <c r="P17" i="9"/>
  <c r="F7" i="9"/>
  <c r="T17" i="9"/>
  <c r="AC24" i="9" s="1"/>
  <c r="L5" i="9"/>
  <c r="F5" i="9"/>
  <c r="L17" i="9"/>
  <c r="L3" i="9"/>
  <c r="F4" i="9"/>
  <c r="L4" i="9"/>
  <c r="J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V4" i="9" l="1"/>
  <c r="W4" i="9"/>
  <c r="AA23" i="9"/>
  <c r="AA22" i="9"/>
  <c r="AC23" i="9"/>
  <c r="J8" i="9"/>
  <c r="AA21" i="9"/>
  <c r="AC22" i="9"/>
  <c r="AC26" i="9" s="1"/>
  <c r="U6" i="9"/>
  <c r="T4" i="9"/>
  <c r="D41" i="9"/>
  <c r="G34" i="9"/>
  <c r="H34" i="9" s="1"/>
  <c r="V5" i="9"/>
  <c r="U5" i="9"/>
  <c r="D43" i="9"/>
  <c r="G43" i="9" s="1"/>
  <c r="H43" i="9" s="1"/>
  <c r="G36" i="9"/>
  <c r="H36" i="9" s="1"/>
  <c r="D48" i="9"/>
  <c r="G48" i="9" s="1"/>
  <c r="H48" i="9" s="1"/>
  <c r="A36" i="9"/>
  <c r="F8" i="9"/>
  <c r="D54" i="9"/>
  <c r="D49" i="9"/>
  <c r="U4" i="9"/>
  <c r="W3" i="9"/>
  <c r="V3" i="9"/>
  <c r="U3" i="9"/>
  <c r="T6" i="9"/>
  <c r="T5" i="9"/>
  <c r="T7" i="9" s="1"/>
  <c r="W6" i="9"/>
  <c r="V6" i="9"/>
  <c r="W5" i="9"/>
  <c r="D35" i="9"/>
  <c r="G35" i="9" s="1"/>
  <c r="H35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D46" i="9" l="1"/>
  <c r="G41" i="9"/>
  <c r="H41" i="9" s="1"/>
  <c r="A49" i="9"/>
  <c r="G49" i="9"/>
  <c r="H49" i="9" s="1"/>
  <c r="A54" i="9"/>
  <c r="G54" i="9"/>
  <c r="H54" i="9" s="1"/>
  <c r="D53" i="9"/>
  <c r="A48" i="9"/>
  <c r="V7" i="9"/>
  <c r="A35" i="9"/>
  <c r="D42" i="9"/>
  <c r="G42" i="9" s="1"/>
  <c r="H42" i="9" s="1"/>
  <c r="W7" i="9"/>
  <c r="U7" i="9"/>
  <c r="D52" i="9"/>
  <c r="D47" i="9"/>
  <c r="CL108" i="1"/>
  <c r="CL114" i="1"/>
  <c r="CK99" i="1"/>
  <c r="CK100" i="1" s="1"/>
  <c r="CK101" i="1" s="1"/>
  <c r="CK102" i="1"/>
  <c r="CK103" i="1" s="1"/>
  <c r="CK104" i="1" s="1"/>
  <c r="D51" i="9" l="1"/>
  <c r="G51" i="9" s="1"/>
  <c r="H51" i="9" s="1"/>
  <c r="G46" i="9"/>
  <c r="H46" i="9" s="1"/>
  <c r="A47" i="9"/>
  <c r="G47" i="9"/>
  <c r="H47" i="9" s="1"/>
  <c r="A52" i="9"/>
  <c r="G52" i="9"/>
  <c r="H52" i="9" s="1"/>
  <c r="G53" i="9"/>
  <c r="H53" i="9" s="1"/>
  <c r="A53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<sst xmlns="http://schemas.openxmlformats.org/spreadsheetml/2006/main" count="675" uniqueCount="275">
  <si>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</si>
  <si>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</si>
  <si>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</si>
  <si>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</si>
  <si>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</si>
  <si>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</si>
  <si>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</si>
  <si>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</si>
  <si>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</si>
  <si>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</si>
  <si>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</si>
  <si>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</si>
  <si>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</si>
  <si>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</si>
  <si>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</si>
  <si>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</si>
  <si>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</si>
  <si>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</si>
  <si>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</si>
  <si>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</si>
  <si>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</si>
  <si>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</si>
  <si>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</si>
  <si>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</si>
  <si>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</si>
  <si>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</si>
  <si>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</si>
  <si>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</si>
  <si>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</si>
  <si>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</si>
  <si>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</si>
  <si>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</si>
  <si>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</si>
  <si>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</si>
  <si>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</si>
  <si>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</si>
  <si>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</si>
  <si>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</si>
  <si>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</si>
  <si>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</si>
  <si>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</si>
  <si>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</si>
  <si>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</si>
  <si>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</si>
  <si>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</si>
  <si>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</si>
  <si>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</si>
  <si>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</si>
  <si>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</si>
  <si>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</si>
  <si>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</si>
  <si>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</si>
  <si>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</si>
  <si>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</si>
  <si>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</si>
  <si>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</si>
  <si>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</si>
  <si>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</si>
  <si>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</si>
  <si>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</si>
  <si>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</si>
  <si>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</si>
  <si>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</si>
  <si>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</si>
  <si>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</si>
  <si>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</si>
  <si>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</si>
  <si>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</si>
  <si>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</si>
  <si>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</si>
  <si>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</si>
  <si>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</si>
  <si>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</si>
  <si>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</si>
  <si>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</si>
  <si>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</si>
  <si>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</si>
  <si>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</si>
  <si>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</si>
  <si>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</si>
  <si>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</si>
  <si>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</si>
  <si>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</si>
  <si>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</si>
  <si>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</si>
  <si>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</si>
  <si>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</si>
  <si>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</si>
  <si>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</si>
  <si>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</si>
  <si>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</si>
  <si>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</si>
  <si>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</si>
  <si>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</si>
  <si>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</si>
  <si>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</si>
  <si>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</si>
  <si>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</si>
  <si>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</si>
  <si>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</si>
  <si>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</si>
  <si>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</si>
  <si>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</si>
  <si>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</si>
  <si>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</si>
  <si>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</si>
  <si>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</si>
  <si>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</si>
  <si>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</si>
  <si>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</si>
  <si>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</si>
  <si>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</si>
  <si>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</si>
  <si>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</si>
  <si>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</si>
  <si>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</si>
  <si>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</si>
  <si>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</si>
  <si>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</si>
  <si>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</si>
  <si>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</si>
  <si>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</si>
  <si>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</si>
  <si>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</si>
  <si>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</si>
  <si>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</si>
  <si>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</si>
  <si>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</si>
  <si>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</si>
  <si>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</si>
  <si>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</si>
  <si>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</si>
  <si>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</si>
  <si>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</si>
  <si>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</si>
  <si>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</si>
  <si>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</si>
  <si>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</si>
  <si>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</si>
  <si>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</si>
  <si>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</si>
  <si>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</si>
  <si>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</si>
  <si>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</si>
  <si>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</si>
  <si>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</si>
  <si>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</si>
  <si>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</si>
  <si>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</si>
  <si>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</si>
  <si>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</si>
  <si>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</si>
  <si>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</si>
  <si>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</si>
  <si>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</si>
  <si>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</si>
  <si>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</si>
  <si>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</si>
  <si>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</si>
  <si>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</si>
  <si>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</si>
  <si>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</si>
  <si>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</si>
  <si>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</si>
  <si>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</si>
  <si>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</si>
  <si>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</si>
  <si>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</si>
  <si>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</si>
  <si>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</si>
  <si>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</si>
  <si>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</si>
  <si>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</si>
  <si>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</si>
  <si>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</si>
  <si>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</si>
  <si>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</si>
  <si>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</si>
  <si>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</si>
  <si>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</si>
  <si>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</si>
  <si>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</si>
  <si>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</si>
  <si>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</si>
  <si>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</si>
  <si>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</si>
  <si>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</si>
  <si>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</si>
  <si>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</si>
  <si>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</si>
  <si>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</si>
  <si>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</si>
  <si>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</si>
  <si>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</si>
  <si>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</si>
  <si>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</si>
  <si>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</si>
  <si>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</si>
  <si>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</si>
  <si>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</si>
  <si>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</si>
  <si>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</si>
  <si>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</si>
  <si>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</si>
  <si>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</si>
  <si>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</si>
  <si>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</si>
  <si>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</si>
  <si>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</si>
  <si>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</si>
  <si>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</si>
  <si>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</si>
  <si>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</si>
  <si>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</si>
  <si>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</si>
  <si>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</si>
  <si>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</si>
  <si>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</si>
  <si>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</si>
  <si>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</si>
  <si>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</si>
  <si>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</si>
  <si>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</si>
  <si>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</si>
  <si>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</si>
  <si>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</si>
  <si>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</si>
  <si>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</si>
  <si>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</si>
  <si>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</si>
  <si>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</si>
  <si>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</si>
  <si>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</si>
  <si>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</si>
  <si>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</si>
  <si>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</si>
  <si>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</si>
  <si>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</si>
  <si>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</si>
  <si>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</si>
  <si>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</si>
  <si>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</si>
  <si>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</si>
  <si>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</si>
  <si>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</si>
  <si>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</si>
  <si>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</si>
  <si>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</si>
  <si>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</si>
  <si>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</si>
  <si>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</si>
  <si>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</si>
  <si>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</si>
  <si>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</si>
  <si>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</si>
  <si>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</si>
  <si>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</si>
  <si>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</si>
  <si>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</si>
  <si>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</si>
  <si>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</si>
  <si>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</si>
  <si>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</si>
  <si>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</si>
  <si>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</si>
  <si>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</si>
  <si>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</si>
  <si>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</si>
  <si>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</si>
  <si>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</si>
  <si>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</si>
  <si>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</si>
  <si>
    <t>absolute date</t>
  </si>
  <si>
    <t>MHI SHARPE-IVY KONSOLİDE</t>
  </si>
  <si>
    <t>ROBOFON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</si>
</sst>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4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1" xfId="0" applyNumberFormat="1" applyBorder="1"/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ON2_MEF_v13_GITHUB!$C$19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ON2_MEF_v13_GITHUB!$F$17:$V$17</c15:sqref>
                  </c15:fullRef>
                </c:ext>
              </c:extLst>
              <c:f>(ON2_MEF_v13_GITHUB!$F$17:$J$17,ON2_MEF_v13_GITHUB!$L$17,ON2_MEF_v13_GITHUB!$N$17,ON2_MEF_v13_GITHUB!$P$17,ON2_MEF_v13_GITHUB!$R$17,ON2_MEF_v13_GITHUB!$T$17,ON2_MEF_v13_GITHUB!$V$17)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ON2_MEF_v13_GITHUB!$F$25:$V$25</c15:sqref>
                  </c15:fullRef>
                </c:ext>
              </c:extLst>
              <c:f>(ON2_MEF_v13_GITHUB!$F$25:$J$25,ON2_MEF_v13_GITHUB!$L$25,ON2_MEF_v13_GITHUB!$N$25,ON2_MEF_v13_GITHUB!$P$25,ON2_MEF_v13_GITHUB!$R$25,ON2_MEF_v13_GITHUB!$T$25,ON2_MEF_v13_GITHUB!$V$25)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ON2_MEF_v13_GITHUB!$C$18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ON2_MEF_v13_GITHUB!$F$24:$V$24</c15:sqref>
                  </c15:fullRef>
                </c:ext>
              </c:extLst>
              <c:f>(ON2_MEF_v13_GITHUB!$F$24:$J$24,ON2_MEF_v13_GITHUB!$L$24,ON2_MEF_v13_GITHUB!$N$24,ON2_MEF_v13_GITHUB!$P$24,ON2_MEF_v13_GITHUB!$R$24,ON2_MEF_v13_GITHUB!$T$24,ON2_MEF_v13_GITHUB!$V$24)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ON2_MEF_v13_GITHUB!$C$26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ON2_MEF_v13_GITHUB!$F$26:$V$26</c15:sqref>
                  </c15:fullRef>
                </c:ext>
              </c:extLst>
              <c:f>(ON2_MEF_v13_GITHUB!$F$26:$J$26,ON2_MEF_v13_GITHUB!$L$26,ON2_MEF_v13_GITHUB!$N$26,ON2_MEF_v13_GITHUB!$P$26,ON2_MEF_v13_GITHUB!$R$26,ON2_MEF_v13_GITHUB!$T$26,ON2_MEF_v13_GITHUB!$V$26)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ON2_MEF_v13_GITHUB!$C$27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ON2_MEF_v13_GITHUB!$F$27:$V$27</c15:sqref>
                  </c15:fullRef>
                </c:ext>
              </c:extLst>
              <c:f>(ON2_MEF_v13_GITHUB!$F$27:$J$27,ON2_MEF_v13_GITHUB!$L$27,ON2_MEF_v13_GITHUB!$N$27,ON2_MEF_v13_GITHUB!$P$27,ON2_MEF_v13_GITHUB!$R$27,ON2_MEF_v13_GITHUB!$T$27,ON2_MEF_v13_GITHUB!$V$27)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226219</xdr:colOff>
      <xdr:row>28</xdr:row>
      <xdr:rowOff>88044</xdr:rowOff>
    </xdr:from>
    <xdr:to>
      <xdr:col>19</xdr:col>
      <xdr:colOff>511968</xdr:colOff>
      <xdr:row>58</xdr:row>
      <xdr:rowOff>166688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36417</xdr:colOff>
      <xdr:row>53</xdr:row>
      <xdr:rowOff>52529</xdr:rowOff>
    </xdr:from>
    <xdr:to>
      <xdr:col>38</xdr:col>
      <xdr:colOff>574302</xdr:colOff>
      <xdr:row>76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29</xdr:col>
      <xdr:colOff>11206</xdr:colOff>
      <xdr:row>27</xdr:row>
      <xdr:rowOff>112058</xdr:rowOff>
    </xdr:from>
    <xdr:to>
      <xdr:col>38</xdr:col>
      <xdr:colOff>548131</xdr:colOff>
      <xdr:row>53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38</xdr:col>
      <xdr:colOff>515472</xdr:colOff>
      <xdr:row>27</xdr:row>
      <xdr:rowOff>96440</xdr:rowOff>
    </xdr:from>
    <xdr:to>
      <xdr:col>48</xdr:col>
      <xdr:colOff>40124</xdr:colOff>
      <xdr:row>55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38</xdr:col>
      <xdr:colOff>537884</xdr:colOff>
      <xdr:row>57</xdr:row>
      <xdr:rowOff>190358</xdr:rowOff>
    </xdr:from>
    <xdr:to>
      <xdr:col>48</xdr:col>
      <xdr:colOff>100852</xdr:colOff>
      <xdr:row>81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48</xdr:col>
      <xdr:colOff>50183</xdr:colOff>
      <xdr:row>34</xdr:row>
      <xdr:rowOff>123264</xdr:rowOff>
    </xdr:from>
    <xdr:to>
      <xdr:col>55</xdr:col>
      <xdr:colOff>133184</xdr:colOff>
      <xdr:row>47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69275</xdr:colOff>
      <xdr:row>1</xdr:row>
      <xdr:rowOff>17318</xdr:rowOff>
    </xdr:from>
    <xdr:to>
      <xdr:col>1</xdr:col>
      <xdr:colOff>941387</xdr:colOff>
      <xdr:row>17</xdr:row>
      <xdr:rowOff>121227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5" y="207818"/>
          <a:ext cx="1859248" cy="3151909"/>
        </a:xfrm>
        <a:prstGeom prst="rect">
          <a:avLst/>
        </a:prstGeom>
      </xdr:spPr>
    </xdr:pic>
    <xdr:clientData/>
  </xdr:twoCellAnchor>
  <xdr:twoCellAnchor editAs="oneCell">
    <xdr:from>
      <xdr:col>19</xdr:col>
      <xdr:colOff>535780</xdr:colOff>
      <xdr:row>28</xdr:row>
      <xdr:rowOff>35719</xdr:rowOff>
    </xdr:from>
    <xdr:to>
      <xdr:col>28</xdr:col>
      <xdr:colOff>950846</xdr:colOff>
      <xdr:row>61</xdr:row>
      <xdr:rowOff>154781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51EBFFA6-2D2F-3B8B-9D45-C7CCA71F8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4499" y="5369719"/>
          <a:ext cx="9821003" cy="56435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50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50" t="s">
        <v>178</v>
      </c>
      <c r="BU53" s="72"/>
      <c r="CD53" s="73"/>
    </row>
    <row r="54" spans="1:115" ht="23.45" customHeight="1" x14ac:dyDescent="0.3">
      <c r="C54" s="251"/>
      <c r="R54" s="71"/>
      <c r="BL54" s="251"/>
      <c r="BU54" s="72"/>
      <c r="CD54" s="73"/>
    </row>
    <row r="55" spans="1:115" ht="23.45" customHeight="1" x14ac:dyDescent="0.3">
      <c r="C55" s="251"/>
      <c r="R55" s="71"/>
      <c r="BL55" s="251"/>
      <c r="BU55" s="72"/>
      <c r="CD55" s="73"/>
    </row>
    <row r="56" spans="1:115" ht="24" customHeight="1" thickBot="1" x14ac:dyDescent="0.35">
      <c r="C56" s="252"/>
      <c r="R56" s="71"/>
      <c r="BL56" s="252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G54"/>
  <sheetViews>
    <sheetView tabSelected="1" topLeftCell="K6" zoomScale="80" zoomScaleNormal="80" workbookViewId="0">
      <selection activeCell="AE26" sqref="AE26"/>
    </sheetView>
  </sheetViews>
  <sheetFormatPr defaultRowHeight="15" x14ac:dyDescent="0.25"/>
  <cols>
    <col min="1" max="2" width="14.85546875" style="192" customWidth="1"/>
    <col min="3" max="3" width="31.7109375" style="195" bestFit="1" customWidth="1"/>
    <col min="4" max="4" width="13.140625" style="195" bestFit="1" customWidth="1"/>
    <col min="5" max="5" width="11.140625" style="195" bestFit="1" customWidth="1"/>
    <col min="6" max="6" width="12.28515625" style="195" bestFit="1" customWidth="1"/>
    <col min="7" max="7" width="10.28515625" style="195" bestFit="1" customWidth="1"/>
    <col min="8" max="8" width="16.140625" style="195" customWidth="1"/>
    <col min="9" max="9" width="10.7109375" style="195" bestFit="1" customWidth="1"/>
    <col min="10" max="10" width="12.28515625" style="195" bestFit="1" customWidth="1"/>
    <col min="11" max="11" width="9.28515625" style="195" bestFit="1" customWidth="1"/>
    <col min="12" max="12" width="12.28515625" style="195" bestFit="1" customWidth="1"/>
    <col min="13" max="13" width="9.85546875" style="195" bestFit="1" customWidth="1"/>
    <col min="14" max="14" width="12.28515625" style="197" bestFit="1" customWidth="1"/>
    <col min="15" max="15" width="10.7109375" style="197" bestFit="1" customWidth="1"/>
    <col min="16" max="16" width="12.28515625" style="197" bestFit="1" customWidth="1"/>
    <col min="17" max="17" width="8.85546875" style="197" bestFit="1" customWidth="1"/>
    <col min="18" max="18" width="13.85546875" style="197" bestFit="1" customWidth="1"/>
    <col min="19" max="19" width="9.140625" style="197"/>
    <col min="20" max="20" width="13.85546875" style="192" bestFit="1" customWidth="1"/>
    <col min="21" max="21" width="9.140625" style="195"/>
    <col min="22" max="22" width="14.5703125" style="192" bestFit="1" customWidth="1"/>
    <col min="23" max="23" width="13.5703125" style="192" customWidth="1"/>
    <col min="24" max="24" width="14" style="192" customWidth="1"/>
    <col min="25" max="25" width="9.140625" style="192"/>
    <col min="26" max="26" width="29.7109375" style="197" customWidth="1"/>
    <col min="27" max="27" width="9.140625" style="195"/>
    <col min="28" max="28" width="28" style="197" bestFit="1" customWidth="1"/>
    <col min="29" max="29" width="14.28515625" style="195" bestFit="1" customWidth="1"/>
    <col min="30" max="16384" width="9.140625" style="192"/>
  </cols>
  <sheetData>
    <row r="2" spans="1:29" s="189" customFormat="1" x14ac:dyDescent="0.25">
      <c r="C2" s="190" t="s">
        <v>221</v>
      </c>
      <c r="D2" s="253" t="s">
        <v>204</v>
      </c>
      <c r="E2" s="255"/>
      <c r="F2" s="191" t="s">
        <v>217</v>
      </c>
      <c r="G2" s="190"/>
      <c r="H2" s="253" t="s">
        <v>205</v>
      </c>
      <c r="I2" s="255"/>
      <c r="J2" s="191" t="s">
        <v>216</v>
      </c>
      <c r="K2" s="190"/>
      <c r="L2" s="191" t="s">
        <v>20</v>
      </c>
      <c r="M2" s="190" t="s">
        <v>215</v>
      </c>
      <c r="N2" s="202" t="s">
        <v>211</v>
      </c>
      <c r="O2" s="203" t="s">
        <v>212</v>
      </c>
      <c r="P2" s="202" t="s">
        <v>210</v>
      </c>
      <c r="Q2" s="203" t="s">
        <v>213</v>
      </c>
      <c r="R2" s="203" t="s">
        <v>214</v>
      </c>
      <c r="S2" s="196" t="s">
        <v>218</v>
      </c>
      <c r="T2" s="253" t="s">
        <v>220</v>
      </c>
      <c r="U2" s="254"/>
      <c r="V2" s="254"/>
      <c r="W2" s="255"/>
      <c r="Z2" s="196"/>
      <c r="AA2" s="190"/>
      <c r="AB2" s="196"/>
      <c r="AC2" s="190"/>
    </row>
    <row r="3" spans="1:29" x14ac:dyDescent="0.25">
      <c r="C3" s="195" t="s">
        <v>209</v>
      </c>
      <c r="D3" s="249">
        <v>44334</v>
      </c>
      <c r="E3" s="249">
        <v>44460</v>
      </c>
      <c r="F3" s="194">
        <f>E3-D3-1</f>
        <v>125</v>
      </c>
      <c r="G3" s="195" t="s">
        <v>202</v>
      </c>
      <c r="H3" s="193">
        <f>E3</f>
        <v>44460</v>
      </c>
      <c r="I3" s="193">
        <v>44546</v>
      </c>
      <c r="J3" s="194">
        <f>I3-H3+1</f>
        <v>87</v>
      </c>
      <c r="K3" s="195" t="s">
        <v>202</v>
      </c>
      <c r="L3" s="194">
        <f>M3-H3</f>
        <v>834</v>
      </c>
      <c r="M3" s="193">
        <v>45294</v>
      </c>
      <c r="N3" s="204">
        <v>0.91300000000000003</v>
      </c>
      <c r="O3" s="205">
        <v>0.75800000000000001</v>
      </c>
      <c r="P3" s="204">
        <v>0.71099999999999997</v>
      </c>
      <c r="Q3" s="205">
        <v>0.83899999999999997</v>
      </c>
      <c r="R3" s="205">
        <v>0.63100000000000001</v>
      </c>
      <c r="S3" s="198">
        <f>AVERAGE(N3:Q3)</f>
        <v>0.80525000000000002</v>
      </c>
      <c r="T3" s="200">
        <f>N3/$J$3</f>
        <v>1.0494252873563219E-2</v>
      </c>
      <c r="U3" s="229">
        <f t="shared" ref="U3:W6" si="0">O3/$J$3</f>
        <v>8.7126436781609189E-3</v>
      </c>
      <c r="V3" s="200">
        <f t="shared" si="0"/>
        <v>8.1724137931034474E-3</v>
      </c>
      <c r="W3" s="200">
        <f t="shared" si="0"/>
        <v>9.6436781609195391E-3</v>
      </c>
    </row>
    <row r="4" spans="1:29" x14ac:dyDescent="0.25">
      <c r="C4" s="195" t="s">
        <v>207</v>
      </c>
      <c r="D4" s="249">
        <f>I3</f>
        <v>44546</v>
      </c>
      <c r="E4" s="249">
        <v>44616</v>
      </c>
      <c r="F4" s="194">
        <f>E4-D4-1</f>
        <v>69</v>
      </c>
      <c r="G4" s="195" t="s">
        <v>202</v>
      </c>
      <c r="H4" s="193">
        <f>E4</f>
        <v>44616</v>
      </c>
      <c r="I4" s="193">
        <v>44719</v>
      </c>
      <c r="J4" s="194">
        <f>I4-H4+1</f>
        <v>104</v>
      </c>
      <c r="K4" s="195" t="s">
        <v>202</v>
      </c>
      <c r="L4" s="194">
        <f>M4-H4</f>
        <v>678</v>
      </c>
      <c r="M4" s="193">
        <v>45294</v>
      </c>
      <c r="N4" s="206">
        <v>0.99</v>
      </c>
      <c r="O4" s="207">
        <v>0.52500000000000002</v>
      </c>
      <c r="P4" s="208">
        <v>0.89600000000000002</v>
      </c>
      <c r="Q4" s="207">
        <v>0.1593</v>
      </c>
      <c r="R4" s="207">
        <v>0.51700000000000002</v>
      </c>
      <c r="S4" s="198">
        <f>AVERAGE(N4:Q4)</f>
        <v>0.64257500000000001</v>
      </c>
      <c r="T4" s="200">
        <f t="shared" ref="T4:T6" si="1">N4/$J$3</f>
        <v>1.1379310344827587E-2</v>
      </c>
      <c r="U4" s="229">
        <f t="shared" si="0"/>
        <v>6.0344827586206896E-3</v>
      </c>
      <c r="V4" s="200">
        <f t="shared" si="0"/>
        <v>1.0298850574712644E-2</v>
      </c>
      <c r="W4" s="200">
        <f t="shared" si="0"/>
        <v>1.8310344827586207E-3</v>
      </c>
    </row>
    <row r="5" spans="1:29" x14ac:dyDescent="0.25">
      <c r="C5" s="195" t="s">
        <v>208</v>
      </c>
      <c r="D5" s="249">
        <f>I4</f>
        <v>44719</v>
      </c>
      <c r="E5" s="249">
        <v>44789</v>
      </c>
      <c r="F5" s="194">
        <f t="shared" ref="F5:F6" si="2">E5-D5-1</f>
        <v>69</v>
      </c>
      <c r="G5" s="195" t="s">
        <v>202</v>
      </c>
      <c r="H5" s="193">
        <f>E5</f>
        <v>44789</v>
      </c>
      <c r="I5" s="193">
        <v>44922</v>
      </c>
      <c r="J5" s="194">
        <f>I5-H5+1</f>
        <v>134</v>
      </c>
      <c r="K5" s="195" t="s">
        <v>202</v>
      </c>
      <c r="L5" s="194">
        <f>M5-H5</f>
        <v>505</v>
      </c>
      <c r="M5" s="193">
        <v>45294</v>
      </c>
      <c r="N5" s="209">
        <v>1.2</v>
      </c>
      <c r="O5" s="210">
        <v>0.97399999999999998</v>
      </c>
      <c r="P5" s="209">
        <v>0.78700000000000003</v>
      </c>
      <c r="Q5" s="210">
        <v>0.73699999999999999</v>
      </c>
      <c r="R5" s="210">
        <v>0.95499999999999996</v>
      </c>
      <c r="S5" s="198">
        <f>AVERAGE(N5:Q5)</f>
        <v>0.92449999999999999</v>
      </c>
      <c r="T5" s="200">
        <f t="shared" si="1"/>
        <v>1.3793103448275862E-2</v>
      </c>
      <c r="U5" s="229">
        <f t="shared" si="0"/>
        <v>1.1195402298850575E-2</v>
      </c>
      <c r="V5" s="200">
        <f t="shared" si="0"/>
        <v>9.0459770114942537E-3</v>
      </c>
      <c r="W5" s="200">
        <f t="shared" si="0"/>
        <v>8.471264367816091E-3</v>
      </c>
      <c r="Z5" s="197" t="s">
        <v>270</v>
      </c>
      <c r="AB5" s="197" t="s">
        <v>269</v>
      </c>
    </row>
    <row r="6" spans="1:29" x14ac:dyDescent="0.25">
      <c r="C6" s="195" t="s">
        <v>206</v>
      </c>
      <c r="D6" s="249">
        <f>I5</f>
        <v>44922</v>
      </c>
      <c r="E6" s="249">
        <v>45055</v>
      </c>
      <c r="F6" s="194">
        <f t="shared" si="2"/>
        <v>132</v>
      </c>
      <c r="G6" s="195" t="s">
        <v>202</v>
      </c>
      <c r="H6" s="193">
        <f>E6</f>
        <v>45055</v>
      </c>
      <c r="I6" s="193">
        <v>45180</v>
      </c>
      <c r="J6" s="194">
        <f>I6-H6+1</f>
        <v>126</v>
      </c>
      <c r="K6" s="195" t="s">
        <v>202</v>
      </c>
      <c r="L6" s="194">
        <f>M6-H6</f>
        <v>239</v>
      </c>
      <c r="M6" s="193">
        <v>45294</v>
      </c>
      <c r="N6" s="211">
        <v>0.56599999999999995</v>
      </c>
      <c r="O6" s="212">
        <v>0.80400000000000005</v>
      </c>
      <c r="P6" s="209">
        <v>0.92300000000000004</v>
      </c>
      <c r="Q6" s="212">
        <v>0.65600000000000003</v>
      </c>
      <c r="R6" s="212">
        <v>0.64300000000000002</v>
      </c>
      <c r="S6" s="198">
        <f>AVERAGE(N6:Q6)</f>
        <v>0.73725000000000007</v>
      </c>
      <c r="T6" s="200">
        <f t="shared" si="1"/>
        <v>6.5057471264367813E-3</v>
      </c>
      <c r="U6" s="229">
        <f t="shared" si="0"/>
        <v>9.2413793103448289E-3</v>
      </c>
      <c r="V6" s="200">
        <f t="shared" si="0"/>
        <v>1.0609195402298851E-2</v>
      </c>
      <c r="W6" s="200">
        <f t="shared" si="0"/>
        <v>7.5402298850574716E-3</v>
      </c>
    </row>
    <row r="7" spans="1:29" x14ac:dyDescent="0.25">
      <c r="D7" s="249">
        <f>I6</f>
        <v>45180</v>
      </c>
      <c r="E7" s="249">
        <v>45286</v>
      </c>
      <c r="F7" s="194">
        <f>E7-D7</f>
        <v>106</v>
      </c>
      <c r="G7" s="195" t="s">
        <v>202</v>
      </c>
      <c r="H7" s="193">
        <f>E7</f>
        <v>45286</v>
      </c>
      <c r="M7" s="193" t="s">
        <v>219</v>
      </c>
      <c r="N7" s="208">
        <f>AVERAGE(N3:N6)</f>
        <v>0.9172499999999999</v>
      </c>
      <c r="O7" s="207">
        <f t="shared" ref="O7:S7" si="3">AVERAGE(O3:O6)</f>
        <v>0.76524999999999999</v>
      </c>
      <c r="P7" s="208">
        <f t="shared" si="3"/>
        <v>0.82925000000000004</v>
      </c>
      <c r="Q7" s="207">
        <f t="shared" si="3"/>
        <v>0.59782500000000005</v>
      </c>
      <c r="R7" s="207">
        <f t="shared" si="3"/>
        <v>0.68650000000000011</v>
      </c>
      <c r="S7" s="199">
        <f t="shared" si="3"/>
        <v>0.77739374999999999</v>
      </c>
      <c r="T7" s="201">
        <f>AVERAGE(T3:T6)</f>
        <v>1.0543103448275862E-2</v>
      </c>
      <c r="U7" s="227">
        <f t="shared" ref="U7:W7" si="4">AVERAGE(U3:U6)</f>
        <v>8.7959770114942534E-3</v>
      </c>
      <c r="V7" s="201">
        <f t="shared" si="4"/>
        <v>9.5316091954022984E-3</v>
      </c>
      <c r="W7" s="201">
        <f t="shared" si="4"/>
        <v>6.8715517241379302E-3</v>
      </c>
    </row>
    <row r="8" spans="1:29" x14ac:dyDescent="0.25">
      <c r="E8" s="190" t="s">
        <v>203</v>
      </c>
      <c r="F8" s="190">
        <f>AVERAGE(F3:F7)</f>
        <v>100.2</v>
      </c>
      <c r="G8" s="195" t="s">
        <v>202</v>
      </c>
      <c r="J8" s="190">
        <f>AVERAGE(J3:J6)</f>
        <v>112.75</v>
      </c>
      <c r="K8" s="195" t="s">
        <v>202</v>
      </c>
    </row>
    <row r="10" spans="1:29" x14ac:dyDescent="0.25">
      <c r="C10" s="248" t="s">
        <v>268</v>
      </c>
      <c r="D10" s="256"/>
      <c r="E10" s="257"/>
      <c r="F10" s="258"/>
      <c r="H10" s="256"/>
      <c r="I10" s="257"/>
      <c r="J10" s="258"/>
      <c r="L10" s="256"/>
      <c r="M10" s="257"/>
      <c r="N10" s="258"/>
      <c r="P10" s="259"/>
      <c r="Q10" s="260"/>
      <c r="R10" s="261"/>
      <c r="T10" s="256"/>
      <c r="U10" s="257"/>
      <c r="V10" s="258"/>
    </row>
    <row r="11" spans="1:29" x14ac:dyDescent="0.25">
      <c r="A11" s="197"/>
      <c r="B11" s="197"/>
      <c r="C11" s="248" t="s">
        <v>121</v>
      </c>
      <c r="D11" s="214" t="s">
        <v>236</v>
      </c>
      <c r="E11" s="214"/>
      <c r="F11" s="214" t="s">
        <v>226</v>
      </c>
      <c r="G11" s="214"/>
      <c r="H11" s="214" t="s">
        <v>225</v>
      </c>
      <c r="I11" s="214"/>
      <c r="J11" s="214" t="s">
        <v>224</v>
      </c>
      <c r="K11" s="214"/>
      <c r="L11" s="214" t="s">
        <v>223</v>
      </c>
      <c r="M11" s="214"/>
      <c r="N11" s="214" t="s">
        <v>222</v>
      </c>
      <c r="O11" s="214"/>
      <c r="P11" s="214">
        <v>1814.8</v>
      </c>
      <c r="Q11" s="214"/>
      <c r="R11" s="214">
        <v>2030.5</v>
      </c>
      <c r="S11" s="214"/>
      <c r="T11" s="214">
        <v>1911.3</v>
      </c>
      <c r="U11" s="230"/>
      <c r="V11" s="214">
        <v>2058.1999999999998</v>
      </c>
    </row>
    <row r="12" spans="1:29" x14ac:dyDescent="0.25">
      <c r="A12" s="197"/>
      <c r="B12" s="197"/>
      <c r="C12" s="248" t="s">
        <v>137</v>
      </c>
      <c r="D12" s="214" t="s">
        <v>235</v>
      </c>
      <c r="E12" s="214"/>
      <c r="F12" s="214" t="s">
        <v>234</v>
      </c>
      <c r="G12" s="214"/>
      <c r="H12" s="214" t="s">
        <v>233</v>
      </c>
      <c r="I12" s="214"/>
      <c r="J12" s="214" t="s">
        <v>232</v>
      </c>
      <c r="K12" s="214"/>
      <c r="L12" s="214" t="s">
        <v>231</v>
      </c>
      <c r="M12" s="214"/>
      <c r="N12" s="214" t="s">
        <v>230</v>
      </c>
      <c r="O12" s="214"/>
      <c r="P12" s="214" t="s">
        <v>229</v>
      </c>
      <c r="Q12" s="214"/>
      <c r="R12" s="214" t="s">
        <v>228</v>
      </c>
      <c r="S12" s="214"/>
      <c r="T12" s="214" t="s">
        <v>227</v>
      </c>
      <c r="U12" s="230"/>
      <c r="V12" s="214">
        <v>29.311399999999999</v>
      </c>
      <c r="Z12" s="197" t="s">
        <v>272</v>
      </c>
      <c r="AB12" s="197" t="s">
        <v>269</v>
      </c>
      <c r="AC12" s="197" t="s">
        <v>271</v>
      </c>
    </row>
    <row r="13" spans="1:29" x14ac:dyDescent="0.25">
      <c r="C13" s="248" t="s">
        <v>237</v>
      </c>
      <c r="D13" s="221">
        <v>489.22</v>
      </c>
      <c r="E13" s="221"/>
      <c r="F13" s="221">
        <v>492.44</v>
      </c>
      <c r="G13" s="221"/>
      <c r="H13" s="221">
        <v>855.78</v>
      </c>
      <c r="I13" s="221"/>
      <c r="J13" s="221">
        <v>855.46</v>
      </c>
      <c r="K13" s="221"/>
      <c r="L13" s="221">
        <v>963.2</v>
      </c>
      <c r="M13" s="221"/>
      <c r="N13" s="221">
        <v>1013.16</v>
      </c>
      <c r="O13" s="221"/>
      <c r="P13" s="221">
        <v>1088.29</v>
      </c>
      <c r="Q13" s="221"/>
      <c r="R13" s="221">
        <v>1274.44</v>
      </c>
      <c r="S13" s="221"/>
      <c r="T13" s="221">
        <v>1651.14</v>
      </c>
      <c r="V13" s="221">
        <f>V12*V11/31.1</f>
        <v>1939.8303369774917</v>
      </c>
      <c r="Z13" s="228">
        <v>45286</v>
      </c>
      <c r="AB13" s="197">
        <f>Z18-Z13</f>
        <v>59</v>
      </c>
      <c r="AC13" s="197">
        <f>Z18-Z13</f>
        <v>59</v>
      </c>
    </row>
    <row r="14" spans="1:29" x14ac:dyDescent="0.25">
      <c r="C14" s="248" t="s">
        <v>274</v>
      </c>
      <c r="D14" s="247"/>
      <c r="E14" s="247"/>
      <c r="F14" s="247"/>
      <c r="G14" s="247"/>
      <c r="H14" s="247">
        <v>1</v>
      </c>
      <c r="I14" s="247"/>
      <c r="J14" s="247">
        <v>1.0275000000000001</v>
      </c>
      <c r="K14" s="247"/>
      <c r="L14" s="247">
        <v>0.9163</v>
      </c>
      <c r="M14" s="247"/>
      <c r="N14" s="247">
        <v>1.0911</v>
      </c>
      <c r="O14" s="247"/>
      <c r="P14" s="247">
        <v>0.73260000000000003</v>
      </c>
      <c r="Q14" s="247"/>
      <c r="R14" s="247">
        <v>0.94869999999999999</v>
      </c>
      <c r="S14" s="221"/>
      <c r="T14" s="247">
        <v>1.361</v>
      </c>
      <c r="V14" s="247">
        <v>1.9292</v>
      </c>
      <c r="Z14" s="228">
        <v>45055</v>
      </c>
      <c r="AB14" s="197">
        <f>Z16-Z14</f>
        <v>125</v>
      </c>
      <c r="AC14" s="197">
        <f>AB17+AB16+AB14</f>
        <v>290</v>
      </c>
    </row>
    <row r="15" spans="1:29" x14ac:dyDescent="0.25">
      <c r="C15" s="248"/>
      <c r="D15" s="247"/>
      <c r="E15" s="247"/>
      <c r="F15" s="247"/>
      <c r="G15" s="247"/>
      <c r="H15" s="247"/>
      <c r="I15" s="247"/>
      <c r="J15" s="224">
        <f>J14/H14-1</f>
        <v>2.750000000000008E-2</v>
      </c>
      <c r="K15" s="247"/>
      <c r="L15" s="224">
        <f>L14/J14-1</f>
        <v>-0.10822384428223852</v>
      </c>
      <c r="M15" s="247"/>
      <c r="N15" s="224">
        <f>N14/L14-1</f>
        <v>0.19076721597729995</v>
      </c>
      <c r="O15" s="247"/>
      <c r="P15" s="224">
        <f>P14/N14-1</f>
        <v>-0.32856750068737961</v>
      </c>
      <c r="Q15" s="247"/>
      <c r="R15" s="224">
        <f>R14/P14-1</f>
        <v>0.29497679497679496</v>
      </c>
      <c r="S15" s="221"/>
      <c r="T15" s="224">
        <f>T14/R14-1</f>
        <v>0.43459470854854021</v>
      </c>
      <c r="V15" s="224">
        <f>V14/T14-1</f>
        <v>0.41748714180749458</v>
      </c>
      <c r="Z15" s="228">
        <v>45088</v>
      </c>
      <c r="AB15" s="197">
        <f>Z16-Z15</f>
        <v>92</v>
      </c>
      <c r="AC15" s="197">
        <f>AB16+AB15</f>
        <v>183</v>
      </c>
    </row>
    <row r="16" spans="1:29" x14ac:dyDescent="0.25">
      <c r="C16" s="195" t="s">
        <v>238</v>
      </c>
      <c r="D16" s="222"/>
      <c r="E16" s="222"/>
      <c r="F16" s="224">
        <f>F13/D13-1</f>
        <v>6.5819058910101536E-3</v>
      </c>
      <c r="G16" s="225"/>
      <c r="H16" s="224">
        <f>H13/F13-1</f>
        <v>0.73783608155308267</v>
      </c>
      <c r="I16" s="225"/>
      <c r="J16" s="224">
        <f>J13/H13-1</f>
        <v>-3.739278786603073E-4</v>
      </c>
      <c r="K16" s="225"/>
      <c r="L16" s="224">
        <f>L13/J13-1</f>
        <v>0.12594393659551595</v>
      </c>
      <c r="M16" s="225"/>
      <c r="N16" s="224">
        <f>N13/L13-1</f>
        <v>5.1868770764119443E-2</v>
      </c>
      <c r="O16" s="203"/>
      <c r="P16" s="224">
        <f>P13/N13-1</f>
        <v>7.4154131627778508E-2</v>
      </c>
      <c r="Q16" s="203"/>
      <c r="R16" s="224">
        <f>R13/P13-1</f>
        <v>0.17104815811961904</v>
      </c>
      <c r="S16" s="203"/>
      <c r="T16" s="224">
        <f>T13/R13-1</f>
        <v>0.29558080411788712</v>
      </c>
      <c r="U16" s="190"/>
      <c r="V16" s="224">
        <f>V13/T13-1</f>
        <v>0.17484303994663786</v>
      </c>
      <c r="Z16" s="228">
        <v>45180</v>
      </c>
      <c r="AB16" s="197">
        <f>Z17-Z16</f>
        <v>91</v>
      </c>
      <c r="AC16" s="197">
        <f>AB17+AB16</f>
        <v>165</v>
      </c>
    </row>
    <row r="17" spans="1:33" x14ac:dyDescent="0.25">
      <c r="A17" s="197"/>
      <c r="B17" s="197"/>
      <c r="C17" s="197" t="s">
        <v>267</v>
      </c>
      <c r="D17" s="215">
        <f>D3</f>
        <v>44334</v>
      </c>
      <c r="E17" s="242" t="s">
        <v>209</v>
      </c>
      <c r="F17" s="215">
        <f>E3</f>
        <v>44460</v>
      </c>
      <c r="G17" s="216" t="s">
        <v>209</v>
      </c>
      <c r="H17" s="215">
        <f>D4</f>
        <v>44546</v>
      </c>
      <c r="I17" s="242" t="s">
        <v>207</v>
      </c>
      <c r="J17" s="215">
        <f>E4</f>
        <v>44616</v>
      </c>
      <c r="K17" s="216" t="s">
        <v>207</v>
      </c>
      <c r="L17" s="215">
        <f>D5</f>
        <v>44719</v>
      </c>
      <c r="M17" s="242" t="s">
        <v>208</v>
      </c>
      <c r="N17" s="215">
        <f>E5</f>
        <v>44789</v>
      </c>
      <c r="O17" s="216" t="s">
        <v>208</v>
      </c>
      <c r="P17" s="215">
        <f>D6</f>
        <v>44922</v>
      </c>
      <c r="Q17" s="242" t="s">
        <v>206</v>
      </c>
      <c r="R17" s="215">
        <f>E6</f>
        <v>45055</v>
      </c>
      <c r="S17" s="216" t="s">
        <v>206</v>
      </c>
      <c r="T17" s="215">
        <f>D7</f>
        <v>45180</v>
      </c>
      <c r="U17" s="242" t="s">
        <v>256</v>
      </c>
      <c r="V17" s="215">
        <f>E7</f>
        <v>45286</v>
      </c>
      <c r="W17" s="215" t="s">
        <v>256</v>
      </c>
      <c r="X17" s="215">
        <f>V17+86</f>
        <v>45372</v>
      </c>
      <c r="Z17" s="228">
        <v>45271</v>
      </c>
      <c r="AB17" s="197">
        <f>Z18-Z17</f>
        <v>74</v>
      </c>
      <c r="AC17" s="197">
        <f>AB17</f>
        <v>74</v>
      </c>
    </row>
    <row r="18" spans="1:33" x14ac:dyDescent="0.25">
      <c r="C18" s="195" t="s">
        <v>245</v>
      </c>
      <c r="H18" s="226">
        <f>N3</f>
        <v>0.91300000000000003</v>
      </c>
      <c r="I18" s="190"/>
      <c r="J18" s="190"/>
      <c r="K18" s="190"/>
      <c r="L18" s="231">
        <f>N4</f>
        <v>0.99</v>
      </c>
      <c r="M18" s="190"/>
      <c r="N18" s="196"/>
      <c r="O18" s="196"/>
      <c r="P18" s="210">
        <f>N5</f>
        <v>1.2</v>
      </c>
      <c r="Q18" s="196"/>
      <c r="R18" s="196"/>
      <c r="S18" s="196"/>
      <c r="T18" s="223">
        <f>N6</f>
        <v>0.56599999999999995</v>
      </c>
      <c r="V18" s="240"/>
      <c r="Z18" s="228">
        <v>45345</v>
      </c>
    </row>
    <row r="19" spans="1:33" x14ac:dyDescent="0.25">
      <c r="C19" s="195" t="s">
        <v>246</v>
      </c>
      <c r="D19" s="217"/>
      <c r="F19" s="218"/>
      <c r="H19" s="226">
        <f>P3</f>
        <v>0.71099999999999997</v>
      </c>
      <c r="I19" s="226"/>
      <c r="J19" s="226"/>
      <c r="K19" s="226"/>
      <c r="L19" s="226">
        <f>P4</f>
        <v>0.89600000000000002</v>
      </c>
      <c r="M19" s="226"/>
      <c r="N19" s="226"/>
      <c r="O19" s="226"/>
      <c r="P19" s="226">
        <f>P5</f>
        <v>0.78700000000000003</v>
      </c>
      <c r="Q19" s="226"/>
      <c r="R19" s="226"/>
      <c r="S19" s="226"/>
      <c r="T19" s="226">
        <f>P6</f>
        <v>0.92300000000000004</v>
      </c>
      <c r="V19" s="220"/>
      <c r="AA19" s="190" t="s">
        <v>240</v>
      </c>
      <c r="AC19" s="190" t="s">
        <v>240</v>
      </c>
    </row>
    <row r="20" spans="1:33" x14ac:dyDescent="0.25">
      <c r="C20" s="195" t="s">
        <v>248</v>
      </c>
      <c r="D20" s="217"/>
      <c r="F20" s="218"/>
      <c r="H20" s="226">
        <f>H13/$F$13-1</f>
        <v>0.73783608155308267</v>
      </c>
      <c r="I20" s="226"/>
      <c r="J20" s="226">
        <f>J13/$F$13-1</f>
        <v>0.73718625619364797</v>
      </c>
      <c r="K20" s="226"/>
      <c r="L20" s="226">
        <f>L13/$F$13-1</f>
        <v>0.9559743318983025</v>
      </c>
      <c r="M20" s="226"/>
      <c r="N20" s="226">
        <f>N13/$F$13-1</f>
        <v>1.0574283161400375</v>
      </c>
      <c r="O20" s="226"/>
      <c r="P20" s="226">
        <f>P13/$F$13-1</f>
        <v>1.2099951263098041</v>
      </c>
      <c r="Q20" s="226"/>
      <c r="R20" s="226">
        <f>R13/$F$13-1</f>
        <v>1.588010722118431</v>
      </c>
      <c r="S20" s="226"/>
      <c r="T20" s="226">
        <f>T13/$F$13-1</f>
        <v>2.3529770124279104</v>
      </c>
      <c r="V20" s="226">
        <f>V13/$F$13-1</f>
        <v>2.9392217061520016</v>
      </c>
      <c r="Z20" s="196" t="s">
        <v>257</v>
      </c>
      <c r="AA20" s="195">
        <f>H17-F17</f>
        <v>86</v>
      </c>
      <c r="AB20" s="196" t="s">
        <v>262</v>
      </c>
      <c r="AC20" s="195">
        <f>F17-D17</f>
        <v>126</v>
      </c>
    </row>
    <row r="21" spans="1:33" x14ac:dyDescent="0.25">
      <c r="C21" s="195" t="s">
        <v>254</v>
      </c>
      <c r="D21" s="217"/>
      <c r="F21" s="218"/>
      <c r="H21" s="226">
        <v>0.71799999999999997</v>
      </c>
      <c r="I21" s="226"/>
      <c r="J21" s="226">
        <v>0.60799999999999998</v>
      </c>
      <c r="K21" s="226"/>
      <c r="L21" s="226">
        <v>0.996</v>
      </c>
      <c r="M21" s="226"/>
      <c r="N21" s="226">
        <v>1.0760000000000001</v>
      </c>
      <c r="O21" s="226"/>
      <c r="P21" s="226">
        <v>1.1635</v>
      </c>
      <c r="Q21" s="226"/>
      <c r="R21" s="226">
        <v>1.2645</v>
      </c>
      <c r="S21" s="226"/>
      <c r="T21" s="226">
        <v>2.1168</v>
      </c>
      <c r="U21" s="226"/>
      <c r="V21" s="226">
        <v>2.4</v>
      </c>
      <c r="Z21" s="196" t="s">
        <v>258</v>
      </c>
      <c r="AA21" s="195">
        <f>L17-J17</f>
        <v>103</v>
      </c>
      <c r="AB21" s="196" t="s">
        <v>262</v>
      </c>
      <c r="AC21" s="195">
        <f>J17-H17</f>
        <v>70</v>
      </c>
    </row>
    <row r="22" spans="1:33" x14ac:dyDescent="0.25">
      <c r="D22" s="217"/>
      <c r="F22" s="218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V22" s="226"/>
      <c r="Z22" s="196" t="s">
        <v>259</v>
      </c>
      <c r="AA22" s="195">
        <f>P17-N17</f>
        <v>133</v>
      </c>
      <c r="AB22" s="196" t="s">
        <v>263</v>
      </c>
      <c r="AC22" s="195">
        <f>N17-L17</f>
        <v>70</v>
      </c>
    </row>
    <row r="23" spans="1:33" x14ac:dyDescent="0.25">
      <c r="C23" s="190" t="s">
        <v>273</v>
      </c>
      <c r="D23" s="217"/>
      <c r="F23" s="217">
        <v>100000</v>
      </c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V23" s="226"/>
      <c r="Z23" s="196" t="s">
        <v>260</v>
      </c>
      <c r="AA23" s="195">
        <f>T17-R17</f>
        <v>125</v>
      </c>
      <c r="AB23" s="196" t="s">
        <v>264</v>
      </c>
      <c r="AC23" s="195">
        <f>R17-P17</f>
        <v>133</v>
      </c>
    </row>
    <row r="24" spans="1:33" x14ac:dyDescent="0.25">
      <c r="C24" s="195" t="s">
        <v>245</v>
      </c>
      <c r="F24" s="217">
        <v>100000</v>
      </c>
      <c r="H24" s="218">
        <f>F24*(1+H18)</f>
        <v>191300</v>
      </c>
      <c r="J24" s="218">
        <f>H24*(1+J16)</f>
        <v>191228.46759681229</v>
      </c>
      <c r="L24" s="218">
        <f>J24*(1+L18)</f>
        <v>380544.65051765647</v>
      </c>
      <c r="N24" s="218">
        <f>L24*(1+N16)</f>
        <v>400283.03376086871</v>
      </c>
      <c r="P24" s="218">
        <f>N24*(1+P18)</f>
        <v>880622.67427391128</v>
      </c>
      <c r="R24" s="218">
        <f>P24*(1+R16)</f>
        <v>1031251.560706837</v>
      </c>
      <c r="T24" s="218">
        <f>R24*(1+T18)</f>
        <v>1614939.9440669066</v>
      </c>
      <c r="V24" s="243">
        <f>T24*(1+V16)</f>
        <v>1897300.9532188179</v>
      </c>
      <c r="W24" s="244"/>
      <c r="Z24" s="196" t="s">
        <v>260</v>
      </c>
      <c r="AA24" s="195">
        <f>X17-V17</f>
        <v>86</v>
      </c>
      <c r="AB24" s="196" t="s">
        <v>266</v>
      </c>
      <c r="AC24" s="195">
        <f>V17-T17</f>
        <v>106</v>
      </c>
    </row>
    <row r="25" spans="1:33" x14ac:dyDescent="0.25">
      <c r="C25" s="195" t="s">
        <v>246</v>
      </c>
      <c r="D25" s="217"/>
      <c r="F25" s="217">
        <v>100000</v>
      </c>
      <c r="H25" s="218">
        <f>F25*(1+H19)</f>
        <v>171099.99999999997</v>
      </c>
      <c r="J25" s="218">
        <f>H25*(1+J16)</f>
        <v>171036.02093996119</v>
      </c>
      <c r="L25" s="218">
        <f>J25*(1+L19)</f>
        <v>324284.29570216639</v>
      </c>
      <c r="N25" s="219">
        <f>L25*(N16+1)</f>
        <v>341104.52349834598</v>
      </c>
      <c r="P25" s="219">
        <f>N25*(1+P19)</f>
        <v>609553.78349154419</v>
      </c>
      <c r="R25" s="219">
        <f>P25*(1+R16)</f>
        <v>713816.83543261793</v>
      </c>
      <c r="T25" s="220">
        <f>R25*(1+T19)</f>
        <v>1372669.7745369242</v>
      </c>
      <c r="V25" s="245">
        <f>T25*(1+V16)</f>
        <v>1612671.5307598261</v>
      </c>
      <c r="W25" s="244"/>
    </row>
    <row r="26" spans="1:33" x14ac:dyDescent="0.25">
      <c r="C26" s="195" t="s">
        <v>248</v>
      </c>
      <c r="D26" s="192"/>
      <c r="E26" s="192"/>
      <c r="F26" s="217">
        <v>100000</v>
      </c>
      <c r="H26" s="218">
        <f>$F$26*(1+H20)</f>
        <v>173783.60815530826</v>
      </c>
      <c r="J26" s="218">
        <f>$F$26*(1+J20)</f>
        <v>173718.62561936479</v>
      </c>
      <c r="L26" s="218">
        <f>$F$26*(1+L20)</f>
        <v>195597.43318983025</v>
      </c>
      <c r="N26" s="218">
        <f>$F$26*(1+N20)</f>
        <v>205742.83161400375</v>
      </c>
      <c r="P26" s="218">
        <f>$F$26*(1+P20)</f>
        <v>220999.5126309804</v>
      </c>
      <c r="R26" s="218">
        <f>$F$26*(1+R20)</f>
        <v>258801.0722118431</v>
      </c>
      <c r="T26" s="218">
        <f>$F$26*(1+T20)</f>
        <v>335297.70124279102</v>
      </c>
      <c r="U26" s="192"/>
      <c r="V26" s="243">
        <f>$F$26*(1+V20)</f>
        <v>393922.17061520019</v>
      </c>
      <c r="W26" s="244"/>
      <c r="Z26" s="196" t="s">
        <v>261</v>
      </c>
      <c r="AA26" s="241">
        <f>SUM(AA20:AA24)/5</f>
        <v>106.6</v>
      </c>
      <c r="AB26" s="196" t="s">
        <v>265</v>
      </c>
      <c r="AC26" s="241">
        <f>(AC20+AC21+AC22+AC23+AC24)/5</f>
        <v>101</v>
      </c>
      <c r="AE26" s="263">
        <f>AA26+AC26</f>
        <v>207.6</v>
      </c>
      <c r="AF26" s="192">
        <f>AE26*2</f>
        <v>415.2</v>
      </c>
      <c r="AG26" s="192">
        <f>AF26*2</f>
        <v>830.4</v>
      </c>
    </row>
    <row r="27" spans="1:33" x14ac:dyDescent="0.25">
      <c r="A27" s="195"/>
      <c r="B27" s="195"/>
      <c r="C27" s="195" t="s">
        <v>254</v>
      </c>
      <c r="D27" s="190"/>
      <c r="E27" s="190"/>
      <c r="F27" s="218">
        <v>100000</v>
      </c>
      <c r="H27" s="218">
        <f>$F$26*(1+H21)</f>
        <v>171800</v>
      </c>
      <c r="J27" s="218">
        <f>$F$26*(1+J21)</f>
        <v>160800</v>
      </c>
      <c r="L27" s="218">
        <f>$F$26*(1+L21)</f>
        <v>199600</v>
      </c>
      <c r="N27" s="218">
        <f>$F$26*(1+N21)</f>
        <v>207600</v>
      </c>
      <c r="P27" s="218">
        <f>$F$26*(1+P21)</f>
        <v>216350</v>
      </c>
      <c r="R27" s="218">
        <f>$F$26*(1+R21)</f>
        <v>226450</v>
      </c>
      <c r="T27" s="218">
        <f>$F$26*(1+T21)</f>
        <v>311680</v>
      </c>
      <c r="U27" s="192"/>
      <c r="V27" s="243">
        <f>$F$26*(1+V21)</f>
        <v>340000</v>
      </c>
      <c r="W27" s="244"/>
    </row>
    <row r="28" spans="1:33" x14ac:dyDescent="0.25">
      <c r="A28" s="195"/>
      <c r="B28" s="195"/>
      <c r="D28" s="190"/>
      <c r="E28" s="190"/>
      <c r="F28" s="218"/>
      <c r="H28" s="218"/>
      <c r="J28" s="218"/>
      <c r="L28" s="218"/>
      <c r="N28" s="218"/>
      <c r="P28" s="218"/>
      <c r="R28" s="218"/>
      <c r="T28" s="218"/>
      <c r="U28" s="192"/>
      <c r="V28" s="244"/>
      <c r="W28" s="246" t="s">
        <v>191</v>
      </c>
      <c r="X28" s="228">
        <v>45328</v>
      </c>
    </row>
    <row r="29" spans="1:33" x14ac:dyDescent="0.25">
      <c r="A29" s="195" t="s">
        <v>240</v>
      </c>
      <c r="B29" s="195"/>
      <c r="C29" s="190" t="s">
        <v>247</v>
      </c>
      <c r="D29" s="190" t="s">
        <v>241</v>
      </c>
      <c r="E29" s="190" t="s">
        <v>242</v>
      </c>
      <c r="F29" s="232" t="s">
        <v>239</v>
      </c>
      <c r="G29" s="190" t="s">
        <v>240</v>
      </c>
      <c r="H29" s="232" t="s">
        <v>255</v>
      </c>
      <c r="J29" s="218"/>
      <c r="L29" s="218"/>
      <c r="N29" s="218"/>
      <c r="P29" s="218"/>
      <c r="R29" s="218"/>
      <c r="T29" s="218"/>
      <c r="U29" s="192"/>
    </row>
    <row r="30" spans="1:33" hidden="1" x14ac:dyDescent="0.25">
      <c r="A30" s="195">
        <f>E30-D30</f>
        <v>364</v>
      </c>
      <c r="B30" s="195"/>
      <c r="C30" s="190" t="s">
        <v>251</v>
      </c>
      <c r="D30" s="228">
        <v>44922</v>
      </c>
      <c r="E30" s="193">
        <v>45286</v>
      </c>
      <c r="F30" s="227">
        <v>0.49</v>
      </c>
      <c r="H30" s="218"/>
      <c r="J30" s="218"/>
      <c r="L30" s="218"/>
      <c r="N30" s="218"/>
      <c r="P30" s="218"/>
      <c r="R30" s="218"/>
      <c r="T30" s="218"/>
      <c r="U30" s="192"/>
    </row>
    <row r="31" spans="1:33" hidden="1" x14ac:dyDescent="0.25">
      <c r="A31" s="195">
        <f>E31-D31</f>
        <v>740</v>
      </c>
      <c r="B31" s="195"/>
      <c r="C31" s="190" t="s">
        <v>250</v>
      </c>
      <c r="D31" s="228">
        <v>44546</v>
      </c>
      <c r="E31" s="193">
        <v>45286</v>
      </c>
      <c r="F31" s="227"/>
      <c r="H31" s="218"/>
      <c r="J31" s="218"/>
      <c r="L31" s="218"/>
      <c r="N31" s="218"/>
      <c r="P31" s="218"/>
      <c r="R31" s="218"/>
      <c r="T31" s="218"/>
      <c r="U31" s="192"/>
    </row>
    <row r="32" spans="1:33" hidden="1" x14ac:dyDescent="0.25">
      <c r="A32" s="195">
        <f>E32-D32</f>
        <v>826</v>
      </c>
      <c r="B32" s="195"/>
      <c r="C32" s="190" t="s">
        <v>250</v>
      </c>
      <c r="D32" s="228">
        <v>44460</v>
      </c>
      <c r="E32" s="193">
        <v>45286</v>
      </c>
      <c r="F32" s="227"/>
      <c r="H32" s="218"/>
      <c r="J32" s="218"/>
      <c r="L32" s="218"/>
      <c r="N32" s="218"/>
      <c r="P32" s="218"/>
      <c r="R32" s="218"/>
      <c r="T32" s="218"/>
      <c r="U32" s="192"/>
    </row>
    <row r="33" spans="1:23" hidden="1" x14ac:dyDescent="0.25">
      <c r="A33" s="195"/>
      <c r="B33" s="195"/>
      <c r="D33" s="190"/>
      <c r="E33" s="190"/>
      <c r="F33" s="218"/>
      <c r="H33" s="218"/>
      <c r="J33" s="218"/>
      <c r="L33" s="218"/>
      <c r="N33" s="218"/>
      <c r="P33" s="218"/>
      <c r="R33" s="218"/>
      <c r="T33" s="218"/>
      <c r="U33" s="192"/>
    </row>
    <row r="34" spans="1:23" x14ac:dyDescent="0.25">
      <c r="A34" s="195"/>
      <c r="B34" s="195"/>
      <c r="C34" s="190" t="s">
        <v>253</v>
      </c>
      <c r="D34" s="233">
        <f>H6</f>
        <v>45055</v>
      </c>
      <c r="E34" s="193">
        <f>E35</f>
        <v>45286</v>
      </c>
      <c r="F34" s="227">
        <f>V24/R24-1</f>
        <v>0.83980420055643479</v>
      </c>
      <c r="G34" s="195">
        <f>E34-D34</f>
        <v>231</v>
      </c>
      <c r="H34" s="229">
        <f>F34/G34</f>
        <v>3.635516019724826E-3</v>
      </c>
      <c r="J34" s="218"/>
      <c r="L34" s="218"/>
      <c r="N34" s="218"/>
      <c r="P34" s="218"/>
      <c r="R34" s="218"/>
      <c r="T34" s="218"/>
      <c r="U34" s="192"/>
    </row>
    <row r="35" spans="1:23" x14ac:dyDescent="0.25">
      <c r="A35" s="195">
        <f>E35-D35</f>
        <v>364</v>
      </c>
      <c r="B35" s="195"/>
      <c r="C35" s="234" t="s">
        <v>253</v>
      </c>
      <c r="D35" s="235">
        <f>P17</f>
        <v>44922</v>
      </c>
      <c r="E35" s="236">
        <f>V17</f>
        <v>45286</v>
      </c>
      <c r="F35" s="237">
        <f>V24/P24-1</f>
        <v>1.1544993203623513</v>
      </c>
      <c r="G35" s="238">
        <f>E35-D35</f>
        <v>364</v>
      </c>
      <c r="H35" s="239">
        <f>F35/G35</f>
        <v>3.1717014295668988E-3</v>
      </c>
      <c r="U35" s="192"/>
      <c r="W35" s="189"/>
    </row>
    <row r="36" spans="1:23" x14ac:dyDescent="0.25">
      <c r="A36" s="195">
        <f>E36-D36</f>
        <v>740</v>
      </c>
      <c r="B36" s="195"/>
      <c r="C36" s="190" t="s">
        <v>253</v>
      </c>
      <c r="D36" s="228">
        <f>H17</f>
        <v>44546</v>
      </c>
      <c r="E36" s="193">
        <f>V17</f>
        <v>45286</v>
      </c>
      <c r="F36" s="227">
        <f>V24/H24-1</f>
        <v>8.917934935801453</v>
      </c>
      <c r="G36" s="195">
        <f>E36-D36</f>
        <v>740</v>
      </c>
      <c r="H36" s="229">
        <f>F36/G36</f>
        <v>1.205126342675872E-2</v>
      </c>
      <c r="U36" s="192"/>
    </row>
    <row r="37" spans="1:23" x14ac:dyDescent="0.25">
      <c r="A37" s="195">
        <f>E37-D37</f>
        <v>826</v>
      </c>
      <c r="B37" s="195"/>
      <c r="C37" s="190" t="s">
        <v>253</v>
      </c>
      <c r="D37" s="228">
        <f>H3</f>
        <v>44460</v>
      </c>
      <c r="E37" s="193">
        <f>V17</f>
        <v>45286</v>
      </c>
      <c r="F37" s="227">
        <f>V24/F24-1</f>
        <v>17.973009532188179</v>
      </c>
      <c r="G37" s="195">
        <f>E37-D37</f>
        <v>826</v>
      </c>
      <c r="H37" s="229">
        <f>F37/G37</f>
        <v>2.1759091443327095E-2</v>
      </c>
      <c r="U37" s="192"/>
    </row>
    <row r="38" spans="1:23" x14ac:dyDescent="0.25">
      <c r="A38" s="195"/>
      <c r="B38" s="195"/>
      <c r="C38" s="190"/>
      <c r="D38" s="228"/>
      <c r="E38" s="193"/>
      <c r="F38" s="227"/>
      <c r="H38" s="229"/>
      <c r="U38" s="192"/>
    </row>
    <row r="39" spans="1:23" x14ac:dyDescent="0.25">
      <c r="A39" s="195"/>
      <c r="B39" s="195"/>
      <c r="C39" s="190" t="s">
        <v>273</v>
      </c>
      <c r="D39" s="228">
        <f>D34</f>
        <v>45055</v>
      </c>
      <c r="E39" s="193">
        <f>E34</f>
        <v>45286</v>
      </c>
      <c r="F39" s="227"/>
      <c r="H39" s="229"/>
      <c r="U39" s="192"/>
    </row>
    <row r="40" spans="1:23" x14ac:dyDescent="0.25">
      <c r="A40" s="195"/>
      <c r="B40" s="195"/>
      <c r="C40" s="190"/>
      <c r="F40" s="227"/>
      <c r="U40" s="192"/>
    </row>
    <row r="41" spans="1:23" x14ac:dyDescent="0.25">
      <c r="A41" s="195"/>
      <c r="B41" s="195"/>
      <c r="C41" s="190" t="s">
        <v>252</v>
      </c>
      <c r="D41" s="193">
        <f t="shared" ref="D41:E44" si="5">D34</f>
        <v>45055</v>
      </c>
      <c r="E41" s="193">
        <f t="shared" si="5"/>
        <v>45286</v>
      </c>
      <c r="F41" s="227">
        <f>V25/R25-1</f>
        <v>1.2592231658173847</v>
      </c>
      <c r="G41" s="195">
        <f>E41-D41</f>
        <v>231</v>
      </c>
      <c r="H41" s="229">
        <f>F41/G41</f>
        <v>5.4511825360059945E-3</v>
      </c>
      <c r="U41" s="192"/>
    </row>
    <row r="42" spans="1:23" x14ac:dyDescent="0.25">
      <c r="A42" s="195"/>
      <c r="B42" s="195"/>
      <c r="C42" s="234" t="s">
        <v>252</v>
      </c>
      <c r="D42" s="235">
        <f t="shared" si="5"/>
        <v>44922</v>
      </c>
      <c r="E42" s="235">
        <f t="shared" si="5"/>
        <v>45286</v>
      </c>
      <c r="F42" s="237">
        <f>V25/P25-1</f>
        <v>1.6456591271116232</v>
      </c>
      <c r="G42" s="238">
        <f t="shared" ref="G42:G44" si="6">E42-D42</f>
        <v>364</v>
      </c>
      <c r="H42" s="239">
        <f t="shared" ref="H42:H44" si="7">F42/G42</f>
        <v>4.5210415579989647E-3</v>
      </c>
      <c r="U42" s="192"/>
    </row>
    <row r="43" spans="1:23" x14ac:dyDescent="0.25">
      <c r="A43" s="195"/>
      <c r="B43" s="195"/>
      <c r="C43" s="190" t="s">
        <v>252</v>
      </c>
      <c r="D43" s="228">
        <f t="shared" si="5"/>
        <v>44546</v>
      </c>
      <c r="E43" s="228">
        <f t="shared" si="5"/>
        <v>45286</v>
      </c>
      <c r="F43" s="227">
        <f>V25/H25-1</f>
        <v>8.4253157846863029</v>
      </c>
      <c r="G43" s="195">
        <f t="shared" si="6"/>
        <v>740</v>
      </c>
      <c r="H43" s="229">
        <f t="shared" si="7"/>
        <v>1.1385561871197707E-2</v>
      </c>
      <c r="U43" s="192"/>
    </row>
    <row r="44" spans="1:23" x14ac:dyDescent="0.25">
      <c r="A44" s="195"/>
      <c r="B44" s="195"/>
      <c r="C44" s="190" t="s">
        <v>252</v>
      </c>
      <c r="D44" s="228">
        <f t="shared" si="5"/>
        <v>44460</v>
      </c>
      <c r="E44" s="228">
        <f t="shared" si="5"/>
        <v>45286</v>
      </c>
      <c r="F44" s="227">
        <f>V25/F25-1</f>
        <v>15.126715307598261</v>
      </c>
      <c r="G44" s="195">
        <f t="shared" si="6"/>
        <v>826</v>
      </c>
      <c r="H44" s="229">
        <f t="shared" si="7"/>
        <v>1.8313214658109273E-2</v>
      </c>
      <c r="U44" s="192"/>
    </row>
    <row r="45" spans="1:23" x14ac:dyDescent="0.25">
      <c r="A45" s="195"/>
      <c r="B45" s="195"/>
      <c r="C45" s="190"/>
      <c r="F45" s="227"/>
      <c r="U45" s="192"/>
    </row>
    <row r="46" spans="1:23" x14ac:dyDescent="0.25">
      <c r="A46" s="195"/>
      <c r="B46" s="195"/>
      <c r="C46" s="190" t="s">
        <v>249</v>
      </c>
      <c r="D46" s="193">
        <f>D41</f>
        <v>45055</v>
      </c>
      <c r="E46" s="193">
        <f>E41</f>
        <v>45286</v>
      </c>
      <c r="F46" s="227">
        <f>V26/R26-1</f>
        <v>0.52210409040636785</v>
      </c>
      <c r="G46" s="195">
        <f>E46-D46</f>
        <v>231</v>
      </c>
      <c r="H46" s="229">
        <f>F46/G46</f>
        <v>2.2601908675600338E-3</v>
      </c>
      <c r="U46" s="192"/>
    </row>
    <row r="47" spans="1:23" x14ac:dyDescent="0.25">
      <c r="A47" s="195">
        <f>E47-D47</f>
        <v>364</v>
      </c>
      <c r="B47" s="195"/>
      <c r="C47" s="234" t="s">
        <v>249</v>
      </c>
      <c r="D47" s="235">
        <f>D35</f>
        <v>44922</v>
      </c>
      <c r="E47" s="236">
        <f>E49</f>
        <v>45286</v>
      </c>
      <c r="F47" s="237">
        <f>V13/P13-1</f>
        <v>0.78245719153671511</v>
      </c>
      <c r="G47" s="238">
        <f>E47-D47</f>
        <v>364</v>
      </c>
      <c r="H47" s="239">
        <f>F47/G47</f>
        <v>2.1496076690569097E-3</v>
      </c>
      <c r="U47" s="192"/>
    </row>
    <row r="48" spans="1:23" x14ac:dyDescent="0.25">
      <c r="A48" s="195">
        <f>E48-D48</f>
        <v>740</v>
      </c>
      <c r="B48" s="195"/>
      <c r="C48" s="190" t="s">
        <v>249</v>
      </c>
      <c r="D48" s="228">
        <f>D36</f>
        <v>44546</v>
      </c>
      <c r="E48" s="193">
        <f>E47</f>
        <v>45286</v>
      </c>
      <c r="F48" s="227">
        <f>V13/H13-1</f>
        <v>1.2667395089596529</v>
      </c>
      <c r="G48" s="195">
        <f>E48-D48</f>
        <v>740</v>
      </c>
      <c r="H48" s="229">
        <f>F48/G48</f>
        <v>1.7118101472427742E-3</v>
      </c>
      <c r="U48" s="192"/>
    </row>
    <row r="49" spans="1:21" x14ac:dyDescent="0.25">
      <c r="A49" s="195">
        <f>E49-D49</f>
        <v>826</v>
      </c>
      <c r="B49" s="195"/>
      <c r="C49" s="190" t="s">
        <v>249</v>
      </c>
      <c r="D49" s="228">
        <f>D37</f>
        <v>44460</v>
      </c>
      <c r="E49" s="193">
        <f>E37</f>
        <v>45286</v>
      </c>
      <c r="F49" s="227">
        <f>V13/F13-1</f>
        <v>2.9392217061520016</v>
      </c>
      <c r="G49" s="195">
        <f>E49-D49</f>
        <v>826</v>
      </c>
      <c r="H49" s="229">
        <f>F49/G49</f>
        <v>3.5583797895302684E-3</v>
      </c>
      <c r="U49" s="192"/>
    </row>
    <row r="50" spans="1:21" x14ac:dyDescent="0.25">
      <c r="A50" s="195"/>
      <c r="B50" s="195"/>
      <c r="C50" s="190"/>
      <c r="D50" s="228"/>
      <c r="E50" s="193"/>
      <c r="F50" s="227"/>
      <c r="U50" s="192"/>
    </row>
    <row r="51" spans="1:21" x14ac:dyDescent="0.25">
      <c r="A51" s="195"/>
      <c r="B51" s="195"/>
      <c r="C51" s="190" t="s">
        <v>254</v>
      </c>
      <c r="D51" s="228">
        <f>D46</f>
        <v>45055</v>
      </c>
      <c r="E51" s="193">
        <f>E46</f>
        <v>45286</v>
      </c>
      <c r="F51" s="227">
        <f>V27/R27</f>
        <v>1.5014351954073748</v>
      </c>
      <c r="G51" s="195">
        <f>E51-D51</f>
        <v>231</v>
      </c>
      <c r="H51" s="229">
        <f>F51/G51</f>
        <v>6.4997194606379862E-3</v>
      </c>
      <c r="U51" s="192"/>
    </row>
    <row r="52" spans="1:21" x14ac:dyDescent="0.25">
      <c r="A52" s="195">
        <f>E52-D52</f>
        <v>364</v>
      </c>
      <c r="B52" s="195"/>
      <c r="C52" s="234" t="s">
        <v>254</v>
      </c>
      <c r="D52" s="236">
        <f>D35</f>
        <v>44922</v>
      </c>
      <c r="E52" s="236">
        <f>E49</f>
        <v>45286</v>
      </c>
      <c r="F52" s="237">
        <v>0.57150000000000001</v>
      </c>
      <c r="G52" s="238">
        <f>E52-D52</f>
        <v>364</v>
      </c>
      <c r="H52" s="239">
        <f>F52/G52</f>
        <v>1.5700549450549451E-3</v>
      </c>
      <c r="U52" s="192"/>
    </row>
    <row r="53" spans="1:21" x14ac:dyDescent="0.25">
      <c r="A53" s="195">
        <f>E53-D53</f>
        <v>740</v>
      </c>
      <c r="B53" s="195"/>
      <c r="C53" s="190" t="s">
        <v>254</v>
      </c>
      <c r="D53" s="193">
        <f>D48</f>
        <v>44546</v>
      </c>
      <c r="E53" s="193">
        <f>E47</f>
        <v>45286</v>
      </c>
      <c r="F53" s="227">
        <v>0.97899999999999998</v>
      </c>
      <c r="G53" s="195">
        <f>E53-D53</f>
        <v>740</v>
      </c>
      <c r="H53" s="229">
        <f>F53/G53</f>
        <v>1.322972972972973E-3</v>
      </c>
      <c r="U53" s="192"/>
    </row>
    <row r="54" spans="1:21" x14ac:dyDescent="0.25">
      <c r="A54" s="195">
        <f>E54-D54</f>
        <v>826</v>
      </c>
      <c r="B54" s="195"/>
      <c r="C54" s="190" t="s">
        <v>254</v>
      </c>
      <c r="D54" s="193">
        <f>D37</f>
        <v>44460</v>
      </c>
      <c r="E54" s="193">
        <f>E37</f>
        <v>45286</v>
      </c>
      <c r="F54" s="227">
        <v>2.4</v>
      </c>
      <c r="G54" s="195">
        <f>E54-D54</f>
        <v>826</v>
      </c>
      <c r="H54" s="229">
        <f>F54/G54</f>
        <v>2.9055690072639223E-3</v>
      </c>
      <c r="U54" s="192"/>
    </row>
  </sheetData>
  <mergeCells count="8">
    <mergeCell ref="T2:W2"/>
    <mergeCell ref="D2:E2"/>
    <mergeCell ref="H2:I2"/>
    <mergeCell ref="L10:N10"/>
    <mergeCell ref="P10:R10"/>
    <mergeCell ref="T10:V10"/>
    <mergeCell ref="D10:F10"/>
    <mergeCell ref="H10:J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3" t="s">
        <v>204</v>
      </c>
      <c r="D2" s="255"/>
      <c r="E2" s="191" t="s">
        <v>217</v>
      </c>
      <c r="F2" s="253" t="s">
        <v>205</v>
      </c>
      <c r="G2" s="255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3" t="s">
        <v>220</v>
      </c>
      <c r="S2" s="254"/>
      <c r="T2" s="254"/>
      <c r="U2" s="255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6"/>
      <c r="D10" s="257"/>
      <c r="E10" s="258"/>
      <c r="F10" s="256"/>
      <c r="G10" s="257"/>
      <c r="H10" s="258"/>
      <c r="J10" s="256"/>
      <c r="K10" s="257"/>
      <c r="L10" s="258"/>
      <c r="N10" s="259"/>
      <c r="O10" s="260"/>
      <c r="P10" s="261"/>
      <c r="R10" s="256"/>
      <c r="S10" s="257"/>
      <c r="T10" s="258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2" t="s">
        <v>192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2024-02-23T18:36:25Z</dcterms:modified>
</cp:coreProperties>
</file>