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kus\Dropbox\other_projects\ethglobal_hackathon\Dollar_Hedge\other\"/>
    </mc:Choice>
  </mc:AlternateContent>
  <xr:revisionPtr revIDLastSave="0" documentId="13_ncr:1_{E003071E-3B9D-4B0C-9F66-C2216DA325E8}" xr6:coauthVersionLast="45" xr6:coauthVersionMax="45" xr10:uidLastSave="{00000000-0000-0000-0000-000000000000}"/>
  <bookViews>
    <workbookView xWindow="-120" yWindow="-120" windowWidth="20730" windowHeight="11160" firstSheet="1" activeTab="7" xr2:uid="{25BBC0D7-EE17-4FED-9412-958CFE8270A9}"/>
  </bookViews>
  <sheets>
    <sheet name="v0_0_demo" sheetId="5" r:id="rId1"/>
    <sheet name="ReadMe" sheetId="3" r:id="rId2"/>
    <sheet name="v0_0_0" sheetId="1" r:id="rId3"/>
    <sheet name="v0_0_1" sheetId="2" r:id="rId4"/>
    <sheet name="Sheet1" sheetId="6" r:id="rId5"/>
    <sheet name="Pool_example_0" sheetId="7" r:id="rId6"/>
    <sheet name="Pool_example_1" sheetId="8" r:id="rId7"/>
    <sheet name="Pool_example_2" sheetId="9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4" i="9" l="1"/>
  <c r="G9" i="1"/>
  <c r="J4" i="9" l="1"/>
  <c r="S4" i="9" l="1"/>
  <c r="U4" i="9"/>
  <c r="G4" i="9"/>
  <c r="N4" i="9" l="1"/>
  <c r="AC4" i="9"/>
  <c r="K3" i="9"/>
  <c r="L3" i="9" s="1"/>
  <c r="I3" i="9"/>
  <c r="J3" i="9" s="1"/>
  <c r="I4" i="9"/>
  <c r="M4" i="9" s="1"/>
  <c r="AI3" i="9"/>
  <c r="AI4" i="9" s="1"/>
  <c r="AH3" i="9"/>
  <c r="AH4" i="9" s="1"/>
  <c r="R3" i="9"/>
  <c r="R4" i="9" s="1"/>
  <c r="P3" i="9"/>
  <c r="Q3" i="9" s="1"/>
  <c r="B3" i="9"/>
  <c r="F3" i="9" s="1"/>
  <c r="E3" i="8"/>
  <c r="C4" i="8"/>
  <c r="C3" i="8"/>
  <c r="G3" i="8"/>
  <c r="N4" i="8"/>
  <c r="S3" i="8"/>
  <c r="T3" i="8" s="1"/>
  <c r="Q3" i="8"/>
  <c r="R3" i="8" s="1"/>
  <c r="K4" i="7"/>
  <c r="M3" i="9" l="1"/>
  <c r="AE4" i="9"/>
  <c r="P4" i="9"/>
  <c r="AF4" i="9"/>
  <c r="N3" i="9"/>
  <c r="S3" i="9"/>
  <c r="U3" i="9" s="1"/>
  <c r="B4" i="9"/>
  <c r="AB4" i="9" s="1"/>
  <c r="K4" i="9"/>
  <c r="T3" i="9"/>
  <c r="G3" i="9"/>
  <c r="F4" i="9"/>
  <c r="X3" i="9"/>
  <c r="D3" i="9"/>
  <c r="O4" i="8"/>
  <c r="N3" i="8"/>
  <c r="S4" i="8"/>
  <c r="V4" i="8" s="1"/>
  <c r="T4" i="8" s="1"/>
  <c r="O3" i="8"/>
  <c r="U3" i="8"/>
  <c r="Q4" i="8"/>
  <c r="U4" i="8" s="1"/>
  <c r="R4" i="8" s="1"/>
  <c r="V3" i="8"/>
  <c r="J4" i="8"/>
  <c r="J3" i="8"/>
  <c r="AC3" i="8"/>
  <c r="AC4" i="8" s="1"/>
  <c r="AB3" i="8"/>
  <c r="AB4" i="8" s="1"/>
  <c r="L3" i="8"/>
  <c r="L4" i="8" s="1"/>
  <c r="K3" i="8"/>
  <c r="H3" i="8"/>
  <c r="E4" i="8"/>
  <c r="T3" i="7"/>
  <c r="N3" i="7"/>
  <c r="V3" i="7"/>
  <c r="W3" i="7"/>
  <c r="X3" i="7"/>
  <c r="V4" i="7"/>
  <c r="W4" i="7"/>
  <c r="X4" i="7"/>
  <c r="U4" i="7"/>
  <c r="J3" i="7"/>
  <c r="R3" i="7"/>
  <c r="R4" i="7" s="1"/>
  <c r="S4" i="7" s="1"/>
  <c r="P3" i="7"/>
  <c r="Q3" i="7" s="1"/>
  <c r="H4" i="7"/>
  <c r="K3" i="7"/>
  <c r="L3" i="7"/>
  <c r="M3" i="7" s="1"/>
  <c r="H3" i="7"/>
  <c r="E3" i="7"/>
  <c r="E4" i="7" s="1"/>
  <c r="F4" i="7" s="1"/>
  <c r="G3" i="7"/>
  <c r="G4" i="7" s="1"/>
  <c r="C4" i="7"/>
  <c r="AA3" i="7"/>
  <c r="AA4" i="7" s="1"/>
  <c r="Z3" i="7"/>
  <c r="Z4" i="7" s="1"/>
  <c r="E3" i="1"/>
  <c r="E9" i="5"/>
  <c r="D9" i="5"/>
  <c r="B5" i="6"/>
  <c r="B6" i="6" s="1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B50" i="6" s="1"/>
  <c r="B51" i="6" s="1"/>
  <c r="B52" i="6" s="1"/>
  <c r="B53" i="6" s="1"/>
  <c r="B54" i="6" s="1"/>
  <c r="B55" i="6" s="1"/>
  <c r="AD4" i="9" l="1"/>
  <c r="Y3" i="9"/>
  <c r="T4" i="9"/>
  <c r="Q4" i="9" s="1"/>
  <c r="X4" i="9"/>
  <c r="Y4" i="9"/>
  <c r="D4" i="9"/>
  <c r="E3" i="9"/>
  <c r="W3" i="9" s="1"/>
  <c r="V3" i="9"/>
  <c r="K4" i="8"/>
  <c r="M4" i="8"/>
  <c r="Y3" i="8"/>
  <c r="W3" i="8"/>
  <c r="G4" i="8"/>
  <c r="F4" i="8"/>
  <c r="H4" i="8"/>
  <c r="F3" i="8"/>
  <c r="M3" i="8"/>
  <c r="Z3" i="8" s="1"/>
  <c r="U3" i="7"/>
  <c r="F3" i="7"/>
  <c r="P4" i="7"/>
  <c r="Q4" i="7" s="1"/>
  <c r="S3" i="7"/>
  <c r="L4" i="7"/>
  <c r="J4" i="7"/>
  <c r="C5" i="6"/>
  <c r="D5" i="2"/>
  <c r="C9" i="5"/>
  <c r="C7" i="5"/>
  <c r="D7" i="5" s="1"/>
  <c r="C5" i="5"/>
  <c r="D5" i="5" s="1"/>
  <c r="M3" i="5"/>
  <c r="L3" i="5"/>
  <c r="H5" i="5" s="1"/>
  <c r="K3" i="5"/>
  <c r="I3" i="5"/>
  <c r="G3" i="5"/>
  <c r="E3" i="5"/>
  <c r="F3" i="5" s="1"/>
  <c r="V4" i="9" l="1"/>
  <c r="E4" i="9"/>
  <c r="W4" i="9" s="1"/>
  <c r="Y4" i="8"/>
  <c r="X3" i="8"/>
  <c r="W4" i="8"/>
  <c r="M4" i="7"/>
  <c r="E6" i="6"/>
  <c r="C6" i="6" s="1"/>
  <c r="K5" i="5"/>
  <c r="I5" i="5"/>
  <c r="G5" i="5"/>
  <c r="E5" i="5"/>
  <c r="L5" i="5"/>
  <c r="E7" i="5"/>
  <c r="L7" i="5"/>
  <c r="G7" i="5"/>
  <c r="G9" i="5"/>
  <c r="H7" i="5"/>
  <c r="H9" i="5"/>
  <c r="D11" i="2"/>
  <c r="E11" i="2" s="1"/>
  <c r="D9" i="2"/>
  <c r="E9" i="2" s="1"/>
  <c r="F9" i="2" s="1"/>
  <c r="G9" i="2" s="1"/>
  <c r="N3" i="2"/>
  <c r="M3" i="2"/>
  <c r="K3" i="2"/>
  <c r="I3" i="2"/>
  <c r="F3" i="2"/>
  <c r="O3" i="2" s="1"/>
  <c r="D5" i="1"/>
  <c r="E7" i="6" l="1"/>
  <c r="C7" i="6" s="1"/>
  <c r="D6" i="2"/>
  <c r="E6" i="2" s="1"/>
  <c r="E5" i="2"/>
  <c r="F5" i="2" s="1"/>
  <c r="G5" i="2" s="1"/>
  <c r="I5" i="2"/>
  <c r="G3" i="2"/>
  <c r="F7" i="5"/>
  <c r="K9" i="5"/>
  <c r="I9" i="5"/>
  <c r="M9" i="5" s="1"/>
  <c r="K7" i="5"/>
  <c r="I7" i="5"/>
  <c r="M7" i="5" s="1"/>
  <c r="F5" i="5"/>
  <c r="M5" i="5"/>
  <c r="F9" i="5"/>
  <c r="L9" i="5"/>
  <c r="J11" i="2"/>
  <c r="M11" i="2" s="1"/>
  <c r="J5" i="2"/>
  <c r="K5" i="2" s="1"/>
  <c r="O5" i="2" s="1"/>
  <c r="J9" i="2"/>
  <c r="I11" i="2"/>
  <c r="I9" i="2"/>
  <c r="F11" i="2"/>
  <c r="G11" i="2" s="1"/>
  <c r="C9" i="1"/>
  <c r="D9" i="1" s="1"/>
  <c r="C7" i="1"/>
  <c r="D7" i="1" s="1"/>
  <c r="G7" i="1" s="1"/>
  <c r="C5" i="1"/>
  <c r="I3" i="1"/>
  <c r="F3" i="1"/>
  <c r="E5" i="1"/>
  <c r="J3" i="1"/>
  <c r="H3" i="1"/>
  <c r="E9" i="1" l="1"/>
  <c r="E8" i="6"/>
  <c r="C8" i="6" s="1"/>
  <c r="E9" i="6" s="1"/>
  <c r="C9" i="6" s="1"/>
  <c r="E10" i="6" s="1"/>
  <c r="C10" i="6" s="1"/>
  <c r="E11" i="6" s="1"/>
  <c r="C11" i="6" s="1"/>
  <c r="I6" i="2"/>
  <c r="F6" i="2"/>
  <c r="G6" i="2" s="1"/>
  <c r="N11" i="2"/>
  <c r="K11" i="2"/>
  <c r="O11" i="2" s="1"/>
  <c r="M5" i="2"/>
  <c r="N5" i="2"/>
  <c r="M9" i="2"/>
  <c r="K9" i="2"/>
  <c r="O9" i="2" s="1"/>
  <c r="N9" i="2"/>
  <c r="F9" i="1"/>
  <c r="F5" i="1"/>
  <c r="G5" i="1"/>
  <c r="J5" i="1" s="1"/>
  <c r="K3" i="1"/>
  <c r="E12" i="6" l="1"/>
  <c r="C12" i="6" s="1"/>
  <c r="J7" i="1"/>
  <c r="I7" i="1"/>
  <c r="E7" i="1"/>
  <c r="F7" i="1"/>
  <c r="H9" i="1"/>
  <c r="H5" i="1"/>
  <c r="K5" i="1" s="1"/>
  <c r="I5" i="1"/>
  <c r="I9" i="1"/>
  <c r="H7" i="1"/>
  <c r="E13" i="6" l="1"/>
  <c r="C13" i="6" s="1"/>
  <c r="K9" i="1"/>
  <c r="J9" i="1"/>
  <c r="K7" i="1"/>
  <c r="E14" i="6" l="1"/>
  <c r="C14" i="6" s="1"/>
  <c r="E15" i="6" l="1"/>
  <c r="C15" i="6" s="1"/>
  <c r="E16" i="6" l="1"/>
  <c r="C16" i="6" s="1"/>
  <c r="E17" i="6" l="1"/>
  <c r="C17" i="6" s="1"/>
  <c r="E18" i="6" l="1"/>
  <c r="C18" i="6" s="1"/>
  <c r="E19" i="6" l="1"/>
  <c r="C19" i="6" s="1"/>
  <c r="E20" i="6" l="1"/>
  <c r="C20" i="6" s="1"/>
  <c r="E21" i="6" l="1"/>
  <c r="C21" i="6" s="1"/>
  <c r="E22" i="6" l="1"/>
  <c r="C22" i="6" s="1"/>
  <c r="E23" i="6" s="1"/>
  <c r="C23" i="6" s="1"/>
  <c r="E24" i="6" s="1"/>
  <c r="C24" i="6" s="1"/>
  <c r="E25" i="6" s="1"/>
  <c r="C25" i="6" s="1"/>
  <c r="E26" i="6" s="1"/>
  <c r="C26" i="6" s="1"/>
  <c r="E27" i="6" s="1"/>
  <c r="C27" i="6" s="1"/>
  <c r="E28" i="6" s="1"/>
  <c r="C28" i="6" s="1"/>
  <c r="E29" i="6" s="1"/>
  <c r="C29" i="6" s="1"/>
  <c r="E30" i="6" l="1"/>
  <c r="C30" i="6" s="1"/>
  <c r="E31" i="6" s="1"/>
  <c r="C31" i="6" s="1"/>
  <c r="E32" i="6" l="1"/>
  <c r="C32" i="6" s="1"/>
  <c r="E33" i="6" l="1"/>
  <c r="C33" i="6" s="1"/>
  <c r="E34" i="6" l="1"/>
  <c r="C34" i="6" s="1"/>
  <c r="E35" i="6" s="1"/>
  <c r="C35" i="6" s="1"/>
  <c r="E36" i="6" s="1"/>
  <c r="C36" i="6" s="1"/>
  <c r="E37" i="6" l="1"/>
  <c r="C37" i="6" s="1"/>
  <c r="E38" i="6" l="1"/>
  <c r="C38" i="6" s="1"/>
  <c r="E39" i="6" l="1"/>
  <c r="C39" i="6" s="1"/>
  <c r="E40" i="6" s="1"/>
  <c r="C40" i="6" s="1"/>
  <c r="E41" i="6" s="1"/>
  <c r="C41" i="6" s="1"/>
  <c r="E42" i="6" s="1"/>
  <c r="C42" i="6" s="1"/>
  <c r="E43" i="6" s="1"/>
  <c r="C43" i="6" s="1"/>
  <c r="E44" i="6" s="1"/>
  <c r="C44" i="6" s="1"/>
  <c r="E45" i="6" s="1"/>
  <c r="C45" i="6" s="1"/>
  <c r="E46" i="6" s="1"/>
  <c r="C46" i="6" s="1"/>
  <c r="E47" i="6" l="1"/>
  <c r="C47" i="6" s="1"/>
  <c r="E48" i="6" l="1"/>
  <c r="C48" i="6" s="1"/>
  <c r="E49" i="6" s="1"/>
  <c r="C49" i="6" s="1"/>
  <c r="E50" i="6" l="1"/>
  <c r="C50" i="6" s="1"/>
  <c r="E51" i="6" s="1"/>
  <c r="C51" i="6" s="1"/>
  <c r="E52" i="6" s="1"/>
  <c r="C52" i="6" s="1"/>
  <c r="E53" i="6" s="1"/>
  <c r="C53" i="6" s="1"/>
  <c r="E54" i="6" s="1"/>
  <c r="C54" i="6" s="1"/>
  <c r="E55" i="6" l="1"/>
  <c r="C55" i="6" s="1"/>
  <c r="X4" i="8"/>
  <c r="Z4" i="8"/>
</calcChain>
</file>

<file path=xl/sharedStrings.xml><?xml version="1.0" encoding="utf-8"?>
<sst xmlns="http://schemas.openxmlformats.org/spreadsheetml/2006/main" count="185" uniqueCount="53">
  <si>
    <t>EUR/USD</t>
  </si>
  <si>
    <t>USDC</t>
  </si>
  <si>
    <t>EUR</t>
  </si>
  <si>
    <t>t=0</t>
  </si>
  <si>
    <t xml:space="preserve">tau </t>
  </si>
  <si>
    <t>t=1</t>
  </si>
  <si>
    <t>retail</t>
  </si>
  <si>
    <t>speculator</t>
  </si>
  <si>
    <t>combined</t>
  </si>
  <si>
    <t>g</t>
  </si>
  <si>
    <t>return (USDC)</t>
  </si>
  <si>
    <t>macro</t>
  </si>
  <si>
    <t>v0_0_1 uses a fixed initial exchange rate of 1:1</t>
  </si>
  <si>
    <t>EUR_Token</t>
  </si>
  <si>
    <t>Start</t>
  </si>
  <si>
    <t>Scenario 1:</t>
  </si>
  <si>
    <t>Scenario 2:</t>
  </si>
  <si>
    <t>Scenario 3:</t>
  </si>
  <si>
    <t>euro investor</t>
  </si>
  <si>
    <t>t=2</t>
  </si>
  <si>
    <t>Abzug von Mitteln</t>
  </si>
  <si>
    <t>Principal Balance</t>
  </si>
  <si>
    <t>Total Balance</t>
  </si>
  <si>
    <t>interest rate</t>
  </si>
  <si>
    <t>t</t>
  </si>
  <si>
    <t>interest</t>
  </si>
  <si>
    <t>Total</t>
  </si>
  <si>
    <t>investor 1:</t>
  </si>
  <si>
    <t xml:space="preserve">Investor 2: </t>
  </si>
  <si>
    <t>investor 3:</t>
  </si>
  <si>
    <t xml:space="preserve">Investor 4: </t>
  </si>
  <si>
    <t>Pool (aDAI)</t>
  </si>
  <si>
    <t>exchange rate (EUR/USD)</t>
  </si>
  <si>
    <t>aEURs</t>
  </si>
  <si>
    <t>aEURu</t>
  </si>
  <si>
    <t>Pool interest</t>
  </si>
  <si>
    <t>aEURs2Dai</t>
  </si>
  <si>
    <t>aEURu2Dai</t>
  </si>
  <si>
    <t>min exchange rate</t>
  </si>
  <si>
    <t>max exhange rate</t>
  </si>
  <si>
    <t>Investor 1:</t>
  </si>
  <si>
    <t>Investor 2:</t>
  </si>
  <si>
    <t>Share 2:</t>
  </si>
  <si>
    <t>MACRO</t>
  </si>
  <si>
    <t>aDAI 1:</t>
  </si>
  <si>
    <t>aDAI 2:</t>
  </si>
  <si>
    <t>ONE investor</t>
  </si>
  <si>
    <t>DIFF</t>
  </si>
  <si>
    <t>Share aEURs 1:</t>
  </si>
  <si>
    <t>Share aEURs 2:</t>
  </si>
  <si>
    <t>Share aEURu 1:</t>
  </si>
  <si>
    <t>Share aEURu 2:</t>
  </si>
  <si>
    <t>Retail investor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</si>
</sst>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39997558519241921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0">
    <xf numFmtId="0" fontId="0" fillId="0" borderId="0" xfId="0"/>
    <xf numFmtId="0" fontId="0" fillId="2" borderId="0" xfId="0" applyFill="1"/>
    <xf numFmtId="9" fontId="0" fillId="2" borderId="0" xfId="1" applyFont="1" applyFill="1"/>
    <xf numFmtId="0" fontId="0" fillId="3" borderId="0" xfId="0" applyFill="1"/>
    <xf numFmtId="0" fontId="0" fillId="4" borderId="0" xfId="0" applyFill="1"/>
    <xf numFmtId="0" fontId="0" fillId="2" borderId="2" xfId="0" applyFill="1" applyBorder="1"/>
    <xf numFmtId="0" fontId="0" fillId="3" borderId="2" xfId="0" applyFill="1" applyBorder="1"/>
    <xf numFmtId="9" fontId="0" fillId="3" borderId="2" xfId="1" applyFont="1" applyFill="1" applyBorder="1"/>
    <xf numFmtId="0" fontId="0" fillId="4" borderId="2" xfId="0" applyFill="1" applyBorder="1"/>
    <xf numFmtId="9" fontId="0" fillId="4" borderId="2" xfId="1" applyFont="1" applyFill="1" applyBorder="1"/>
    <xf numFmtId="9" fontId="0" fillId="4" borderId="2" xfId="1" applyNumberFormat="1" applyFont="1" applyFill="1" applyBorder="1"/>
    <xf numFmtId="0" fontId="0" fillId="2" borderId="3" xfId="0" applyFill="1" applyBorder="1"/>
    <xf numFmtId="9" fontId="0" fillId="2" borderId="2" xfId="0" applyNumberFormat="1" applyFill="1" applyBorder="1"/>
    <xf numFmtId="0" fontId="0" fillId="0" borderId="2" xfId="0" applyBorder="1"/>
    <xf numFmtId="2" fontId="0" fillId="3" borderId="2" xfId="1" applyNumberFormat="1" applyFont="1" applyFill="1" applyBorder="1"/>
    <xf numFmtId="0" fontId="0" fillId="4" borderId="5" xfId="0" applyFill="1" applyBorder="1"/>
    <xf numFmtId="9" fontId="0" fillId="4" borderId="5" xfId="1" applyFont="1" applyFill="1" applyBorder="1"/>
    <xf numFmtId="9" fontId="0" fillId="4" borderId="5" xfId="1" applyNumberFormat="1" applyFont="1" applyFill="1" applyBorder="1"/>
    <xf numFmtId="1" fontId="0" fillId="4" borderId="5" xfId="1" applyNumberFormat="1" applyFont="1" applyFill="1" applyBorder="1"/>
    <xf numFmtId="10" fontId="0" fillId="0" borderId="0" xfId="0" applyNumberFormat="1"/>
    <xf numFmtId="0" fontId="0" fillId="5" borderId="6" xfId="0" applyFill="1" applyBorder="1" applyAlignment="1">
      <alignment horizontal="center"/>
    </xf>
    <xf numFmtId="2" fontId="0" fillId="0" borderId="0" xfId="0" applyNumberFormat="1"/>
    <xf numFmtId="164" fontId="0" fillId="0" borderId="0" xfId="0" applyNumberFormat="1"/>
    <xf numFmtId="9" fontId="0" fillId="0" borderId="0" xfId="0" applyNumberFormat="1"/>
    <xf numFmtId="0" fontId="0" fillId="7" borderId="0" xfId="0" applyFill="1"/>
    <xf numFmtId="0" fontId="0" fillId="2" borderId="4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2" fillId="6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31462-4334-4BBC-8F65-9BAAA8310190}">
  <dimension ref="A1:N9"/>
  <sheetViews>
    <sheetView zoomScale="90" zoomScaleNormal="90" workbookViewId="0">
      <selection activeCell="Q18" sqref="Q18"/>
    </sheetView>
  </sheetViews>
  <sheetFormatPr defaultRowHeight="15" x14ac:dyDescent="0.25"/>
  <cols>
    <col min="1" max="1" width="9.140625" style="13"/>
    <col min="2" max="2" width="9.140625" style="1"/>
    <col min="3" max="3" width="9.140625" style="5"/>
    <col min="4" max="5" width="9.140625" style="3"/>
    <col min="6" max="7" width="16" style="6" customWidth="1"/>
    <col min="8" max="9" width="9.140625" style="4"/>
    <col min="10" max="11" width="16.85546875" style="8" customWidth="1"/>
    <col min="12" max="13" width="9.140625" style="1"/>
    <col min="14" max="14" width="9.140625" style="5"/>
  </cols>
  <sheetData>
    <row r="1" spans="1:14" x14ac:dyDescent="0.25">
      <c r="B1" s="25" t="s">
        <v>11</v>
      </c>
      <c r="C1" s="26"/>
      <c r="D1" s="27" t="s">
        <v>6</v>
      </c>
      <c r="E1" s="28"/>
      <c r="F1" s="28"/>
      <c r="G1" s="29"/>
      <c r="H1" s="30" t="s">
        <v>7</v>
      </c>
      <c r="I1" s="31"/>
      <c r="J1" s="31"/>
      <c r="K1" s="32"/>
      <c r="L1" s="33" t="s">
        <v>8</v>
      </c>
      <c r="M1" s="33"/>
      <c r="N1" s="11"/>
    </row>
    <row r="2" spans="1:14" x14ac:dyDescent="0.25">
      <c r="B2" s="1" t="s">
        <v>9</v>
      </c>
      <c r="C2" s="5" t="s">
        <v>0</v>
      </c>
      <c r="D2" s="3" t="s">
        <v>1</v>
      </c>
      <c r="E2" s="3" t="s">
        <v>2</v>
      </c>
      <c r="F2" s="6" t="s">
        <v>13</v>
      </c>
      <c r="G2" s="6" t="s">
        <v>10</v>
      </c>
      <c r="H2" s="4" t="s">
        <v>1</v>
      </c>
      <c r="I2" s="4" t="s">
        <v>2</v>
      </c>
      <c r="K2" s="8" t="s">
        <v>10</v>
      </c>
      <c r="L2" s="1" t="s">
        <v>1</v>
      </c>
      <c r="M2" s="1" t="s">
        <v>2</v>
      </c>
      <c r="N2" s="5" t="s">
        <v>4</v>
      </c>
    </row>
    <row r="3" spans="1:14" x14ac:dyDescent="0.25">
      <c r="A3" s="13" t="s">
        <v>3</v>
      </c>
      <c r="B3" s="1">
        <v>0</v>
      </c>
      <c r="C3" s="5">
        <v>1.1915</v>
      </c>
      <c r="D3" s="3">
        <v>10000</v>
      </c>
      <c r="E3" s="3">
        <f>D3/$C3</f>
        <v>8392.7822073017196</v>
      </c>
      <c r="F3" s="14">
        <f>E3</f>
        <v>8392.7822073017196</v>
      </c>
      <c r="G3" s="7">
        <f>D3/$D$3-1</f>
        <v>0</v>
      </c>
      <c r="H3" s="4">
        <v>10000</v>
      </c>
      <c r="I3" s="4">
        <f>H3/$C$3</f>
        <v>8392.7822073017196</v>
      </c>
      <c r="J3" s="9"/>
      <c r="K3" s="9">
        <f>H3/$H$3-1</f>
        <v>0</v>
      </c>
      <c r="L3" s="1">
        <f>$D$3+$H$3</f>
        <v>20000</v>
      </c>
      <c r="M3" s="1">
        <f>E3+I3</f>
        <v>16785.564414603439</v>
      </c>
      <c r="N3" s="12">
        <v>0</v>
      </c>
    </row>
    <row r="5" spans="1:14" x14ac:dyDescent="0.25">
      <c r="A5" s="13" t="s">
        <v>5</v>
      </c>
      <c r="B5" s="2">
        <v>0.05</v>
      </c>
      <c r="C5" s="5">
        <f>(1+B5)*$C$3</f>
        <v>1.2510750000000002</v>
      </c>
      <c r="D5" s="3">
        <f>$D$3*(1-N5)*C5/$C$3</f>
        <v>10500.000000000002</v>
      </c>
      <c r="E5" s="3">
        <f>D5/$C5</f>
        <v>8392.7822073017214</v>
      </c>
      <c r="F5" s="14">
        <f>E5</f>
        <v>8392.7822073017214</v>
      </c>
      <c r="G5" s="7">
        <f>D5/$D$3-1</f>
        <v>5.0000000000000266E-2</v>
      </c>
      <c r="H5" s="4">
        <f>(1+N5)*($L$3-D5)</f>
        <v>9499.9999999999982</v>
      </c>
      <c r="I5" s="4">
        <f>H5/$C$3</f>
        <v>7973.1430969366329</v>
      </c>
      <c r="J5" s="9"/>
      <c r="K5" s="9">
        <f>H5/$H$3-1</f>
        <v>-5.0000000000000155E-2</v>
      </c>
      <c r="L5" s="1">
        <f>D5+H5</f>
        <v>20000</v>
      </c>
      <c r="M5" s="1">
        <f>E5+I5</f>
        <v>16365.925304238353</v>
      </c>
      <c r="N5" s="12">
        <v>0</v>
      </c>
    </row>
    <row r="7" spans="1:14" x14ac:dyDescent="0.25">
      <c r="A7" s="13" t="s">
        <v>5</v>
      </c>
      <c r="B7" s="2">
        <v>1</v>
      </c>
      <c r="C7" s="5">
        <f>(1+B7)*$C$3</f>
        <v>2.383</v>
      </c>
      <c r="D7" s="3">
        <f>$D$3*(1-N7)*C7/$C$3</f>
        <v>20000</v>
      </c>
      <c r="E7" s="3">
        <f>D7/$C7</f>
        <v>8392.7822073017196</v>
      </c>
      <c r="F7" s="14">
        <f>E7</f>
        <v>8392.7822073017196</v>
      </c>
      <c r="G7" s="7">
        <f>D7/$D$3-1</f>
        <v>1</v>
      </c>
      <c r="H7" s="4">
        <f>(1+N7)*($L$3-D7)</f>
        <v>0</v>
      </c>
      <c r="I7" s="4">
        <f>H7/$C$3</f>
        <v>0</v>
      </c>
      <c r="J7" s="10"/>
      <c r="K7" s="10">
        <f>H7/$H$3-1</f>
        <v>-1</v>
      </c>
      <c r="L7" s="1">
        <f>D7+H7</f>
        <v>20000</v>
      </c>
      <c r="M7" s="1">
        <f>E7+I7</f>
        <v>8392.7822073017196</v>
      </c>
      <c r="N7" s="12">
        <v>0</v>
      </c>
    </row>
    <row r="9" spans="1:14" x14ac:dyDescent="0.25">
      <c r="A9" s="13" t="s">
        <v>5</v>
      </c>
      <c r="B9" s="2">
        <v>-0.9</v>
      </c>
      <c r="C9" s="5">
        <f>(1+B9)*$C$3</f>
        <v>0.11914999999999998</v>
      </c>
      <c r="D9" s="3">
        <f>$D$3*(1-N9)*C9/$C$3</f>
        <v>999.99999999999977</v>
      </c>
      <c r="E9" s="3">
        <f>D9/$C9</f>
        <v>8392.7822073017196</v>
      </c>
      <c r="F9" s="14">
        <f>E9</f>
        <v>8392.7822073017196</v>
      </c>
      <c r="G9" s="7">
        <f>D9/$D$3-1</f>
        <v>-0.9</v>
      </c>
      <c r="H9" s="4">
        <f>(1+N9)*($L$3-D9)</f>
        <v>19000</v>
      </c>
      <c r="I9" s="4">
        <f>H9/$C$3</f>
        <v>15946.286193873269</v>
      </c>
      <c r="J9" s="10"/>
      <c r="K9" s="10">
        <f>H9/$H$3-1</f>
        <v>0.89999999999999991</v>
      </c>
      <c r="L9" s="1">
        <f>D9+H9</f>
        <v>20000</v>
      </c>
      <c r="M9" s="1">
        <f>E9+I9</f>
        <v>24339.068401174991</v>
      </c>
      <c r="N9" s="12">
        <v>0</v>
      </c>
    </row>
  </sheetData>
  <mergeCells count="4">
    <mergeCell ref="B1:C1"/>
    <mergeCell ref="D1:G1"/>
    <mergeCell ref="H1:K1"/>
    <mergeCell ref="L1:M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F3133-0D0B-4500-89E9-F48B2DD2ED6E}">
  <dimension ref="B4"/>
  <sheetViews>
    <sheetView workbookViewId="0">
      <selection activeCell="B5" sqref="B5"/>
    </sheetView>
  </sheetViews>
  <sheetFormatPr defaultRowHeight="15" x14ac:dyDescent="0.25"/>
  <sheetData>
    <row r="4" spans="2:2" x14ac:dyDescent="0.25">
      <c r="B4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9E7D5-713C-401F-B30A-113BB953CE72}">
  <dimension ref="A1:L9"/>
  <sheetViews>
    <sheetView workbookViewId="0">
      <selection activeCell="O6" sqref="O6"/>
    </sheetView>
  </sheetViews>
  <sheetFormatPr defaultRowHeight="15" x14ac:dyDescent="0.25"/>
  <cols>
    <col min="1" max="1" width="9.140625" style="13"/>
    <col min="2" max="2" width="9.140625" style="1"/>
    <col min="3" max="3" width="9.140625" style="5"/>
    <col min="4" max="5" width="9.140625" style="3"/>
    <col min="6" max="6" width="16" style="6" customWidth="1"/>
    <col min="7" max="8" width="9.140625" style="4"/>
    <col min="9" max="9" width="16.85546875" style="8" customWidth="1"/>
    <col min="10" max="11" width="9.140625" style="1"/>
    <col min="12" max="12" width="9.140625" style="5"/>
  </cols>
  <sheetData>
    <row r="1" spans="1:12" x14ac:dyDescent="0.25">
      <c r="B1" s="25" t="s">
        <v>11</v>
      </c>
      <c r="C1" s="26"/>
      <c r="D1" s="27" t="s">
        <v>6</v>
      </c>
      <c r="E1" s="28"/>
      <c r="F1" s="29"/>
      <c r="G1" s="30" t="s">
        <v>7</v>
      </c>
      <c r="H1" s="31"/>
      <c r="I1" s="32"/>
      <c r="J1" s="33" t="s">
        <v>8</v>
      </c>
      <c r="K1" s="33"/>
      <c r="L1" s="11"/>
    </row>
    <row r="2" spans="1:12" x14ac:dyDescent="0.25">
      <c r="B2" s="1" t="s">
        <v>9</v>
      </c>
      <c r="C2" s="5" t="s">
        <v>0</v>
      </c>
      <c r="D2" s="3" t="s">
        <v>1</v>
      </c>
      <c r="E2" s="3" t="s">
        <v>2</v>
      </c>
      <c r="F2" s="6" t="s">
        <v>10</v>
      </c>
      <c r="G2" s="4" t="s">
        <v>1</v>
      </c>
      <c r="H2" s="4" t="s">
        <v>2</v>
      </c>
      <c r="I2" s="8" t="s">
        <v>10</v>
      </c>
      <c r="J2" s="1" t="s">
        <v>1</v>
      </c>
      <c r="K2" s="1" t="s">
        <v>2</v>
      </c>
      <c r="L2" s="5" t="s">
        <v>4</v>
      </c>
    </row>
    <row r="3" spans="1:12" x14ac:dyDescent="0.25">
      <c r="A3" s="13" t="s">
        <v>3</v>
      </c>
      <c r="B3" s="1">
        <v>0</v>
      </c>
      <c r="C3" s="5">
        <v>1.1915</v>
      </c>
      <c r="D3" s="3">
        <v>100</v>
      </c>
      <c r="E3" s="3">
        <f>D3/$C3</f>
        <v>83.927822073017211</v>
      </c>
      <c r="F3" s="7">
        <f>D3/$D$3-1</f>
        <v>0</v>
      </c>
      <c r="G3" s="4">
        <v>100</v>
      </c>
      <c r="H3" s="4">
        <f>G3/$C$3</f>
        <v>83.927822073017211</v>
      </c>
      <c r="I3" s="9">
        <f>G3/$G$3-1</f>
        <v>0</v>
      </c>
      <c r="J3" s="1">
        <f>$D$3+$G$3</f>
        <v>200</v>
      </c>
      <c r="K3" s="1">
        <f>E3+H3</f>
        <v>167.85564414603442</v>
      </c>
      <c r="L3" s="12">
        <v>0</v>
      </c>
    </row>
    <row r="5" spans="1:12" x14ac:dyDescent="0.25">
      <c r="A5" s="13" t="s">
        <v>5</v>
      </c>
      <c r="B5" s="2">
        <v>0.05</v>
      </c>
      <c r="C5" s="5">
        <f>(1+B5)*$C$3</f>
        <v>1.2510750000000002</v>
      </c>
      <c r="D5" s="3">
        <f>$D$3*(1-L5)*C5/$C$3</f>
        <v>105.00000000000001</v>
      </c>
      <c r="E5" s="3">
        <f>D5/$C5</f>
        <v>83.927822073017211</v>
      </c>
      <c r="F5" s="7">
        <f>D5/$D$3-1</f>
        <v>5.0000000000000044E-2</v>
      </c>
      <c r="G5" s="4">
        <f>(1+L5)*($J$3-D5)</f>
        <v>94.999999999999986</v>
      </c>
      <c r="H5" s="4">
        <f>G5/$C$3</f>
        <v>79.731430969366329</v>
      </c>
      <c r="I5" s="9">
        <f>G5/$G$3-1</f>
        <v>-5.0000000000000155E-2</v>
      </c>
      <c r="J5" s="1">
        <f>D5+G5</f>
        <v>200</v>
      </c>
      <c r="K5" s="1">
        <f>E5+H5</f>
        <v>163.65925304238354</v>
      </c>
      <c r="L5" s="12">
        <v>0</v>
      </c>
    </row>
    <row r="7" spans="1:12" x14ac:dyDescent="0.25">
      <c r="A7" s="13" t="s">
        <v>5</v>
      </c>
      <c r="B7" s="2">
        <v>0.99</v>
      </c>
      <c r="C7" s="5">
        <f>(1+B7)*$C$3</f>
        <v>2.3710849999999999</v>
      </c>
      <c r="D7" s="3">
        <f>$D$3*(1-L7)*C7/$C$3</f>
        <v>199</v>
      </c>
      <c r="E7" s="3">
        <f>D7/$C7</f>
        <v>83.927822073017211</v>
      </c>
      <c r="F7" s="7">
        <f>D7/$D$3-1</f>
        <v>0.99</v>
      </c>
      <c r="G7" s="4">
        <f>(1+L7)*($J$3-D7)</f>
        <v>1</v>
      </c>
      <c r="H7" s="4">
        <f>G7/$C$3</f>
        <v>0.839278220730172</v>
      </c>
      <c r="I7" s="10">
        <f>G7/$G$3-1</f>
        <v>-0.99</v>
      </c>
      <c r="J7" s="1">
        <f>D7+G7</f>
        <v>200</v>
      </c>
      <c r="K7" s="1">
        <f>E7+H7</f>
        <v>84.767100293747376</v>
      </c>
      <c r="L7" s="12">
        <v>0</v>
      </c>
    </row>
    <row r="9" spans="1:12" x14ac:dyDescent="0.25">
      <c r="A9" s="13" t="s">
        <v>5</v>
      </c>
      <c r="B9" s="2">
        <v>-0.99</v>
      </c>
      <c r="C9" s="5">
        <f>(1+B9)*$C$3</f>
        <v>1.1915000000000011E-2</v>
      </c>
      <c r="D9" s="3">
        <f>$D$3*(1-L9)*C9/$C$3</f>
        <v>1.0000000000000009</v>
      </c>
      <c r="E9" s="3">
        <f>D9/$C9</f>
        <v>83.927822073017211</v>
      </c>
      <c r="F9" s="7">
        <f>D9/$D$3-1</f>
        <v>-0.99</v>
      </c>
      <c r="G9" s="4">
        <f>(1+L9)*($J$3-D9)</f>
        <v>199</v>
      </c>
      <c r="H9" s="4">
        <f>G9/$C$3</f>
        <v>167.01636592530423</v>
      </c>
      <c r="I9" s="10">
        <f>G9/$G$3-1</f>
        <v>0.99</v>
      </c>
      <c r="J9" s="1">
        <f>D9+G9</f>
        <v>200</v>
      </c>
      <c r="K9" s="1">
        <f>E9+H9</f>
        <v>250.94418799832144</v>
      </c>
      <c r="L9" s="12">
        <v>0</v>
      </c>
    </row>
  </sheetData>
  <mergeCells count="4">
    <mergeCell ref="J1:K1"/>
    <mergeCell ref="D1:F1"/>
    <mergeCell ref="G1:I1"/>
    <mergeCell ref="B1:C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B21AF-3D69-49A7-A650-F071EFD0BADE}">
  <dimension ref="A1:P11"/>
  <sheetViews>
    <sheetView zoomScale="90" zoomScaleNormal="90" workbookViewId="0">
      <selection activeCell="C7" sqref="C7"/>
    </sheetView>
  </sheetViews>
  <sheetFormatPr defaultRowHeight="15" x14ac:dyDescent="0.25"/>
  <cols>
    <col min="1" max="1" width="10.7109375" style="13" bestFit="1" customWidth="1"/>
    <col min="2" max="2" width="9.140625" style="13"/>
    <col min="3" max="3" width="9.140625" style="1"/>
    <col min="4" max="4" width="13.28515625" style="5" customWidth="1"/>
    <col min="5" max="6" width="9.140625" style="3"/>
    <col min="7" max="9" width="16" style="6" customWidth="1"/>
    <col min="10" max="11" width="9.140625" style="4"/>
    <col min="12" max="12" width="16.85546875" style="15" customWidth="1"/>
    <col min="13" max="13" width="16.85546875" style="8" customWidth="1"/>
    <col min="14" max="15" width="9.140625" style="1"/>
    <col min="16" max="16" width="9.140625" style="5"/>
  </cols>
  <sheetData>
    <row r="1" spans="1:16" x14ac:dyDescent="0.25">
      <c r="C1" s="25" t="s">
        <v>11</v>
      </c>
      <c r="D1" s="26"/>
      <c r="E1" s="27" t="s">
        <v>18</v>
      </c>
      <c r="F1" s="28"/>
      <c r="G1" s="28"/>
      <c r="H1" s="28"/>
      <c r="I1" s="29"/>
      <c r="J1" s="30" t="s">
        <v>7</v>
      </c>
      <c r="K1" s="31"/>
      <c r="L1" s="31"/>
      <c r="M1" s="32"/>
      <c r="N1" s="33" t="s">
        <v>8</v>
      </c>
      <c r="O1" s="33"/>
      <c r="P1" s="11"/>
    </row>
    <row r="2" spans="1:16" x14ac:dyDescent="0.25">
      <c r="C2" s="1" t="s">
        <v>9</v>
      </c>
      <c r="D2" s="5" t="s">
        <v>0</v>
      </c>
      <c r="E2" s="3" t="s">
        <v>1</v>
      </c>
      <c r="F2" s="3" t="s">
        <v>2</v>
      </c>
      <c r="G2" s="6" t="s">
        <v>13</v>
      </c>
      <c r="I2" s="6" t="s">
        <v>10</v>
      </c>
      <c r="J2" s="4" t="s">
        <v>1</v>
      </c>
      <c r="K2" s="4" t="s">
        <v>2</v>
      </c>
      <c r="L2" s="15" t="s">
        <v>20</v>
      </c>
      <c r="M2" s="8" t="s">
        <v>10</v>
      </c>
      <c r="N2" s="1" t="s">
        <v>1</v>
      </c>
      <c r="O2" s="1" t="s">
        <v>2</v>
      </c>
      <c r="P2" s="5" t="s">
        <v>4</v>
      </c>
    </row>
    <row r="3" spans="1:16" x14ac:dyDescent="0.25">
      <c r="A3" s="13" t="s">
        <v>14</v>
      </c>
      <c r="B3" s="13" t="s">
        <v>3</v>
      </c>
      <c r="C3" s="1">
        <v>0</v>
      </c>
      <c r="D3" s="5">
        <v>1</v>
      </c>
      <c r="E3" s="3">
        <v>10000</v>
      </c>
      <c r="F3" s="3">
        <f>E3/$D3</f>
        <v>10000</v>
      </c>
      <c r="G3" s="14">
        <f>F3</f>
        <v>10000</v>
      </c>
      <c r="H3" s="7"/>
      <c r="I3" s="7">
        <f>E3/$E$3-1</f>
        <v>0</v>
      </c>
      <c r="J3" s="4">
        <v>10000</v>
      </c>
      <c r="K3" s="4">
        <f>J3/$D$3</f>
        <v>10000</v>
      </c>
      <c r="L3" s="16"/>
      <c r="M3" s="9">
        <f>J3/$J$3-1</f>
        <v>0</v>
      </c>
      <c r="N3" s="1">
        <f>$E$3+$J$3</f>
        <v>20000</v>
      </c>
      <c r="O3" s="1">
        <f>F3+K3</f>
        <v>20000</v>
      </c>
      <c r="P3" s="12">
        <v>0</v>
      </c>
    </row>
    <row r="5" spans="1:16" x14ac:dyDescent="0.25">
      <c r="A5" s="13" t="s">
        <v>15</v>
      </c>
      <c r="B5" s="13" t="s">
        <v>5</v>
      </c>
      <c r="C5" s="2">
        <v>-0.2</v>
      </c>
      <c r="D5" s="5">
        <f>(1+C5)*$D$3</f>
        <v>0.8</v>
      </c>
      <c r="E5" s="3">
        <f>$E$3*(1-P5)*D5/$D$3</f>
        <v>8000</v>
      </c>
      <c r="F5" s="3">
        <f>E5/$D5</f>
        <v>10000</v>
      </c>
      <c r="G5" s="14">
        <f>F5</f>
        <v>10000</v>
      </c>
      <c r="H5" s="7"/>
      <c r="I5" s="7">
        <f>E5/$E$3-1</f>
        <v>-0.19999999999999996</v>
      </c>
      <c r="J5" s="4">
        <f>(1+P5)*($N$3-E5)</f>
        <v>12000</v>
      </c>
      <c r="K5" s="4">
        <f>J5/$D$3</f>
        <v>12000</v>
      </c>
      <c r="L5" s="18">
        <v>12000</v>
      </c>
      <c r="M5" s="9">
        <f>J5/$J$3-1</f>
        <v>0.19999999999999996</v>
      </c>
      <c r="N5" s="1">
        <f>E5+J5</f>
        <v>20000</v>
      </c>
      <c r="O5" s="1">
        <f>F5+K5</f>
        <v>22000</v>
      </c>
      <c r="P5" s="12">
        <v>0</v>
      </c>
    </row>
    <row r="6" spans="1:16" x14ac:dyDescent="0.25">
      <c r="A6" s="13" t="s">
        <v>15</v>
      </c>
      <c r="B6" s="13" t="s">
        <v>19</v>
      </c>
      <c r="C6" s="2">
        <v>0.24099999999999999</v>
      </c>
      <c r="D6" s="5">
        <f>(1+C6)*$D$5</f>
        <v>0.99280000000000013</v>
      </c>
      <c r="E6" s="3">
        <f>$E$3*(1-P6)*D6/$D$3</f>
        <v>9928.0000000000018</v>
      </c>
      <c r="F6" s="3">
        <f>E6/$D6</f>
        <v>10000</v>
      </c>
      <c r="G6" s="14">
        <f>F6</f>
        <v>10000</v>
      </c>
      <c r="I6" s="7">
        <f>E6/$E$3-1</f>
        <v>-7.1999999999998732E-3</v>
      </c>
      <c r="N6" s="1">
        <v>8000</v>
      </c>
      <c r="P6" s="12">
        <v>0</v>
      </c>
    </row>
    <row r="9" spans="1:16" x14ac:dyDescent="0.25">
      <c r="A9" s="13" t="s">
        <v>16</v>
      </c>
      <c r="B9" s="13" t="s">
        <v>5</v>
      </c>
      <c r="C9" s="2">
        <v>0</v>
      </c>
      <c r="D9" s="5">
        <f>(1+C9)*$D$3</f>
        <v>1</v>
      </c>
      <c r="E9" s="3">
        <f>$E$3*(1-P9)*D9/$D$3</f>
        <v>10000</v>
      </c>
      <c r="F9" s="3">
        <f>E9/$D9</f>
        <v>10000</v>
      </c>
      <c r="G9" s="14">
        <f>F9</f>
        <v>10000</v>
      </c>
      <c r="H9" s="7"/>
      <c r="I9" s="7">
        <f>E9/$E$3-1</f>
        <v>0</v>
      </c>
      <c r="J9" s="4">
        <f>(1+P9)*($N$3-E9)</f>
        <v>10000</v>
      </c>
      <c r="K9" s="4">
        <f>J9/$D$3</f>
        <v>10000</v>
      </c>
      <c r="L9" s="17"/>
      <c r="M9" s="10">
        <f>J9/$J$3-1</f>
        <v>0</v>
      </c>
      <c r="N9" s="1">
        <f>E9+J9</f>
        <v>20000</v>
      </c>
      <c r="O9" s="1">
        <f>F9+K9</f>
        <v>20000</v>
      </c>
      <c r="P9" s="12">
        <v>0</v>
      </c>
    </row>
    <row r="11" spans="1:16" x14ac:dyDescent="0.25">
      <c r="A11" s="13" t="s">
        <v>17</v>
      </c>
      <c r="B11" s="13" t="s">
        <v>5</v>
      </c>
      <c r="C11" s="2">
        <v>-0.5</v>
      </c>
      <c r="D11" s="5">
        <f>(1+C11)*$D$3</f>
        <v>0.5</v>
      </c>
      <c r="E11" s="3">
        <f>$E$3*(1-P11)*D11/$D$3</f>
        <v>5000</v>
      </c>
      <c r="F11" s="3">
        <f>E11/$D11</f>
        <v>10000</v>
      </c>
      <c r="G11" s="14">
        <f>F11</f>
        <v>10000</v>
      </c>
      <c r="H11" s="7"/>
      <c r="I11" s="7">
        <f>E11/$E$3-1</f>
        <v>-0.5</v>
      </c>
      <c r="J11" s="4">
        <f>(1+P11)*($N$3-E11)</f>
        <v>15000</v>
      </c>
      <c r="K11" s="4">
        <f>J11/$D$3</f>
        <v>15000</v>
      </c>
      <c r="L11" s="17"/>
      <c r="M11" s="10">
        <f>J11/$J$3-1</f>
        <v>0.5</v>
      </c>
      <c r="N11" s="1">
        <f>E11+J11</f>
        <v>20000</v>
      </c>
      <c r="O11" s="1">
        <f>F11+K11</f>
        <v>25000</v>
      </c>
      <c r="P11" s="12">
        <v>0</v>
      </c>
    </row>
  </sheetData>
  <mergeCells count="4">
    <mergeCell ref="C1:D1"/>
    <mergeCell ref="E1:I1"/>
    <mergeCell ref="J1:M1"/>
    <mergeCell ref="N1:O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3C59D-055B-4000-A9C0-76FE5B0E61A4}">
  <dimension ref="A2:J66"/>
  <sheetViews>
    <sheetView zoomScale="80" zoomScaleNormal="80" workbookViewId="0">
      <selection activeCell="K2" sqref="K2:O27"/>
    </sheetView>
  </sheetViews>
  <sheetFormatPr defaultRowHeight="15" x14ac:dyDescent="0.25"/>
  <cols>
    <col min="2" max="2" width="16.140625" bestFit="1" customWidth="1"/>
    <col min="3" max="3" width="16.5703125" customWidth="1"/>
    <col min="4" max="4" width="13.140625" customWidth="1"/>
    <col min="6" max="6" width="21.140625" bestFit="1" customWidth="1"/>
    <col min="7" max="7" width="15.28515625" customWidth="1"/>
    <col min="8" max="8" width="14.140625" customWidth="1"/>
    <col min="9" max="9" width="16" customWidth="1"/>
    <col min="10" max="10" width="12.85546875" customWidth="1"/>
  </cols>
  <sheetData>
    <row r="2" spans="1:10" ht="15.75" thickBot="1" x14ac:dyDescent="0.3"/>
    <row r="3" spans="1:10" ht="15.75" thickBot="1" x14ac:dyDescent="0.3">
      <c r="B3" s="34" t="s">
        <v>26</v>
      </c>
      <c r="C3" s="34"/>
      <c r="D3" s="34"/>
      <c r="E3" s="34"/>
      <c r="G3" s="20" t="s">
        <v>27</v>
      </c>
      <c r="H3" s="20" t="s">
        <v>28</v>
      </c>
      <c r="I3" s="20" t="s">
        <v>29</v>
      </c>
      <c r="J3" s="20" t="s">
        <v>30</v>
      </c>
    </row>
    <row r="4" spans="1:10" x14ac:dyDescent="0.25">
      <c r="A4" t="s">
        <v>24</v>
      </c>
      <c r="B4" t="s">
        <v>21</v>
      </c>
      <c r="C4" t="s">
        <v>22</v>
      </c>
      <c r="D4" t="s">
        <v>23</v>
      </c>
      <c r="E4" t="s">
        <v>25</v>
      </c>
    </row>
    <row r="5" spans="1:10" x14ac:dyDescent="0.25">
      <c r="A5">
        <v>0</v>
      </c>
      <c r="B5">
        <f>G5+H5+I5+J5</f>
        <v>100</v>
      </c>
      <c r="C5">
        <f>B5+E5</f>
        <v>100</v>
      </c>
      <c r="D5" s="19">
        <v>5.0000000000000001E-4</v>
      </c>
      <c r="G5">
        <v>100</v>
      </c>
    </row>
    <row r="6" spans="1:10" x14ac:dyDescent="0.25">
      <c r="A6">
        <v>1</v>
      </c>
      <c r="B6">
        <f>B5+G6</f>
        <v>100</v>
      </c>
      <c r="C6" s="21">
        <f>C5+E6</f>
        <v>100.05</v>
      </c>
      <c r="D6" s="19">
        <v>5.0000000000000001E-4</v>
      </c>
      <c r="E6" s="22">
        <f>C5*D5</f>
        <v>0.05</v>
      </c>
    </row>
    <row r="7" spans="1:10" x14ac:dyDescent="0.25">
      <c r="A7">
        <v>2</v>
      </c>
      <c r="B7">
        <f t="shared" ref="B7:B22" si="0">B6+G7</f>
        <v>100</v>
      </c>
      <c r="C7" s="21">
        <f t="shared" ref="C7:C22" si="1">C6+E7</f>
        <v>100.100025</v>
      </c>
      <c r="D7" s="19">
        <v>5.0000000000000001E-4</v>
      </c>
      <c r="E7" s="22">
        <f t="shared" ref="E7:E22" si="2">C6*D6</f>
        <v>5.0025E-2</v>
      </c>
    </row>
    <row r="8" spans="1:10" x14ac:dyDescent="0.25">
      <c r="A8">
        <v>3</v>
      </c>
      <c r="B8">
        <f t="shared" si="0"/>
        <v>100</v>
      </c>
      <c r="C8" s="21">
        <f t="shared" si="1"/>
        <v>100.1500750125</v>
      </c>
      <c r="D8" s="19">
        <v>5.0000000000000001E-4</v>
      </c>
      <c r="E8" s="22">
        <f t="shared" si="2"/>
        <v>5.0050012500000005E-2</v>
      </c>
    </row>
    <row r="9" spans="1:10" x14ac:dyDescent="0.25">
      <c r="A9">
        <v>4</v>
      </c>
      <c r="B9">
        <f t="shared" si="0"/>
        <v>100</v>
      </c>
      <c r="C9" s="21">
        <f t="shared" si="1"/>
        <v>100.20015005000624</v>
      </c>
      <c r="D9" s="19">
        <v>5.0000000000000001E-4</v>
      </c>
      <c r="E9" s="22">
        <f t="shared" si="2"/>
        <v>5.0075037506249996E-2</v>
      </c>
    </row>
    <row r="10" spans="1:10" x14ac:dyDescent="0.25">
      <c r="A10">
        <v>5</v>
      </c>
      <c r="B10">
        <f t="shared" si="0"/>
        <v>100</v>
      </c>
      <c r="C10" s="21">
        <f t="shared" si="1"/>
        <v>100.25025012503124</v>
      </c>
      <c r="D10" s="19">
        <v>5.0000000000000001E-4</v>
      </c>
      <c r="E10" s="22">
        <f t="shared" si="2"/>
        <v>5.0100075025003125E-2</v>
      </c>
    </row>
    <row r="11" spans="1:10" x14ac:dyDescent="0.25">
      <c r="A11">
        <v>6</v>
      </c>
      <c r="B11">
        <f t="shared" si="0"/>
        <v>100</v>
      </c>
      <c r="C11" s="21">
        <f t="shared" si="1"/>
        <v>100.30037525009377</v>
      </c>
      <c r="D11" s="19">
        <v>5.0000000000000001E-4</v>
      </c>
      <c r="E11" s="22">
        <f t="shared" si="2"/>
        <v>5.0125125062515624E-2</v>
      </c>
    </row>
    <row r="12" spans="1:10" x14ac:dyDescent="0.25">
      <c r="A12">
        <v>7</v>
      </c>
      <c r="B12">
        <f t="shared" si="0"/>
        <v>100</v>
      </c>
      <c r="C12" s="21">
        <f t="shared" si="1"/>
        <v>100.35052543771882</v>
      </c>
      <c r="D12" s="19">
        <v>5.0000000000000001E-4</v>
      </c>
      <c r="E12" s="22">
        <f t="shared" si="2"/>
        <v>5.0150187625046881E-2</v>
      </c>
    </row>
    <row r="13" spans="1:10" x14ac:dyDescent="0.25">
      <c r="A13">
        <v>8</v>
      </c>
      <c r="B13">
        <f t="shared" si="0"/>
        <v>100</v>
      </c>
      <c r="C13" s="21">
        <f t="shared" si="1"/>
        <v>100.40070070043767</v>
      </c>
      <c r="D13" s="19">
        <v>5.0000000000000001E-4</v>
      </c>
      <c r="E13" s="22">
        <f t="shared" si="2"/>
        <v>5.0175262718859408E-2</v>
      </c>
    </row>
    <row r="14" spans="1:10" x14ac:dyDescent="0.25">
      <c r="A14">
        <v>9</v>
      </c>
      <c r="B14">
        <f t="shared" si="0"/>
        <v>100</v>
      </c>
      <c r="C14" s="21">
        <f t="shared" si="1"/>
        <v>100.45090105078789</v>
      </c>
      <c r="D14" s="19">
        <v>5.0000000000000001E-4</v>
      </c>
      <c r="E14" s="22">
        <f t="shared" si="2"/>
        <v>5.0200350350218838E-2</v>
      </c>
    </row>
    <row r="15" spans="1:10" x14ac:dyDescent="0.25">
      <c r="A15">
        <v>10</v>
      </c>
      <c r="B15">
        <f t="shared" si="0"/>
        <v>100</v>
      </c>
      <c r="C15" s="21">
        <f t="shared" si="1"/>
        <v>100.50112650131328</v>
      </c>
      <c r="D15" s="19">
        <v>5.0000000000000001E-4</v>
      </c>
      <c r="E15" s="22">
        <f t="shared" si="2"/>
        <v>5.0225450525393948E-2</v>
      </c>
    </row>
    <row r="16" spans="1:10" x14ac:dyDescent="0.25">
      <c r="A16">
        <v>11</v>
      </c>
      <c r="B16">
        <f t="shared" si="0"/>
        <v>100</v>
      </c>
      <c r="C16" s="21">
        <f t="shared" si="1"/>
        <v>100.55137706456394</v>
      </c>
      <c r="D16" s="19">
        <v>5.0000000000000001E-4</v>
      </c>
      <c r="E16" s="22">
        <f t="shared" si="2"/>
        <v>5.0250563250656639E-2</v>
      </c>
    </row>
    <row r="17" spans="1:5" x14ac:dyDescent="0.25">
      <c r="A17">
        <v>12</v>
      </c>
      <c r="B17">
        <f t="shared" si="0"/>
        <v>100</v>
      </c>
      <c r="C17" s="21">
        <f t="shared" si="1"/>
        <v>100.60165275309622</v>
      </c>
      <c r="D17" s="19">
        <v>5.0000000000000001E-4</v>
      </c>
      <c r="E17" s="22">
        <f t="shared" si="2"/>
        <v>5.0275688532281967E-2</v>
      </c>
    </row>
    <row r="18" spans="1:5" x14ac:dyDescent="0.25">
      <c r="A18">
        <v>13</v>
      </c>
      <c r="B18">
        <f t="shared" si="0"/>
        <v>100</v>
      </c>
      <c r="C18" s="21">
        <f t="shared" si="1"/>
        <v>100.65195357947276</v>
      </c>
      <c r="D18" s="19">
        <v>5.0000000000000001E-4</v>
      </c>
      <c r="E18" s="22">
        <f t="shared" si="2"/>
        <v>5.0300826376548112E-2</v>
      </c>
    </row>
    <row r="19" spans="1:5" x14ac:dyDescent="0.25">
      <c r="A19">
        <v>14</v>
      </c>
      <c r="B19">
        <f t="shared" si="0"/>
        <v>100</v>
      </c>
      <c r="C19" s="21">
        <f t="shared" si="1"/>
        <v>100.7022795562625</v>
      </c>
      <c r="D19" s="19">
        <v>5.0000000000000001E-4</v>
      </c>
      <c r="E19" s="22">
        <f t="shared" si="2"/>
        <v>5.0325976789736382E-2</v>
      </c>
    </row>
    <row r="20" spans="1:5" x14ac:dyDescent="0.25">
      <c r="A20">
        <v>15</v>
      </c>
      <c r="B20">
        <f t="shared" si="0"/>
        <v>100</v>
      </c>
      <c r="C20" s="21">
        <f t="shared" si="1"/>
        <v>100.75263069604063</v>
      </c>
      <c r="D20" s="19">
        <v>5.0000000000000001E-4</v>
      </c>
      <c r="E20" s="22">
        <f t="shared" si="2"/>
        <v>5.035113977813125E-2</v>
      </c>
    </row>
    <row r="21" spans="1:5" x14ac:dyDescent="0.25">
      <c r="A21">
        <v>16</v>
      </c>
      <c r="B21">
        <f t="shared" si="0"/>
        <v>100</v>
      </c>
      <c r="C21" s="21">
        <f t="shared" si="1"/>
        <v>100.80300701138864</v>
      </c>
      <c r="D21" s="19">
        <v>5.0000000000000001E-4</v>
      </c>
      <c r="E21" s="22">
        <f t="shared" si="2"/>
        <v>5.0376315348020312E-2</v>
      </c>
    </row>
    <row r="22" spans="1:5" x14ac:dyDescent="0.25">
      <c r="A22">
        <v>17</v>
      </c>
      <c r="B22">
        <f t="shared" si="0"/>
        <v>100</v>
      </c>
      <c r="C22" s="21">
        <f t="shared" si="1"/>
        <v>100.85340851489434</v>
      </c>
      <c r="D22" s="19">
        <v>5.0000000000000001E-4</v>
      </c>
      <c r="E22" s="22">
        <f t="shared" si="2"/>
        <v>5.040150350569432E-2</v>
      </c>
    </row>
    <row r="23" spans="1:5" x14ac:dyDescent="0.25">
      <c r="A23">
        <v>18</v>
      </c>
      <c r="B23">
        <f t="shared" ref="B23:B45" si="3">B22+G23</f>
        <v>100</v>
      </c>
      <c r="C23" s="21">
        <f t="shared" ref="C23:C45" si="4">C22+E23</f>
        <v>100.90383521915179</v>
      </c>
      <c r="D23" s="19">
        <v>5.0000000000000001E-4</v>
      </c>
      <c r="E23" s="22">
        <f t="shared" ref="E23:E45" si="5">C22*D22</f>
        <v>5.042670425744717E-2</v>
      </c>
    </row>
    <row r="24" spans="1:5" x14ac:dyDescent="0.25">
      <c r="A24">
        <v>19</v>
      </c>
      <c r="B24">
        <f t="shared" si="3"/>
        <v>100</v>
      </c>
      <c r="C24" s="21">
        <f t="shared" si="4"/>
        <v>100.95428713676137</v>
      </c>
      <c r="D24" s="19">
        <v>5.0000000000000001E-4</v>
      </c>
      <c r="E24" s="22">
        <f t="shared" si="5"/>
        <v>5.0451917609575896E-2</v>
      </c>
    </row>
    <row r="25" spans="1:5" x14ac:dyDescent="0.25">
      <c r="A25">
        <v>20</v>
      </c>
      <c r="B25">
        <f t="shared" si="3"/>
        <v>100</v>
      </c>
      <c r="C25" s="21">
        <f t="shared" si="4"/>
        <v>101.00476428032975</v>
      </c>
      <c r="D25" s="19">
        <v>5.0000000000000001E-4</v>
      </c>
      <c r="E25" s="22">
        <f t="shared" si="5"/>
        <v>5.0477143568380685E-2</v>
      </c>
    </row>
    <row r="26" spans="1:5" x14ac:dyDescent="0.25">
      <c r="A26">
        <v>21</v>
      </c>
      <c r="B26">
        <f t="shared" si="3"/>
        <v>100</v>
      </c>
      <c r="C26" s="21">
        <f t="shared" si="4"/>
        <v>101.05526666246992</v>
      </c>
      <c r="D26" s="19">
        <v>5.0000000000000001E-4</v>
      </c>
      <c r="E26" s="22">
        <f t="shared" si="5"/>
        <v>5.0502382140164878E-2</v>
      </c>
    </row>
    <row r="27" spans="1:5" x14ac:dyDescent="0.25">
      <c r="A27">
        <v>22</v>
      </c>
      <c r="B27">
        <f t="shared" si="3"/>
        <v>100</v>
      </c>
      <c r="C27" s="21">
        <f t="shared" si="4"/>
        <v>101.10579429580115</v>
      </c>
      <c r="D27" s="19">
        <v>5.0000000000000001E-4</v>
      </c>
      <c r="E27" s="22">
        <f t="shared" si="5"/>
        <v>5.0527633331234958E-2</v>
      </c>
    </row>
    <row r="28" spans="1:5" x14ac:dyDescent="0.25">
      <c r="A28">
        <v>23</v>
      </c>
      <c r="B28">
        <f t="shared" si="3"/>
        <v>100</v>
      </c>
      <c r="C28" s="21">
        <f t="shared" si="4"/>
        <v>101.15634719294904</v>
      </c>
      <c r="D28" s="19">
        <v>5.0000000000000001E-4</v>
      </c>
      <c r="E28" s="22">
        <f t="shared" si="5"/>
        <v>5.0552897147900573E-2</v>
      </c>
    </row>
    <row r="29" spans="1:5" x14ac:dyDescent="0.25">
      <c r="A29">
        <v>24</v>
      </c>
      <c r="B29">
        <f t="shared" si="3"/>
        <v>100</v>
      </c>
      <c r="C29" s="21">
        <f t="shared" si="4"/>
        <v>101.20692536654552</v>
      </c>
      <c r="D29" s="19">
        <v>5.0000000000000001E-4</v>
      </c>
      <c r="E29" s="22">
        <f t="shared" si="5"/>
        <v>5.057817359647452E-2</v>
      </c>
    </row>
    <row r="30" spans="1:5" x14ac:dyDescent="0.25">
      <c r="A30">
        <v>25</v>
      </c>
      <c r="B30">
        <f t="shared" si="3"/>
        <v>100</v>
      </c>
      <c r="C30" s="21">
        <f t="shared" si="4"/>
        <v>101.25752882922879</v>
      </c>
      <c r="D30" s="19">
        <v>5.0000000000000001E-4</v>
      </c>
      <c r="E30" s="22">
        <f t="shared" si="5"/>
        <v>5.060346268327276E-2</v>
      </c>
    </row>
    <row r="31" spans="1:5" x14ac:dyDescent="0.25">
      <c r="A31">
        <v>26</v>
      </c>
      <c r="B31">
        <f t="shared" si="3"/>
        <v>100</v>
      </c>
      <c r="C31" s="21">
        <f t="shared" si="4"/>
        <v>101.3081575936434</v>
      </c>
      <c r="D31" s="19">
        <v>5.0000000000000001E-4</v>
      </c>
      <c r="E31" s="22">
        <f t="shared" si="5"/>
        <v>5.0628764414614398E-2</v>
      </c>
    </row>
    <row r="32" spans="1:5" x14ac:dyDescent="0.25">
      <c r="A32">
        <v>27</v>
      </c>
      <c r="B32">
        <f t="shared" si="3"/>
        <v>100</v>
      </c>
      <c r="C32" s="21">
        <f t="shared" si="4"/>
        <v>101.35881167244023</v>
      </c>
      <c r="D32" s="19">
        <v>5.0000000000000001E-4</v>
      </c>
      <c r="E32" s="22">
        <f t="shared" si="5"/>
        <v>5.0654078796821704E-2</v>
      </c>
    </row>
    <row r="33" spans="1:5" x14ac:dyDescent="0.25">
      <c r="A33">
        <v>28</v>
      </c>
      <c r="B33">
        <f t="shared" si="3"/>
        <v>100</v>
      </c>
      <c r="C33" s="21">
        <f t="shared" si="4"/>
        <v>101.40949107827645</v>
      </c>
      <c r="D33" s="19">
        <v>5.0000000000000001E-4</v>
      </c>
      <c r="E33" s="22">
        <f t="shared" si="5"/>
        <v>5.0679405836220111E-2</v>
      </c>
    </row>
    <row r="34" spans="1:5" x14ac:dyDescent="0.25">
      <c r="A34">
        <v>29</v>
      </c>
      <c r="B34">
        <f t="shared" si="3"/>
        <v>100</v>
      </c>
      <c r="C34" s="21">
        <f t="shared" si="4"/>
        <v>101.46019582381558</v>
      </c>
      <c r="D34" s="19">
        <v>5.0000000000000001E-4</v>
      </c>
      <c r="E34" s="22">
        <f t="shared" si="5"/>
        <v>5.0704745539138223E-2</v>
      </c>
    </row>
    <row r="35" spans="1:5" x14ac:dyDescent="0.25">
      <c r="A35">
        <v>30</v>
      </c>
      <c r="B35">
        <f t="shared" si="3"/>
        <v>100</v>
      </c>
      <c r="C35" s="21">
        <f t="shared" si="4"/>
        <v>101.51092592172749</v>
      </c>
      <c r="D35" s="19">
        <v>5.0000000000000001E-4</v>
      </c>
      <c r="E35" s="22">
        <f t="shared" si="5"/>
        <v>5.0730097911907794E-2</v>
      </c>
    </row>
    <row r="36" spans="1:5" x14ac:dyDescent="0.25">
      <c r="A36">
        <v>31</v>
      </c>
      <c r="B36">
        <f t="shared" si="3"/>
        <v>100</v>
      </c>
      <c r="C36" s="21">
        <f t="shared" si="4"/>
        <v>101.56168138468836</v>
      </c>
      <c r="D36" s="19">
        <v>5.0000000000000001E-4</v>
      </c>
      <c r="E36" s="22">
        <f t="shared" si="5"/>
        <v>5.0755462960863744E-2</v>
      </c>
    </row>
    <row r="37" spans="1:5" x14ac:dyDescent="0.25">
      <c r="A37">
        <v>32</v>
      </c>
      <c r="B37">
        <f t="shared" si="3"/>
        <v>100</v>
      </c>
      <c r="C37" s="21">
        <f t="shared" si="4"/>
        <v>101.6124622253807</v>
      </c>
      <c r="D37" s="19">
        <v>5.0000000000000001E-4</v>
      </c>
      <c r="E37" s="22">
        <f t="shared" si="5"/>
        <v>5.0780840692344176E-2</v>
      </c>
    </row>
    <row r="38" spans="1:5" x14ac:dyDescent="0.25">
      <c r="A38">
        <v>33</v>
      </c>
      <c r="B38">
        <f t="shared" si="3"/>
        <v>100</v>
      </c>
      <c r="C38" s="21">
        <f t="shared" si="4"/>
        <v>101.66326845649338</v>
      </c>
      <c r="D38" s="19">
        <v>5.0000000000000001E-4</v>
      </c>
      <c r="E38" s="22">
        <f t="shared" si="5"/>
        <v>5.080623111269035E-2</v>
      </c>
    </row>
    <row r="39" spans="1:5" x14ac:dyDescent="0.25">
      <c r="A39">
        <v>34</v>
      </c>
      <c r="B39">
        <f t="shared" si="3"/>
        <v>100</v>
      </c>
      <c r="C39" s="21">
        <f t="shared" si="4"/>
        <v>101.71410009072163</v>
      </c>
      <c r="D39" s="19">
        <v>5.0000000000000001E-4</v>
      </c>
      <c r="E39" s="22">
        <f t="shared" si="5"/>
        <v>5.0831634228246693E-2</v>
      </c>
    </row>
    <row r="40" spans="1:5" x14ac:dyDescent="0.25">
      <c r="A40">
        <v>35</v>
      </c>
      <c r="B40">
        <f t="shared" si="3"/>
        <v>100</v>
      </c>
      <c r="C40" s="21">
        <f t="shared" si="4"/>
        <v>101.764957140767</v>
      </c>
      <c r="D40" s="19">
        <v>5.0000000000000001E-4</v>
      </c>
      <c r="E40" s="22">
        <f t="shared" si="5"/>
        <v>5.0857050045360813E-2</v>
      </c>
    </row>
    <row r="41" spans="1:5" x14ac:dyDescent="0.25">
      <c r="A41">
        <v>36</v>
      </c>
      <c r="B41">
        <f t="shared" si="3"/>
        <v>100</v>
      </c>
      <c r="C41" s="21">
        <f t="shared" si="4"/>
        <v>101.81583961933738</v>
      </c>
      <c r="D41" s="19">
        <v>5.0000000000000001E-4</v>
      </c>
      <c r="E41" s="22">
        <f t="shared" si="5"/>
        <v>5.0882478570383499E-2</v>
      </c>
    </row>
    <row r="42" spans="1:5" x14ac:dyDescent="0.25">
      <c r="A42">
        <v>37</v>
      </c>
      <c r="B42">
        <f t="shared" si="3"/>
        <v>100</v>
      </c>
      <c r="C42" s="21">
        <f t="shared" si="4"/>
        <v>101.86674753914706</v>
      </c>
      <c r="D42" s="19">
        <v>5.0000000000000001E-4</v>
      </c>
      <c r="E42" s="22">
        <f t="shared" si="5"/>
        <v>5.0907919809668689E-2</v>
      </c>
    </row>
    <row r="43" spans="1:5" x14ac:dyDescent="0.25">
      <c r="A43">
        <v>38</v>
      </c>
      <c r="B43">
        <f t="shared" si="3"/>
        <v>100</v>
      </c>
      <c r="C43" s="21">
        <f t="shared" si="4"/>
        <v>101.91768091291662</v>
      </c>
      <c r="D43" s="19">
        <v>5.0000000000000001E-4</v>
      </c>
      <c r="E43" s="22">
        <f t="shared" si="5"/>
        <v>5.0933373769573527E-2</v>
      </c>
    </row>
    <row r="44" spans="1:5" x14ac:dyDescent="0.25">
      <c r="A44">
        <v>39</v>
      </c>
      <c r="B44">
        <f t="shared" si="3"/>
        <v>100</v>
      </c>
      <c r="C44" s="21">
        <f t="shared" si="4"/>
        <v>101.96863975337308</v>
      </c>
      <c r="D44" s="19">
        <v>5.0000000000000001E-4</v>
      </c>
      <c r="E44" s="22">
        <f t="shared" si="5"/>
        <v>5.0958840456458314E-2</v>
      </c>
    </row>
    <row r="45" spans="1:5" x14ac:dyDescent="0.25">
      <c r="A45">
        <v>40</v>
      </c>
      <c r="B45">
        <f t="shared" si="3"/>
        <v>100</v>
      </c>
      <c r="C45" s="21">
        <f t="shared" si="4"/>
        <v>102.01962407324977</v>
      </c>
      <c r="D45" s="19">
        <v>5.0000000000000001E-4</v>
      </c>
      <c r="E45" s="22">
        <f t="shared" si="5"/>
        <v>5.0984319876686543E-2</v>
      </c>
    </row>
    <row r="46" spans="1:5" x14ac:dyDescent="0.25">
      <c r="A46">
        <v>41</v>
      </c>
      <c r="B46">
        <f t="shared" ref="B46:B55" si="6">B45+G46</f>
        <v>100</v>
      </c>
      <c r="C46" s="21">
        <f t="shared" ref="C46:C55" si="7">C45+E46</f>
        <v>102.0706338852864</v>
      </c>
      <c r="D46" s="19">
        <v>5.0000000000000001E-4</v>
      </c>
      <c r="E46" s="22">
        <f t="shared" ref="E46:E55" si="8">C45*D45</f>
        <v>5.1009812036624885E-2</v>
      </c>
    </row>
    <row r="47" spans="1:5" x14ac:dyDescent="0.25">
      <c r="A47">
        <v>42</v>
      </c>
      <c r="B47">
        <f t="shared" si="6"/>
        <v>100</v>
      </c>
      <c r="C47" s="21">
        <f t="shared" si="7"/>
        <v>102.12166920222904</v>
      </c>
      <c r="D47" s="19">
        <v>5.0000000000000001E-4</v>
      </c>
      <c r="E47" s="22">
        <f t="shared" si="8"/>
        <v>5.1035316942643197E-2</v>
      </c>
    </row>
    <row r="48" spans="1:5" x14ac:dyDescent="0.25">
      <c r="A48">
        <v>43</v>
      </c>
      <c r="B48">
        <f t="shared" si="6"/>
        <v>100</v>
      </c>
      <c r="C48" s="21">
        <f t="shared" si="7"/>
        <v>102.17273003683016</v>
      </c>
      <c r="D48" s="19">
        <v>5.0000000000000001E-4</v>
      </c>
      <c r="E48" s="22">
        <f t="shared" si="8"/>
        <v>5.1060834601114526E-2</v>
      </c>
    </row>
    <row r="49" spans="1:5" x14ac:dyDescent="0.25">
      <c r="A49">
        <v>44</v>
      </c>
      <c r="B49">
        <f t="shared" si="6"/>
        <v>100</v>
      </c>
      <c r="C49" s="21">
        <f t="shared" si="7"/>
        <v>102.22381640184858</v>
      </c>
      <c r="D49" s="19">
        <v>5.0000000000000001E-4</v>
      </c>
      <c r="E49" s="22">
        <f t="shared" si="8"/>
        <v>5.1086365018415084E-2</v>
      </c>
    </row>
    <row r="50" spans="1:5" x14ac:dyDescent="0.25">
      <c r="A50">
        <v>45</v>
      </c>
      <c r="B50">
        <f t="shared" si="6"/>
        <v>100</v>
      </c>
      <c r="C50" s="21">
        <f t="shared" si="7"/>
        <v>102.2749283100495</v>
      </c>
      <c r="D50" s="19">
        <v>5.0000000000000001E-4</v>
      </c>
      <c r="E50" s="22">
        <f t="shared" si="8"/>
        <v>5.1111908200924289E-2</v>
      </c>
    </row>
    <row r="51" spans="1:5" x14ac:dyDescent="0.25">
      <c r="A51">
        <v>46</v>
      </c>
      <c r="B51">
        <f t="shared" si="6"/>
        <v>100</v>
      </c>
      <c r="C51" s="21">
        <f t="shared" si="7"/>
        <v>102.32606577420452</v>
      </c>
      <c r="D51" s="19">
        <v>5.0000000000000001E-4</v>
      </c>
      <c r="E51" s="22">
        <f t="shared" si="8"/>
        <v>5.1137464155024751E-2</v>
      </c>
    </row>
    <row r="52" spans="1:5" x14ac:dyDescent="0.25">
      <c r="A52">
        <v>47</v>
      </c>
      <c r="B52">
        <f t="shared" si="6"/>
        <v>100</v>
      </c>
      <c r="C52" s="21">
        <f t="shared" si="7"/>
        <v>102.37722880709163</v>
      </c>
      <c r="D52" s="19">
        <v>5.0000000000000001E-4</v>
      </c>
      <c r="E52" s="22">
        <f t="shared" si="8"/>
        <v>5.1163032887102264E-2</v>
      </c>
    </row>
    <row r="53" spans="1:5" x14ac:dyDescent="0.25">
      <c r="A53">
        <v>48</v>
      </c>
      <c r="B53">
        <f t="shared" si="6"/>
        <v>100</v>
      </c>
      <c r="C53" s="21">
        <f t="shared" si="7"/>
        <v>102.42841742149517</v>
      </c>
      <c r="D53" s="19">
        <v>5.0000000000000001E-4</v>
      </c>
      <c r="E53" s="22">
        <f t="shared" si="8"/>
        <v>5.1188614403545815E-2</v>
      </c>
    </row>
    <row r="54" spans="1:5" x14ac:dyDescent="0.25">
      <c r="A54">
        <v>49</v>
      </c>
      <c r="B54">
        <f t="shared" si="6"/>
        <v>100</v>
      </c>
      <c r="C54" s="21">
        <f t="shared" si="7"/>
        <v>102.47963163020592</v>
      </c>
      <c r="D54" s="19">
        <v>5.0000000000000001E-4</v>
      </c>
      <c r="E54" s="22">
        <f t="shared" si="8"/>
        <v>5.1214208710747583E-2</v>
      </c>
    </row>
    <row r="55" spans="1:5" x14ac:dyDescent="0.25">
      <c r="A55">
        <v>50</v>
      </c>
      <c r="B55">
        <f t="shared" si="6"/>
        <v>100</v>
      </c>
      <c r="C55" s="21">
        <f t="shared" si="7"/>
        <v>102.53087144602102</v>
      </c>
      <c r="D55" s="19">
        <v>5.0000000000000001E-4</v>
      </c>
      <c r="E55" s="22">
        <f t="shared" si="8"/>
        <v>5.1239815815102958E-2</v>
      </c>
    </row>
    <row r="56" spans="1:5" x14ac:dyDescent="0.25">
      <c r="C56" s="21"/>
      <c r="D56" s="19"/>
      <c r="E56" s="22"/>
    </row>
    <row r="57" spans="1:5" x14ac:dyDescent="0.25">
      <c r="C57" s="21"/>
      <c r="D57" s="19"/>
      <c r="E57" s="22"/>
    </row>
    <row r="58" spans="1:5" x14ac:dyDescent="0.25">
      <c r="C58" s="21"/>
      <c r="D58" s="19"/>
      <c r="E58" s="22"/>
    </row>
    <row r="59" spans="1:5" x14ac:dyDescent="0.25">
      <c r="C59" s="21"/>
      <c r="D59" s="19"/>
      <c r="E59" s="22"/>
    </row>
    <row r="60" spans="1:5" x14ac:dyDescent="0.25">
      <c r="C60" s="21"/>
      <c r="D60" s="19"/>
      <c r="E60" s="22"/>
    </row>
    <row r="61" spans="1:5" x14ac:dyDescent="0.25">
      <c r="C61" s="21"/>
      <c r="D61" s="19"/>
      <c r="E61" s="22"/>
    </row>
    <row r="62" spans="1:5" x14ac:dyDescent="0.25">
      <c r="C62" s="21"/>
      <c r="D62" s="19"/>
      <c r="E62" s="22"/>
    </row>
    <row r="63" spans="1:5" x14ac:dyDescent="0.25">
      <c r="C63" s="21"/>
      <c r="D63" s="19"/>
      <c r="E63" s="22"/>
    </row>
    <row r="64" spans="1:5" x14ac:dyDescent="0.25">
      <c r="C64" s="21"/>
      <c r="D64" s="19"/>
      <c r="E64" s="22"/>
    </row>
    <row r="65" spans="3:5" x14ac:dyDescent="0.25">
      <c r="C65" s="21"/>
      <c r="D65" s="19"/>
      <c r="E65" s="22"/>
    </row>
    <row r="66" spans="3:5" x14ac:dyDescent="0.25">
      <c r="C66" s="21"/>
      <c r="D66" s="19"/>
      <c r="E66" s="22"/>
    </row>
  </sheetData>
  <mergeCells count="1">
    <mergeCell ref="B3:E3"/>
  </mergeCells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A0D72-E096-47BF-9540-3D9A52B7889A}">
  <dimension ref="B1:AA4"/>
  <sheetViews>
    <sheetView zoomScale="80" zoomScaleNormal="80" workbookViewId="0">
      <selection activeCell="K5" sqref="K5"/>
    </sheetView>
  </sheetViews>
  <sheetFormatPr defaultRowHeight="15" x14ac:dyDescent="0.25"/>
  <cols>
    <col min="3" max="3" width="16.85546875" customWidth="1"/>
    <col min="4" max="4" width="13.7109375" customWidth="1"/>
    <col min="6" max="6" width="23.42578125" customWidth="1"/>
    <col min="8" max="8" width="12.7109375" customWidth="1"/>
    <col min="9" max="10" width="9.140625" customWidth="1"/>
    <col min="11" max="11" width="17.5703125" bestFit="1" customWidth="1"/>
    <col min="12" max="12" width="16.85546875" bestFit="1" customWidth="1"/>
    <col min="13" max="14" width="13.5703125" customWidth="1"/>
    <col min="17" max="17" width="14.42578125" customWidth="1"/>
    <col min="19" max="20" width="17.42578125" customWidth="1"/>
    <col min="21" max="21" width="9.28515625" customWidth="1"/>
  </cols>
  <sheetData>
    <row r="1" spans="2:27" x14ac:dyDescent="0.25">
      <c r="C1" s="24"/>
      <c r="D1" s="24"/>
      <c r="E1" s="35" t="s">
        <v>46</v>
      </c>
      <c r="F1" s="35"/>
      <c r="G1" s="35"/>
      <c r="H1" s="35"/>
      <c r="I1" s="38" t="s">
        <v>40</v>
      </c>
      <c r="J1" s="38"/>
      <c r="K1" s="38"/>
      <c r="L1" s="38"/>
      <c r="M1" s="38"/>
      <c r="N1" s="38"/>
      <c r="O1" s="37" t="s">
        <v>41</v>
      </c>
      <c r="P1" s="37"/>
      <c r="Q1" s="37"/>
      <c r="R1" s="37"/>
      <c r="S1" s="37"/>
      <c r="T1" s="37"/>
      <c r="U1" s="39" t="s">
        <v>47</v>
      </c>
      <c r="V1" s="39"/>
      <c r="W1" s="39"/>
      <c r="X1" s="39"/>
      <c r="Y1" s="36" t="s">
        <v>43</v>
      </c>
      <c r="Z1" s="36"/>
      <c r="AA1" s="36"/>
    </row>
    <row r="2" spans="2:27" x14ac:dyDescent="0.25">
      <c r="C2" t="s">
        <v>31</v>
      </c>
      <c r="D2" t="s">
        <v>35</v>
      </c>
      <c r="E2" t="s">
        <v>33</v>
      </c>
      <c r="F2" t="s">
        <v>36</v>
      </c>
      <c r="G2" t="s">
        <v>34</v>
      </c>
      <c r="H2" t="s">
        <v>37</v>
      </c>
      <c r="I2" t="s">
        <v>44</v>
      </c>
      <c r="J2" t="s">
        <v>33</v>
      </c>
      <c r="K2" t="s">
        <v>36</v>
      </c>
      <c r="L2" t="s">
        <v>34</v>
      </c>
      <c r="M2" t="s">
        <v>37</v>
      </c>
      <c r="N2" t="s">
        <v>42</v>
      </c>
      <c r="O2" t="s">
        <v>45</v>
      </c>
      <c r="P2" t="s">
        <v>33</v>
      </c>
      <c r="Q2" t="s">
        <v>36</v>
      </c>
      <c r="R2" t="s">
        <v>34</v>
      </c>
      <c r="S2" t="s">
        <v>37</v>
      </c>
      <c r="T2" t="s">
        <v>42</v>
      </c>
      <c r="U2" t="s">
        <v>33</v>
      </c>
      <c r="V2" t="s">
        <v>36</v>
      </c>
      <c r="W2" t="s">
        <v>34</v>
      </c>
      <c r="X2" t="s">
        <v>37</v>
      </c>
      <c r="Y2" t="s">
        <v>32</v>
      </c>
      <c r="Z2" t="s">
        <v>38</v>
      </c>
      <c r="AA2" t="s">
        <v>39</v>
      </c>
    </row>
    <row r="3" spans="2:27" x14ac:dyDescent="0.25">
      <c r="B3" t="s">
        <v>3</v>
      </c>
      <c r="C3">
        <v>10000</v>
      </c>
      <c r="D3" s="23">
        <v>0.1</v>
      </c>
      <c r="E3">
        <f>$C$3*0.5/$Y$3</f>
        <v>4545.454545454545</v>
      </c>
      <c r="F3">
        <f>E3*$Y$3</f>
        <v>5000</v>
      </c>
      <c r="G3">
        <f>$C$3*0.5</f>
        <v>5000</v>
      </c>
      <c r="H3">
        <f>G3</f>
        <v>5000</v>
      </c>
      <c r="I3">
        <v>5000</v>
      </c>
      <c r="J3">
        <f>$I$3*0.5/$Y$3</f>
        <v>2272.7272727272725</v>
      </c>
      <c r="K3">
        <f>J3*$Y$3</f>
        <v>2500</v>
      </c>
      <c r="L3">
        <f>$I$3*0.5</f>
        <v>2500</v>
      </c>
      <c r="M3">
        <f>L3</f>
        <v>2500</v>
      </c>
      <c r="N3">
        <f>I3/($I$3+$O$3)</f>
        <v>0.5</v>
      </c>
      <c r="O3">
        <v>5000</v>
      </c>
      <c r="P3">
        <f>$I$3*0.5/$Y$3</f>
        <v>2272.7272727272725</v>
      </c>
      <c r="Q3">
        <f>P3*$Y$3</f>
        <v>2500</v>
      </c>
      <c r="R3">
        <f>$I$3*0.5</f>
        <v>2500</v>
      </c>
      <c r="S3">
        <f>R3</f>
        <v>2500</v>
      </c>
      <c r="T3">
        <f>O3/($I$3+$O$3)</f>
        <v>0.5</v>
      </c>
      <c r="U3">
        <f>E3-J3-P3</f>
        <v>0</v>
      </c>
      <c r="V3">
        <f t="shared" ref="V3:X4" si="0">F3-K3-Q3</f>
        <v>0</v>
      </c>
      <c r="W3">
        <f t="shared" si="0"/>
        <v>0</v>
      </c>
      <c r="X3">
        <f t="shared" si="0"/>
        <v>0</v>
      </c>
      <c r="Y3">
        <v>1.1000000000000001</v>
      </c>
      <c r="Z3">
        <f>Y3*0.5</f>
        <v>0.55000000000000004</v>
      </c>
      <c r="AA3">
        <f>Y3*1.5</f>
        <v>1.6500000000000001</v>
      </c>
    </row>
    <row r="4" spans="2:27" x14ac:dyDescent="0.25">
      <c r="B4" t="s">
        <v>5</v>
      </c>
      <c r="C4">
        <f>C3+C3*D3</f>
        <v>11000</v>
      </c>
      <c r="E4">
        <f>E3</f>
        <v>4545.454545454545</v>
      </c>
      <c r="F4">
        <f>E4*MIN(MAX($Y$4,0.5*$Y$3),1.5*$Y$3)+($C$4-$C$3)/2</f>
        <v>4590.9090909090901</v>
      </c>
      <c r="G4">
        <f>G3</f>
        <v>5000</v>
      </c>
      <c r="H4">
        <f>G4*(2-MAX(MIN($Y$4/$Y$3,1.5),0.5)) + ($C$4-$C$3)/2</f>
        <v>6409.090909090909</v>
      </c>
      <c r="J4">
        <f>J3</f>
        <v>2272.7272727272725</v>
      </c>
      <c r="K4">
        <f>J4*MIN(MAX($Y$4,0.5*$Y$3),1.5*$Y$3)+($C$4-$C$3)/2*N4</f>
        <v>2295.454545454545</v>
      </c>
      <c r="L4">
        <f>L3</f>
        <v>2500</v>
      </c>
      <c r="M4">
        <f>L4*(2-MAX(MIN($Y$4/$Y$3,1.5),0.5)) + ($C$4-$C$3)/2*N4</f>
        <v>3204.5454545454545</v>
      </c>
      <c r="N4">
        <v>0.5</v>
      </c>
      <c r="P4">
        <f>P3</f>
        <v>2272.7272727272725</v>
      </c>
      <c r="Q4">
        <f>P4*MIN(MAX($Y$4,0.5*$Y$3),1.5*$Y$3)+($C$4-$C$3)/2*T4</f>
        <v>2295.454545454545</v>
      </c>
      <c r="R4">
        <f>R3</f>
        <v>2500</v>
      </c>
      <c r="S4">
        <f>R4*(2-MAX(MIN($Y$4/$Y$3,1.5),0.5)) + ($C$4-$C$3)/2*T4</f>
        <v>3204.5454545454545</v>
      </c>
      <c r="T4">
        <v>0.5</v>
      </c>
      <c r="U4">
        <f>E4-J4-P4</f>
        <v>0</v>
      </c>
      <c r="V4">
        <f t="shared" si="0"/>
        <v>0</v>
      </c>
      <c r="W4">
        <f t="shared" si="0"/>
        <v>0</v>
      </c>
      <c r="X4">
        <f t="shared" si="0"/>
        <v>0</v>
      </c>
      <c r="Y4">
        <v>0.9</v>
      </c>
      <c r="Z4">
        <f>Z3</f>
        <v>0.55000000000000004</v>
      </c>
      <c r="AA4">
        <f>AA3</f>
        <v>1.6500000000000001</v>
      </c>
    </row>
  </sheetData>
  <mergeCells count="5">
    <mergeCell ref="E1:H1"/>
    <mergeCell ref="Y1:AA1"/>
    <mergeCell ref="O1:T1"/>
    <mergeCell ref="I1:N1"/>
    <mergeCell ref="U1:X1"/>
  </mergeCells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D0E99-ABE4-4A55-8578-7BEF4A5CE33B}">
  <dimension ref="B1:AC4"/>
  <sheetViews>
    <sheetView zoomScaleNormal="100" workbookViewId="0">
      <selection activeCell="E4" sqref="E4"/>
    </sheetView>
  </sheetViews>
  <sheetFormatPr defaultRowHeight="15" x14ac:dyDescent="0.25"/>
  <cols>
    <col min="3" max="3" width="16.85546875" customWidth="1"/>
    <col min="4" max="4" width="13.7109375" customWidth="1"/>
    <col min="6" max="6" width="23.42578125" customWidth="1"/>
    <col min="8" max="8" width="12.7109375" customWidth="1"/>
    <col min="9" max="10" width="9.140625" customWidth="1"/>
    <col min="11" max="11" width="17.5703125" bestFit="1" customWidth="1"/>
    <col min="12" max="12" width="16.85546875" bestFit="1" customWidth="1"/>
    <col min="13" max="13" width="13.5703125" customWidth="1"/>
    <col min="14" max="14" width="16.85546875" customWidth="1"/>
    <col min="15" max="15" width="19.28515625" customWidth="1"/>
    <col min="18" max="18" width="14.42578125" customWidth="1"/>
    <col min="20" max="22" width="17.42578125" customWidth="1"/>
    <col min="23" max="23" width="9.28515625" customWidth="1"/>
  </cols>
  <sheetData>
    <row r="1" spans="2:29" x14ac:dyDescent="0.25">
      <c r="C1" s="24"/>
      <c r="D1" s="24"/>
      <c r="E1" s="37" t="s">
        <v>46</v>
      </c>
      <c r="F1" s="37"/>
      <c r="G1" s="37"/>
      <c r="H1" s="37"/>
      <c r="I1" s="38" t="s">
        <v>40</v>
      </c>
      <c r="J1" s="38"/>
      <c r="K1" s="38"/>
      <c r="L1" s="38"/>
      <c r="M1" s="38"/>
      <c r="N1" s="38"/>
      <c r="O1" s="38"/>
      <c r="P1" s="37" t="s">
        <v>41</v>
      </c>
      <c r="Q1" s="37"/>
      <c r="R1" s="37"/>
      <c r="S1" s="37"/>
      <c r="T1" s="37"/>
      <c r="U1" s="37"/>
      <c r="V1" s="37"/>
      <c r="W1" s="39" t="s">
        <v>47</v>
      </c>
      <c r="X1" s="39"/>
      <c r="Y1" s="39"/>
      <c r="Z1" s="39"/>
      <c r="AA1" s="36" t="s">
        <v>43</v>
      </c>
      <c r="AB1" s="36"/>
      <c r="AC1" s="36"/>
    </row>
    <row r="2" spans="2:29" x14ac:dyDescent="0.25">
      <c r="C2" t="s">
        <v>31</v>
      </c>
      <c r="D2" t="s">
        <v>35</v>
      </c>
      <c r="E2" t="s">
        <v>33</v>
      </c>
      <c r="F2" t="s">
        <v>36</v>
      </c>
      <c r="G2" t="s">
        <v>34</v>
      </c>
      <c r="H2" t="s">
        <v>37</v>
      </c>
      <c r="I2" t="s">
        <v>44</v>
      </c>
      <c r="J2" t="s">
        <v>33</v>
      </c>
      <c r="K2" t="s">
        <v>36</v>
      </c>
      <c r="L2" t="s">
        <v>34</v>
      </c>
      <c r="M2" t="s">
        <v>37</v>
      </c>
      <c r="N2" t="s">
        <v>48</v>
      </c>
      <c r="O2" t="s">
        <v>50</v>
      </c>
      <c r="P2" t="s">
        <v>45</v>
      </c>
      <c r="Q2" t="s">
        <v>33</v>
      </c>
      <c r="R2" t="s">
        <v>36</v>
      </c>
      <c r="S2" t="s">
        <v>34</v>
      </c>
      <c r="T2" t="s">
        <v>37</v>
      </c>
      <c r="U2" t="s">
        <v>49</v>
      </c>
      <c r="V2" t="s">
        <v>51</v>
      </c>
      <c r="W2" t="s">
        <v>33</v>
      </c>
      <c r="X2" t="s">
        <v>36</v>
      </c>
      <c r="Y2" t="s">
        <v>34</v>
      </c>
      <c r="Z2" t="s">
        <v>37</v>
      </c>
      <c r="AA2" t="s">
        <v>32</v>
      </c>
      <c r="AB2" t="s">
        <v>38</v>
      </c>
      <c r="AC2" t="s">
        <v>39</v>
      </c>
    </row>
    <row r="3" spans="2:29" x14ac:dyDescent="0.25">
      <c r="B3" t="s">
        <v>3</v>
      </c>
      <c r="C3">
        <f>I3+P3</f>
        <v>10000</v>
      </c>
      <c r="D3" s="23">
        <v>0.1</v>
      </c>
      <c r="E3">
        <f>$C$3*0.5/$AA$3</f>
        <v>4545.454545454545</v>
      </c>
      <c r="F3">
        <f>E3*$AA$3</f>
        <v>5000</v>
      </c>
      <c r="G3">
        <f>$C$3*0.5</f>
        <v>5000</v>
      </c>
      <c r="H3">
        <f>G3</f>
        <v>5000</v>
      </c>
      <c r="I3">
        <v>5000</v>
      </c>
      <c r="J3">
        <f>$I$3*0.5/$AA$3</f>
        <v>2272.7272727272725</v>
      </c>
      <c r="K3">
        <f>J3*$AA$3</f>
        <v>2500</v>
      </c>
      <c r="L3">
        <f>$I$3*0.5</f>
        <v>2500</v>
      </c>
      <c r="M3">
        <f>L3</f>
        <v>2500</v>
      </c>
      <c r="N3">
        <f>J3*$AA$3/$C$3</f>
        <v>0.25</v>
      </c>
      <c r="O3">
        <f>M3/$C$3</f>
        <v>0.25</v>
      </c>
      <c r="P3">
        <v>5000</v>
      </c>
      <c r="Q3">
        <f>$P$3*0.5/$AA$3</f>
        <v>2272.7272727272725</v>
      </c>
      <c r="R3">
        <f>Q3*$AA$3</f>
        <v>2500</v>
      </c>
      <c r="S3">
        <f>$P$3*0.5</f>
        <v>2500</v>
      </c>
      <c r="T3">
        <f>S3</f>
        <v>2500</v>
      </c>
      <c r="U3">
        <f>Q3*$AA$3/$C$3</f>
        <v>0.25</v>
      </c>
      <c r="V3">
        <f>T3/$C$3</f>
        <v>0.25</v>
      </c>
      <c r="W3">
        <f t="shared" ref="W3:Z4" si="0">E3-J3-Q3</f>
        <v>0</v>
      </c>
      <c r="X3">
        <f t="shared" si="0"/>
        <v>0</v>
      </c>
      <c r="Y3">
        <f t="shared" si="0"/>
        <v>0</v>
      </c>
      <c r="Z3">
        <f t="shared" si="0"/>
        <v>0</v>
      </c>
      <c r="AA3">
        <v>1.1000000000000001</v>
      </c>
      <c r="AB3">
        <f>AA3*0.5</f>
        <v>0.55000000000000004</v>
      </c>
      <c r="AC3">
        <f>AA3*1.5</f>
        <v>1.6500000000000001</v>
      </c>
    </row>
    <row r="4" spans="2:29" x14ac:dyDescent="0.25">
      <c r="B4" t="s">
        <v>5</v>
      </c>
      <c r="C4">
        <f>C3+C3*D3</f>
        <v>11000</v>
      </c>
      <c r="E4">
        <f>E3</f>
        <v>4545.454545454545</v>
      </c>
      <c r="F4">
        <f>E4*MIN(MAX($AA$4,0.5*$AA$3),1.5*$AA$3)+($C$4-$C$3)/2</f>
        <v>4590.9090909090901</v>
      </c>
      <c r="G4">
        <f>G3</f>
        <v>5000</v>
      </c>
      <c r="H4">
        <f>G4*(2-MAX(MIN($AA$4/$AA$3,1.5),0.5)) + ($C$4-$C$3)/2</f>
        <v>6409.090909090909</v>
      </c>
      <c r="J4">
        <f>J3</f>
        <v>2272.7272727272725</v>
      </c>
      <c r="K4">
        <f>J4*MIN(MAX($AA$4,0.5*$AA$3),1.5*$AA$3)+($C$4-$C$3)*N4</f>
        <v>2295.454545454545</v>
      </c>
      <c r="L4">
        <f>L3</f>
        <v>2500</v>
      </c>
      <c r="M4">
        <f>L4*(2-MAX(MIN($AA$4/$AA$3,1.5),0.5)) + ($C$4-$C$3)*O4</f>
        <v>3204.5454545454545</v>
      </c>
      <c r="N4">
        <f>J4*$AA$3/$C$3</f>
        <v>0.25</v>
      </c>
      <c r="O4">
        <f>L4/$C$3</f>
        <v>0.25</v>
      </c>
      <c r="Q4">
        <f>Q3</f>
        <v>2272.7272727272725</v>
      </c>
      <c r="R4">
        <f>Q4*MIN(MAX($AA$4,0.5*$AA$3),1.5*$AA$3)+($C$4-$C$3)*U4</f>
        <v>2295.454545454545</v>
      </c>
      <c r="S4">
        <f>S3</f>
        <v>2500</v>
      </c>
      <c r="T4">
        <f>S4*(2-MAX(MIN($AA$4/$AA$3,1.5),0.5)) + ($C$4-$C$3)*V4</f>
        <v>3204.5454545454545</v>
      </c>
      <c r="U4">
        <f>Q4*$AA$3/$C$3</f>
        <v>0.25</v>
      </c>
      <c r="V4">
        <f>S4/$C$3</f>
        <v>0.25</v>
      </c>
      <c r="W4">
        <f t="shared" si="0"/>
        <v>0</v>
      </c>
      <c r="X4">
        <f t="shared" si="0"/>
        <v>0</v>
      </c>
      <c r="Y4">
        <f t="shared" si="0"/>
        <v>0</v>
      </c>
      <c r="Z4">
        <f t="shared" si="0"/>
        <v>0</v>
      </c>
      <c r="AA4">
        <v>0.9</v>
      </c>
      <c r="AB4">
        <f>AB3</f>
        <v>0.55000000000000004</v>
      </c>
      <c r="AC4">
        <f>AC3</f>
        <v>1.6500000000000001</v>
      </c>
    </row>
  </sheetData>
  <mergeCells count="5">
    <mergeCell ref="E1:H1"/>
    <mergeCell ref="I1:O1"/>
    <mergeCell ref="P1:V1"/>
    <mergeCell ref="W1:Z1"/>
    <mergeCell ref="AA1:AC1"/>
  </mergeCells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5EC89-2BD1-4451-B043-3B2E2E0FDCAD}">
  <dimension ref="A1:AI4"/>
  <sheetViews>
    <sheetView tabSelected="1" topLeftCell="H1" zoomScale="60" zoomScaleNormal="60" workbookViewId="0">
      <selection activeCell="L4" sqref="L4"/>
    </sheetView>
  </sheetViews>
  <sheetFormatPr defaultRowHeight="15" x14ac:dyDescent="0.25"/>
  <cols>
    <col min="2" max="2" width="16.85546875" customWidth="1"/>
    <col min="3" max="3" width="13.7109375" customWidth="1"/>
    <col min="5" max="5" width="23.42578125" customWidth="1"/>
    <col min="7" max="7" width="12.7109375" customWidth="1"/>
    <col min="8" max="9" width="9.140625" customWidth="1"/>
    <col min="10" max="10" width="17.5703125" bestFit="1" customWidth="1"/>
    <col min="11" max="11" width="16.85546875" bestFit="1" customWidth="1"/>
    <col min="12" max="12" width="13.5703125" customWidth="1"/>
    <col min="13" max="13" width="16.85546875" customWidth="1"/>
    <col min="14" max="14" width="19.28515625" customWidth="1"/>
    <col min="17" max="17" width="14.42578125" customWidth="1"/>
    <col min="19" max="21" width="17.42578125" customWidth="1"/>
    <col min="22" max="22" width="9.28515625" customWidth="1"/>
    <col min="26" max="26" width="11" customWidth="1"/>
    <col min="32" max="32" width="13.28515625" customWidth="1"/>
  </cols>
  <sheetData>
    <row r="1" spans="1:35" x14ac:dyDescent="0.25">
      <c r="B1" s="24"/>
      <c r="C1" s="24"/>
      <c r="D1" s="37" t="s">
        <v>46</v>
      </c>
      <c r="E1" s="37"/>
      <c r="F1" s="37"/>
      <c r="G1" s="37"/>
      <c r="H1" s="38" t="s">
        <v>40</v>
      </c>
      <c r="I1" s="38"/>
      <c r="J1" s="38"/>
      <c r="K1" s="38"/>
      <c r="L1" s="38"/>
      <c r="M1" s="38"/>
      <c r="N1" s="38"/>
      <c r="O1" s="37" t="s">
        <v>41</v>
      </c>
      <c r="P1" s="37"/>
      <c r="Q1" s="37"/>
      <c r="R1" s="37"/>
      <c r="S1" s="37"/>
      <c r="T1" s="37"/>
      <c r="U1" s="37"/>
      <c r="V1" s="39" t="s">
        <v>47</v>
      </c>
      <c r="W1" s="39"/>
      <c r="X1" s="39"/>
      <c r="Y1" s="39"/>
      <c r="Z1" s="37" t="s">
        <v>52</v>
      </c>
      <c r="AA1" s="37"/>
      <c r="AB1" s="37"/>
      <c r="AC1" s="37"/>
      <c r="AD1" s="37"/>
      <c r="AE1" s="37"/>
      <c r="AF1" s="37"/>
      <c r="AG1" s="36" t="s">
        <v>43</v>
      </c>
      <c r="AH1" s="36"/>
      <c r="AI1" s="36"/>
    </row>
    <row r="2" spans="1:35" x14ac:dyDescent="0.25">
      <c r="B2" t="s">
        <v>31</v>
      </c>
      <c r="C2" t="s">
        <v>35</v>
      </c>
      <c r="D2" t="s">
        <v>33</v>
      </c>
      <c r="E2" t="s">
        <v>36</v>
      </c>
      <c r="F2" t="s">
        <v>34</v>
      </c>
      <c r="G2" t="s">
        <v>37</v>
      </c>
      <c r="H2" t="s">
        <v>44</v>
      </c>
      <c r="I2" t="s">
        <v>33</v>
      </c>
      <c r="J2" t="s">
        <v>36</v>
      </c>
      <c r="K2" t="s">
        <v>34</v>
      </c>
      <c r="L2" t="s">
        <v>37</v>
      </c>
      <c r="M2" t="s">
        <v>48</v>
      </c>
      <c r="N2" t="s">
        <v>50</v>
      </c>
      <c r="O2" t="s">
        <v>45</v>
      </c>
      <c r="P2" t="s">
        <v>33</v>
      </c>
      <c r="Q2" t="s">
        <v>36</v>
      </c>
      <c r="R2" t="s">
        <v>34</v>
      </c>
      <c r="S2" t="s">
        <v>37</v>
      </c>
      <c r="T2" t="s">
        <v>49</v>
      </c>
      <c r="U2" t="s">
        <v>51</v>
      </c>
      <c r="V2" t="s">
        <v>33</v>
      </c>
      <c r="W2" t="s">
        <v>36</v>
      </c>
      <c r="X2" t="s">
        <v>34</v>
      </c>
      <c r="Y2" t="s">
        <v>37</v>
      </c>
      <c r="Z2" t="s">
        <v>45</v>
      </c>
      <c r="AA2" t="s">
        <v>33</v>
      </c>
      <c r="AB2" t="s">
        <v>36</v>
      </c>
      <c r="AC2" t="s">
        <v>34</v>
      </c>
      <c r="AD2" t="s">
        <v>37</v>
      </c>
      <c r="AE2" t="s">
        <v>49</v>
      </c>
      <c r="AF2" t="s">
        <v>51</v>
      </c>
      <c r="AG2" t="s">
        <v>32</v>
      </c>
      <c r="AH2" t="s">
        <v>38</v>
      </c>
      <c r="AI2" t="s">
        <v>39</v>
      </c>
    </row>
    <row r="3" spans="1:35" x14ac:dyDescent="0.25">
      <c r="A3" t="s">
        <v>3</v>
      </c>
      <c r="B3">
        <f>H3+O3</f>
        <v>10000</v>
      </c>
      <c r="C3" s="23">
        <v>0.1</v>
      </c>
      <c r="D3">
        <f>$B$3*0.5/$AG$3</f>
        <v>4230.6016338583513</v>
      </c>
      <c r="E3">
        <f>D3*$AG$3</f>
        <v>5000</v>
      </c>
      <c r="F3">
        <f>$B$3*0.5</f>
        <v>5000</v>
      </c>
      <c r="G3">
        <f>F3</f>
        <v>5000</v>
      </c>
      <c r="H3">
        <v>5000</v>
      </c>
      <c r="I3">
        <f>H3*0.5/$AG$3</f>
        <v>2115.3008169291757</v>
      </c>
      <c r="J3">
        <f>I3*$AG$3</f>
        <v>2500</v>
      </c>
      <c r="K3">
        <f>H3*0.5</f>
        <v>2500</v>
      </c>
      <c r="L3">
        <f>K3</f>
        <v>2500</v>
      </c>
      <c r="M3">
        <f>I3*$AG$3/$B$3</f>
        <v>0.25</v>
      </c>
      <c r="N3">
        <f>L3/$B$3</f>
        <v>0.25</v>
      </c>
      <c r="O3">
        <v>5000</v>
      </c>
      <c r="P3">
        <f>$O$3*0.5/$AG$3</f>
        <v>2115.3008169291757</v>
      </c>
      <c r="Q3">
        <f>P3*$AG$3</f>
        <v>2500</v>
      </c>
      <c r="R3">
        <f>$O$3*0.5</f>
        <v>2500</v>
      </c>
      <c r="S3">
        <f>R3</f>
        <v>2500</v>
      </c>
      <c r="T3">
        <f>P3*$AG$3/$B$3</f>
        <v>0.25</v>
      </c>
      <c r="U3">
        <f>S3/$B$3</f>
        <v>0.25</v>
      </c>
      <c r="V3">
        <f t="shared" ref="V3:Y4" si="0">D3-I3-P3</f>
        <v>0</v>
      </c>
      <c r="W3">
        <f t="shared" si="0"/>
        <v>0</v>
      </c>
      <c r="X3">
        <f t="shared" si="0"/>
        <v>0</v>
      </c>
      <c r="Y3">
        <f t="shared" si="0"/>
        <v>0</v>
      </c>
      <c r="AG3">
        <v>1.1818649999999999</v>
      </c>
      <c r="AH3">
        <f>AG3*0.5</f>
        <v>0.59093249999999997</v>
      </c>
      <c r="AI3">
        <f>AG3*1.5</f>
        <v>1.7727974999999998</v>
      </c>
    </row>
    <row r="4" spans="1:35" x14ac:dyDescent="0.25">
      <c r="A4" t="s">
        <v>5</v>
      </c>
      <c r="B4">
        <f>B3+B3*C3</f>
        <v>11000</v>
      </c>
      <c r="D4">
        <f>D3</f>
        <v>4230.6016338583513</v>
      </c>
      <c r="E4">
        <f>D4*MIN(MAX($AG$4,0.5*$AG$3),1.5*$AG$3)+($B$4-$B$3)/2</f>
        <v>6769.180490157506</v>
      </c>
      <c r="F4">
        <f>F3</f>
        <v>5000</v>
      </c>
      <c r="G4">
        <f>F4*(2-MAX(MIN($AG$4/$AG$3,1.5),0.5)) + ($B$4-$B$3)/2</f>
        <v>4230.8195098424949</v>
      </c>
      <c r="I4">
        <f>I3</f>
        <v>2115.3008169291757</v>
      </c>
      <c r="J4">
        <f>I4*MIN(MAX($AG$4,0.5*$AG$3),1.5*$AG$3)+($B$4-$B$3)*M4</f>
        <v>3384.590245078753</v>
      </c>
      <c r="K4">
        <f>K3</f>
        <v>2500</v>
      </c>
      <c r="L4">
        <f>K4*(2-MAX(MIN($AG$4/$AG$3,1.5),0.5)) + ($B$4-$B$3)*N4</f>
        <v>2115.4097549212474</v>
      </c>
      <c r="M4">
        <f>I4*$AG$3/$B$3</f>
        <v>0.25</v>
      </c>
      <c r="N4">
        <f>K4/$B$3</f>
        <v>0.25</v>
      </c>
      <c r="P4">
        <f>P3-AA4</f>
        <v>115.30081692917565</v>
      </c>
      <c r="Q4">
        <f>P4*MIN(MAX($AG$4,0.5*$AG$3),1.5*$AG$3)+($B$4-$B$3)*T4</f>
        <v>184.48724507875289</v>
      </c>
      <c r="R4">
        <f>R3</f>
        <v>2500</v>
      </c>
      <c r="S4">
        <f>R4*(2-MAX(MIN($AG$4/$AG$3,1.5),0.5)) + ($B$4-$B$3)*U4</f>
        <v>2115.4097549212474</v>
      </c>
      <c r="T4">
        <f>P4*$AG$3/$B$3</f>
        <v>1.3627000000000018E-2</v>
      </c>
      <c r="U4">
        <f>R4/$B$3</f>
        <v>0.25</v>
      </c>
      <c r="V4">
        <f>D4-I4-P4-AA4</f>
        <v>0</v>
      </c>
      <c r="W4">
        <f>E4-J4-Q4-AB4</f>
        <v>0</v>
      </c>
      <c r="X4">
        <f t="shared" si="0"/>
        <v>0</v>
      </c>
      <c r="Y4">
        <f t="shared" si="0"/>
        <v>0</v>
      </c>
      <c r="AA4">
        <v>2000</v>
      </c>
      <c r="AB4">
        <f>AA4*MIN(MAX($AG$4,0.5*$AG$3),1.5*$AG$3)+($B$4-$B$3)*AE4</f>
        <v>3200.1030000000001</v>
      </c>
      <c r="AC4">
        <f>AC3</f>
        <v>0</v>
      </c>
      <c r="AD4">
        <f>AC4*(2-MAX(MIN($AG$4/$AG$3,1.5),0.5)) + ($B$4-$B$3)*AF4</f>
        <v>0</v>
      </c>
      <c r="AE4">
        <f>AA4*$AG$3/$B$3</f>
        <v>0.236373</v>
      </c>
      <c r="AF4">
        <f>AC4/$B$3</f>
        <v>0</v>
      </c>
      <c r="AG4">
        <v>1.481865</v>
      </c>
      <c r="AH4">
        <f>AH3</f>
        <v>0.59093249999999997</v>
      </c>
      <c r="AI4">
        <f>AI3</f>
        <v>1.7727974999999998</v>
      </c>
    </row>
  </sheetData>
  <mergeCells count="6">
    <mergeCell ref="D1:G1"/>
    <mergeCell ref="H1:N1"/>
    <mergeCell ref="O1:U1"/>
    <mergeCell ref="V1:Y1"/>
    <mergeCell ref="AG1:AI1"/>
    <mergeCell ref="Z1:AF1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v0_0_demo</vt:lpstr>
      <vt:lpstr>ReadMe</vt:lpstr>
      <vt:lpstr>v0_0_0</vt:lpstr>
      <vt:lpstr>v0_0_1</vt:lpstr>
      <vt:lpstr>Sheet1</vt:lpstr>
      <vt:lpstr>Pool_example_0</vt:lpstr>
      <vt:lpstr>Pool_example_1</vt:lpstr>
      <vt:lpstr>Pool_example_2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Markus</dc:creator>
  <cp:lastModifiedBy>Markus</cp:lastModifiedBy>
  <dcterms:created xsi:type="dcterms:W3CDTF">2020-08-28T11:48:36Z</dcterms:created>
  <dcterms:modified xsi:type="dcterms:W3CDTF">2020-10-21T17:38:31Z</dcterms:modified>
</cp:coreProperties>
</file>