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ha\Documents\Skole\TEP4215\"/>
    </mc:Choice>
  </mc:AlternateContent>
  <xr:revisionPtr revIDLastSave="0" documentId="13_ncr:1_{8E74D8FE-E5B7-474F-8785-4D456D21EDDB}" xr6:coauthVersionLast="47" xr6:coauthVersionMax="47" xr10:uidLastSave="{00000000-0000-0000-0000-000000000000}"/>
  <bookViews>
    <workbookView xWindow="-108" yWindow="-108" windowWidth="23256" windowHeight="12456" activeTab="1" xr2:uid="{BFFFD892-900B-4637-8193-7E9F7EBA5F8A}"/>
  </bookViews>
  <sheets>
    <sheet name="Task 1&amp;2" sheetId="1" r:id="rId1"/>
    <sheet name="Task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1" i="2"/>
  <c r="K12" i="2"/>
  <c r="J15" i="2"/>
  <c r="J14" i="2" s="1"/>
  <c r="J13" i="2" s="1"/>
  <c r="K14" i="2"/>
  <c r="K13" i="2"/>
  <c r="K11" i="2"/>
  <c r="C8" i="2"/>
  <c r="K10" i="2" s="1"/>
  <c r="F6" i="2"/>
  <c r="F8" i="2"/>
  <c r="C6" i="2"/>
  <c r="J7" i="2"/>
  <c r="K6" i="2"/>
  <c r="J6" i="2"/>
  <c r="K5" i="2"/>
  <c r="J5" i="2"/>
  <c r="F5" i="2"/>
  <c r="K4" i="2"/>
  <c r="J4" i="2"/>
  <c r="F4" i="2"/>
  <c r="F3" i="2"/>
  <c r="J7" i="1"/>
  <c r="J6" i="1" s="1"/>
  <c r="J5" i="1" s="1"/>
  <c r="J15" i="1"/>
  <c r="J14" i="1" s="1"/>
  <c r="J13" i="1" s="1"/>
  <c r="J12" i="1" s="1"/>
  <c r="K14" i="1"/>
  <c r="K13" i="1"/>
  <c r="K12" i="1"/>
  <c r="K6" i="1"/>
  <c r="K5" i="1"/>
  <c r="K4" i="1"/>
  <c r="F9" i="1"/>
  <c r="F8" i="1"/>
  <c r="F7" i="1"/>
  <c r="F4" i="1"/>
  <c r="F5" i="1"/>
  <c r="F6" i="1"/>
  <c r="F3" i="1"/>
  <c r="F10" i="2" l="1"/>
  <c r="J12" i="2"/>
  <c r="J11" i="2" s="1"/>
  <c r="J10" i="2" s="1"/>
  <c r="J17" i="1"/>
  <c r="J19" i="2"/>
  <c r="J18" i="2" s="1"/>
  <c r="J18" i="1"/>
  <c r="J4" i="1"/>
</calcChain>
</file>

<file path=xl/sharedStrings.xml><?xml version="1.0" encoding="utf-8"?>
<sst xmlns="http://schemas.openxmlformats.org/spreadsheetml/2006/main" count="74" uniqueCount="41">
  <si>
    <t>H1</t>
  </si>
  <si>
    <t>H2</t>
  </si>
  <si>
    <t>C1</t>
  </si>
  <si>
    <t>C2</t>
  </si>
  <si>
    <t>CW</t>
  </si>
  <si>
    <t>HPS</t>
  </si>
  <si>
    <t>1.Law</t>
  </si>
  <si>
    <t>Final T</t>
  </si>
  <si>
    <t>Inlet T</t>
  </si>
  <si>
    <t>mCp</t>
  </si>
  <si>
    <t>Stream</t>
  </si>
  <si>
    <t>Intervals</t>
  </si>
  <si>
    <t>Temps</t>
  </si>
  <si>
    <t>H</t>
  </si>
  <si>
    <t>C</t>
  </si>
  <si>
    <t>200-70</t>
  </si>
  <si>
    <t>300-200</t>
  </si>
  <si>
    <t>70-60</t>
  </si>
  <si>
    <t>220-180</t>
  </si>
  <si>
    <t>180-90</t>
  </si>
  <si>
    <t>90-40</t>
  </si>
  <si>
    <t>Hot side</t>
  </si>
  <si>
    <t>Start temp</t>
  </si>
  <si>
    <t>End temp</t>
  </si>
  <si>
    <t>Q</t>
  </si>
  <si>
    <t>Qtot</t>
  </si>
  <si>
    <t>Cold side</t>
  </si>
  <si>
    <t>Plotting of line ^</t>
  </si>
  <si>
    <t>delta T = 0</t>
  </si>
  <si>
    <t>delta T = 10</t>
  </si>
  <si>
    <t>delta T = 20</t>
  </si>
  <si>
    <t>Task 2</t>
  </si>
  <si>
    <t>Task 1</t>
  </si>
  <si>
    <t>Task 3</t>
  </si>
  <si>
    <t>C2a</t>
  </si>
  <si>
    <t>C2b</t>
  </si>
  <si>
    <t>C2c</t>
  </si>
  <si>
    <t>*</t>
  </si>
  <si>
    <t>Pinch around 1458,3 Duty</t>
  </si>
  <si>
    <t>LPS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</si>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</sst>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5" borderId="3" xfId="0" applyFill="1" applyBorder="1"/>
    <xf numFmtId="1" fontId="0" fillId="2" borderId="1" xfId="0" applyNumberFormat="1" applyFill="1" applyBorder="1"/>
    <xf numFmtId="1" fontId="0" fillId="6" borderId="1" xfId="0" applyNumberFormat="1" applyFill="1" applyBorder="1"/>
    <xf numFmtId="1" fontId="0" fillId="0" borderId="0" xfId="0" applyNumberFormat="1"/>
    <xf numFmtId="0" fontId="0" fillId="6" borderId="2" xfId="0" applyFill="1" applyBorder="1"/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1&amp;2'!$I$4:$I$7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87F-9E20-DDDE85D8BF78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1&amp;2'!$J$12:$J$15</c:f>
              <c:numCache>
                <c:formatCode>General</c:formatCode>
                <c:ptCount val="4"/>
                <c:pt idx="0">
                  <c:v>10750</c:v>
                </c:pt>
                <c:pt idx="1">
                  <c:v>10150</c:v>
                </c:pt>
                <c:pt idx="2">
                  <c:v>2500</c:v>
                </c:pt>
                <c:pt idx="3">
                  <c:v>1750</c:v>
                </c:pt>
              </c:numCache>
            </c:numRef>
          </c:xVal>
          <c:yVal>
            <c:numRef>
              <c:f>'Task 1&amp;2'!$I$12:$I$15</c:f>
              <c:numCache>
                <c:formatCode>General</c:formatCode>
                <c:ptCount val="4"/>
                <c:pt idx="0">
                  <c:v>220</c:v>
                </c:pt>
                <c:pt idx="1">
                  <c:v>180</c:v>
                </c:pt>
                <c:pt idx="2">
                  <c:v>90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A-487F-9E20-DDDE85D8BF78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1&amp;2'!$J$17:$J$18</c:f>
              <c:numCache>
                <c:formatCode>General</c:formatCode>
                <c:ptCount val="2"/>
                <c:pt idx="0">
                  <c:v>2501</c:v>
                </c:pt>
                <c:pt idx="1">
                  <c:v>2500</c:v>
                </c:pt>
              </c:numCache>
            </c:numRef>
          </c:xVal>
          <c:yVal>
            <c:numRef>
              <c:f>'Task 1&amp;2'!$L$17:$L$18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732-8908-BF5C69B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1&amp;2'!$J$5:$J$7</c:f>
              <c:numCache>
                <c:formatCode>General</c:formatCode>
                <c:ptCount val="3"/>
                <c:pt idx="0">
                  <c:v>7900</c:v>
                </c:pt>
                <c:pt idx="1">
                  <c:v>100</c:v>
                </c:pt>
                <c:pt idx="2">
                  <c:v>0</c:v>
                </c:pt>
              </c:numCache>
            </c:numRef>
          </c:xVal>
          <c:yVal>
            <c:numRef>
              <c:f>'Task 1&amp;2'!$I$5:$I$7</c:f>
              <c:numCache>
                <c:formatCode>General</c:formatCode>
                <c:ptCount val="3"/>
                <c:pt idx="0">
                  <c:v>200</c:v>
                </c:pt>
                <c:pt idx="1">
                  <c:v>70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4472-A035-C5F8A671535D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1&amp;2'!$J$13:$J$15</c:f>
              <c:numCache>
                <c:formatCode>General</c:formatCode>
                <c:ptCount val="3"/>
                <c:pt idx="0">
                  <c:v>10150</c:v>
                </c:pt>
                <c:pt idx="1">
                  <c:v>2500</c:v>
                </c:pt>
                <c:pt idx="2">
                  <c:v>1750</c:v>
                </c:pt>
              </c:numCache>
            </c:numRef>
          </c:xVal>
          <c:yVal>
            <c:numRef>
              <c:f>'Task 1&amp;2'!$I$13:$I$15</c:f>
              <c:numCache>
                <c:formatCode>General</c:formatCode>
                <c:ptCount val="3"/>
                <c:pt idx="0">
                  <c:v>180</c:v>
                </c:pt>
                <c:pt idx="1">
                  <c:v>90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F-4472-A035-C5F8A671535D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1&amp;2'!$J$17:$J$18</c:f>
              <c:numCache>
                <c:formatCode>General</c:formatCode>
                <c:ptCount val="2"/>
                <c:pt idx="0">
                  <c:v>2501</c:v>
                </c:pt>
                <c:pt idx="1">
                  <c:v>2500</c:v>
                </c:pt>
              </c:numCache>
            </c:numRef>
          </c:xVal>
          <c:yVal>
            <c:numRef>
              <c:f>'Task 1&amp;2'!$K$17:$K$18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F-4472-A035-C5F8A67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3'!$J$4:$J$7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3'!$I$4:$I$8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7-45DA-90F0-075C25A9A1B0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3'!$J$10:$J$15</c:f>
              <c:numCache>
                <c:formatCode>0</c:formatCode>
                <c:ptCount val="6"/>
                <c:pt idx="0">
                  <c:v>11274.999283333333</c:v>
                </c:pt>
                <c:pt idx="1">
                  <c:v>11208.332616666667</c:v>
                </c:pt>
                <c:pt idx="2">
                  <c:v>5475</c:v>
                </c:pt>
                <c:pt idx="3">
                  <c:v>3225</c:v>
                </c:pt>
                <c:pt idx="4">
                  <c:v>2508.3333333333335</c:v>
                </c:pt>
                <c:pt idx="5">
                  <c:v>2300</c:v>
                </c:pt>
              </c:numCache>
            </c:numRef>
          </c:xVal>
          <c:yVal>
            <c:numRef>
              <c:f>'Task 3'!$I$10:$I$15</c:f>
              <c:numCache>
                <c:formatCode>General</c:formatCode>
                <c:ptCount val="6"/>
                <c:pt idx="0">
                  <c:v>220</c:v>
                </c:pt>
                <c:pt idx="1">
                  <c:v>180</c:v>
                </c:pt>
                <c:pt idx="2">
                  <c:v>100.00001</c:v>
                </c:pt>
                <c:pt idx="3">
                  <c:v>100</c:v>
                </c:pt>
                <c:pt idx="4">
                  <c:v>90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37-45DA-90F0-075C25A9A1B0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3'!$J$18:$J$19</c:f>
              <c:numCache>
                <c:formatCode>0</c:formatCode>
                <c:ptCount val="2"/>
                <c:pt idx="0">
                  <c:v>2508.3343333333337</c:v>
                </c:pt>
                <c:pt idx="1">
                  <c:v>2508.3333333333335</c:v>
                </c:pt>
              </c:numCache>
            </c:numRef>
          </c:xVal>
          <c:yVal>
            <c:numRef>
              <c:f>'Task 3'!$L$18:$L$19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7-45DA-90F0-075C25A9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18767"/>
        <c:axId val="1694823567"/>
      </c:scatterChart>
      <c:valAx>
        <c:axId val="16948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23567"/>
        <c:crosses val="autoZero"/>
        <c:crossBetween val="midCat"/>
      </c:valAx>
      <c:valAx>
        <c:axId val="16948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3'!$J$4:$J$7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3'!$I$4:$I$8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732-A0F9-634354F95E73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3'!$J$10:$J$15</c:f>
              <c:numCache>
                <c:formatCode>0</c:formatCode>
                <c:ptCount val="6"/>
                <c:pt idx="0">
                  <c:v>11274.999283333333</c:v>
                </c:pt>
                <c:pt idx="1">
                  <c:v>11208.332616666667</c:v>
                </c:pt>
                <c:pt idx="2">
                  <c:v>5475</c:v>
                </c:pt>
                <c:pt idx="3">
                  <c:v>3225</c:v>
                </c:pt>
                <c:pt idx="4">
                  <c:v>2508.3333333333335</c:v>
                </c:pt>
                <c:pt idx="5">
                  <c:v>2300</c:v>
                </c:pt>
              </c:numCache>
            </c:numRef>
          </c:xVal>
          <c:yVal>
            <c:numRef>
              <c:f>'Task 3'!$I$10:$I$15</c:f>
              <c:numCache>
                <c:formatCode>General</c:formatCode>
                <c:ptCount val="6"/>
                <c:pt idx="0">
                  <c:v>220</c:v>
                </c:pt>
                <c:pt idx="1">
                  <c:v>180</c:v>
                </c:pt>
                <c:pt idx="2">
                  <c:v>100.00001</c:v>
                </c:pt>
                <c:pt idx="3">
                  <c:v>100</c:v>
                </c:pt>
                <c:pt idx="4">
                  <c:v>90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D-4732-A0F9-634354F95E73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3'!$J$18:$J$19</c:f>
              <c:numCache>
                <c:formatCode>0</c:formatCode>
                <c:ptCount val="2"/>
                <c:pt idx="0">
                  <c:v>2508.3343333333337</c:v>
                </c:pt>
                <c:pt idx="1">
                  <c:v>2508.3333333333335</c:v>
                </c:pt>
              </c:numCache>
            </c:numRef>
          </c:xVal>
          <c:yVal>
            <c:numRef>
              <c:f>'Task 3'!$K$18:$K$19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D-4732-A0F9-634354F9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18767"/>
        <c:axId val="1694823567"/>
      </c:scatterChart>
      <c:valAx>
        <c:axId val="169481876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23567"/>
        <c:crosses val="autoZero"/>
        <c:crossBetween val="midCat"/>
      </c:valAx>
      <c:valAx>
        <c:axId val="1694823567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133350</xdr:rowOff>
    </xdr:from>
    <xdr:to>
      <xdr:col>16</xdr:col>
      <xdr:colOff>632460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46F1A-C54C-0FE1-F110-29576417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2</xdr:row>
      <xdr:rowOff>10160</xdr:rowOff>
    </xdr:from>
    <xdr:to>
      <xdr:col>23</xdr:col>
      <xdr:colOff>447040</xdr:colOff>
      <xdr:row>26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7268C-5CDC-4840-8EE0-44DE9B5A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2</xdr:row>
      <xdr:rowOff>102870</xdr:rowOff>
    </xdr:from>
    <xdr:to>
      <xdr:col>18</xdr:col>
      <xdr:colOff>502920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68FB-4096-7572-8C08-D2C4AA8C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327660</xdr:colOff>
      <xdr:row>2</xdr:row>
      <xdr:rowOff>76200</xdr:rowOff>
    </xdr:from>
    <xdr:to>
      <xdr:col>25</xdr:col>
      <xdr:colOff>175260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D6467-9F45-4984-8C5A-8EFC95DE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8BEC-7A29-4AC8-A6FA-216FDF0E2686}">
  <dimension ref="A1:T25"/>
  <sheetViews>
    <sheetView zoomScale="77" zoomScaleNormal="110" workbookViewId="0">
      <selection activeCell="K16" sqref="K16"/>
    </sheetView>
  </sheetViews>
  <sheetFormatPr defaultColWidth="11.5546875" defaultRowHeight="14.4" x14ac:dyDescent="0.3"/>
  <sheetData>
    <row r="1" spans="1:20" x14ac:dyDescent="0.3">
      <c r="A1" t="s">
        <v>32</v>
      </c>
    </row>
    <row r="2" spans="1:20" x14ac:dyDescent="0.3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4" t="s">
        <v>21</v>
      </c>
      <c r="I2" s="4"/>
      <c r="J2" s="4"/>
      <c r="K2" s="4"/>
    </row>
    <row r="3" spans="1:20" x14ac:dyDescent="0.3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4" t="s">
        <v>22</v>
      </c>
      <c r="I3" s="4" t="s">
        <v>23</v>
      </c>
      <c r="J3" s="4" t="s">
        <v>25</v>
      </c>
      <c r="K3" s="4" t="s">
        <v>24</v>
      </c>
      <c r="L3" s="4"/>
    </row>
    <row r="4" spans="1:20" x14ac:dyDescent="0.3">
      <c r="B4" s="1" t="s">
        <v>1</v>
      </c>
      <c r="C4" s="3">
        <v>10</v>
      </c>
      <c r="D4" s="3">
        <v>300</v>
      </c>
      <c r="E4" s="3">
        <v>60</v>
      </c>
      <c r="F4" s="3">
        <f t="shared" ref="F4:F6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3"/>
    </row>
    <row r="5" spans="1:20" x14ac:dyDescent="0.3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3"/>
    </row>
    <row r="6" spans="1:20" x14ac:dyDescent="0.3">
      <c r="B6" s="1" t="s">
        <v>3</v>
      </c>
      <c r="C6" s="2">
        <v>15</v>
      </c>
      <c r="D6" s="2">
        <v>40</v>
      </c>
      <c r="E6" s="2">
        <v>220</v>
      </c>
      <c r="F6" s="2">
        <f t="shared" si="0"/>
        <v>-2700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3"/>
    </row>
    <row r="7" spans="1:20" x14ac:dyDescent="0.3">
      <c r="B7" s="1"/>
      <c r="C7" s="7"/>
      <c r="D7" s="7"/>
      <c r="E7" s="7"/>
      <c r="F7" s="7">
        <f>SUM(F3:F6)</f>
        <v>-100</v>
      </c>
      <c r="H7" s="3"/>
      <c r="I7" s="3">
        <v>60</v>
      </c>
      <c r="J7" s="3">
        <f>J8+K7</f>
        <v>0</v>
      </c>
      <c r="K7" s="3">
        <v>0</v>
      </c>
      <c r="L7" s="3"/>
    </row>
    <row r="8" spans="1:20" x14ac:dyDescent="0.3">
      <c r="B8" s="1" t="s">
        <v>4</v>
      </c>
      <c r="C8" s="7"/>
      <c r="D8" s="7">
        <v>30</v>
      </c>
      <c r="E8" s="7">
        <v>40</v>
      </c>
      <c r="F8" s="7">
        <f>IF(F7&gt;0,F7,0)</f>
        <v>0</v>
      </c>
    </row>
    <row r="9" spans="1:20" x14ac:dyDescent="0.3">
      <c r="B9" s="1" t="s">
        <v>5</v>
      </c>
      <c r="C9" s="7"/>
      <c r="D9" s="7">
        <v>240</v>
      </c>
      <c r="E9" s="7">
        <v>240</v>
      </c>
      <c r="F9" s="7">
        <f>IF(F7&lt;0,F7,0)</f>
        <v>-100</v>
      </c>
      <c r="T9" s="5"/>
    </row>
    <row r="10" spans="1:20" x14ac:dyDescent="0.3">
      <c r="H10" t="s">
        <v>26</v>
      </c>
    </row>
    <row r="11" spans="1:20" x14ac:dyDescent="0.3">
      <c r="B11" s="1" t="s">
        <v>12</v>
      </c>
      <c r="C11" s="1"/>
      <c r="D11" s="1"/>
      <c r="E11" s="1"/>
      <c r="F11" s="1"/>
      <c r="H11" s="4" t="s">
        <v>22</v>
      </c>
      <c r="I11" s="4" t="s">
        <v>23</v>
      </c>
      <c r="J11" s="4" t="s">
        <v>25</v>
      </c>
      <c r="K11" s="4" t="s">
        <v>24</v>
      </c>
      <c r="L11" s="4"/>
    </row>
    <row r="12" spans="1:20" x14ac:dyDescent="0.3">
      <c r="B12" s="1" t="s">
        <v>13</v>
      </c>
      <c r="C12" s="3">
        <v>300</v>
      </c>
      <c r="D12" s="3">
        <v>200</v>
      </c>
      <c r="E12" s="3">
        <v>70</v>
      </c>
      <c r="F12" s="3">
        <v>60</v>
      </c>
      <c r="H12" s="2">
        <v>180</v>
      </c>
      <c r="I12" s="2">
        <v>220</v>
      </c>
      <c r="J12" s="2">
        <f>J13+K12</f>
        <v>10750</v>
      </c>
      <c r="K12" s="2">
        <f>C6*(I12-H12)</f>
        <v>600</v>
      </c>
      <c r="L12" s="2"/>
    </row>
    <row r="13" spans="1:20" x14ac:dyDescent="0.3">
      <c r="B13" s="1" t="s">
        <v>14</v>
      </c>
      <c r="C13" s="2">
        <v>220</v>
      </c>
      <c r="D13" s="2">
        <v>180</v>
      </c>
      <c r="E13" s="2">
        <v>90</v>
      </c>
      <c r="F13" s="2">
        <v>40</v>
      </c>
      <c r="H13" s="2">
        <v>90</v>
      </c>
      <c r="I13" s="2">
        <v>180</v>
      </c>
      <c r="J13" s="2">
        <f t="shared" ref="J13:J15" si="2">J14+K13</f>
        <v>10150</v>
      </c>
      <c r="K13" s="2">
        <f>(C5+C6)*(I13-H13)</f>
        <v>7650</v>
      </c>
      <c r="L13" s="2"/>
    </row>
    <row r="14" spans="1:20" x14ac:dyDescent="0.3">
      <c r="H14" s="2">
        <v>40</v>
      </c>
      <c r="I14" s="2">
        <v>90</v>
      </c>
      <c r="J14" s="2">
        <f t="shared" si="2"/>
        <v>2500</v>
      </c>
      <c r="K14" s="2">
        <f>C6*(I14-H14)</f>
        <v>750</v>
      </c>
      <c r="L14" s="2"/>
    </row>
    <row r="15" spans="1:20" x14ac:dyDescent="0.3">
      <c r="B15" s="1" t="s">
        <v>11</v>
      </c>
      <c r="C15" s="1"/>
      <c r="D15" s="1"/>
      <c r="E15" s="1"/>
      <c r="H15" s="2"/>
      <c r="I15" s="2">
        <v>40</v>
      </c>
      <c r="J15" s="2">
        <f t="shared" si="2"/>
        <v>1750</v>
      </c>
      <c r="K15" s="7">
        <v>1750</v>
      </c>
      <c r="L15" s="2"/>
    </row>
    <row r="16" spans="1:20" x14ac:dyDescent="0.3">
      <c r="B16" s="1" t="s">
        <v>13</v>
      </c>
      <c r="C16" s="3" t="s">
        <v>16</v>
      </c>
      <c r="D16" s="3" t="s">
        <v>15</v>
      </c>
      <c r="E16" s="3" t="s">
        <v>17</v>
      </c>
    </row>
    <row r="17" spans="2:12" x14ac:dyDescent="0.3">
      <c r="B17" s="1" t="s">
        <v>14</v>
      </c>
      <c r="C17" s="2" t="s">
        <v>18</v>
      </c>
      <c r="D17" s="2" t="s">
        <v>19</v>
      </c>
      <c r="E17" s="2" t="s">
        <v>20</v>
      </c>
      <c r="J17" s="6">
        <f>J14+1</f>
        <v>2501</v>
      </c>
      <c r="K17" s="6">
        <v>120</v>
      </c>
      <c r="L17" s="6">
        <v>300</v>
      </c>
    </row>
    <row r="18" spans="2:12" x14ac:dyDescent="0.3">
      <c r="J18" s="6">
        <f>J14</f>
        <v>2500</v>
      </c>
      <c r="K18" s="6">
        <v>0</v>
      </c>
      <c r="L18" s="6">
        <v>0</v>
      </c>
    </row>
    <row r="19" spans="2:12" x14ac:dyDescent="0.3">
      <c r="J19" s="6" t="s">
        <v>27</v>
      </c>
      <c r="K19" s="6"/>
    </row>
    <row r="21" spans="2:12" x14ac:dyDescent="0.3">
      <c r="G21" t="s">
        <v>31</v>
      </c>
    </row>
    <row r="22" spans="2:12" x14ac:dyDescent="0.3">
      <c r="H22" s="13" t="s">
        <v>28</v>
      </c>
      <c r="I22" s="13" t="s">
        <v>29</v>
      </c>
      <c r="J22" s="13" t="s">
        <v>30</v>
      </c>
    </row>
    <row r="23" spans="2:12" x14ac:dyDescent="0.3">
      <c r="G23" s="7" t="s">
        <v>4</v>
      </c>
      <c r="H23" s="7">
        <v>570</v>
      </c>
      <c r="I23" s="7">
        <v>1125</v>
      </c>
      <c r="J23" s="7">
        <v>1750</v>
      </c>
    </row>
    <row r="24" spans="2:12" x14ac:dyDescent="0.3">
      <c r="G24" s="7" t="s">
        <v>39</v>
      </c>
      <c r="H24" s="7">
        <v>670</v>
      </c>
      <c r="I24" s="7">
        <v>1225</v>
      </c>
      <c r="J24" s="7">
        <v>1850</v>
      </c>
    </row>
    <row r="25" spans="2:12" x14ac:dyDescent="0.3">
      <c r="G25" s="7" t="s">
        <v>40</v>
      </c>
      <c r="H25" s="7">
        <v>-100</v>
      </c>
      <c r="I25" s="7">
        <v>-100</v>
      </c>
      <c r="J25" s="7"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E521-C5A9-4C6D-9EED-19694A2623F8}">
  <dimension ref="A1:L26"/>
  <sheetViews>
    <sheetView tabSelected="1" zoomScale="110" zoomScaleNormal="110" workbookViewId="0">
      <selection activeCell="K16" sqref="K16"/>
    </sheetView>
  </sheetViews>
  <sheetFormatPr defaultRowHeight="14.4" x14ac:dyDescent="0.3"/>
  <cols>
    <col min="8" max="8" width="11" customWidth="1"/>
    <col min="9" max="9" width="11.5546875" customWidth="1"/>
    <col min="10" max="10" width="10.21875" customWidth="1"/>
    <col min="11" max="11" width="9.5546875" bestFit="1" customWidth="1"/>
  </cols>
  <sheetData>
    <row r="1" spans="1:12" x14ac:dyDescent="0.3">
      <c r="A1" t="s">
        <v>33</v>
      </c>
    </row>
    <row r="2" spans="1:12" x14ac:dyDescent="0.3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4" t="s">
        <v>21</v>
      </c>
      <c r="I2" s="4"/>
      <c r="J2" s="4"/>
      <c r="K2" s="4"/>
    </row>
    <row r="3" spans="1:12" x14ac:dyDescent="0.3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4" t="s">
        <v>22</v>
      </c>
      <c r="I3" s="4" t="s">
        <v>23</v>
      </c>
      <c r="J3" s="4" t="s">
        <v>25</v>
      </c>
      <c r="K3" s="4" t="s">
        <v>24</v>
      </c>
      <c r="L3" s="4"/>
    </row>
    <row r="4" spans="1:12" x14ac:dyDescent="0.3">
      <c r="B4" s="1" t="s">
        <v>1</v>
      </c>
      <c r="C4" s="3">
        <v>10</v>
      </c>
      <c r="D4" s="3">
        <v>300</v>
      </c>
      <c r="E4" s="3">
        <v>60</v>
      </c>
      <c r="F4" s="3">
        <f t="shared" ref="F4:F8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4"/>
    </row>
    <row r="5" spans="1:12" x14ac:dyDescent="0.3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4"/>
    </row>
    <row r="6" spans="1:12" x14ac:dyDescent="0.3">
      <c r="B6" s="1" t="s">
        <v>34</v>
      </c>
      <c r="C6" s="2">
        <f>25/6</f>
        <v>4.166666666666667</v>
      </c>
      <c r="D6" s="2">
        <v>40</v>
      </c>
      <c r="E6" s="2">
        <v>100</v>
      </c>
      <c r="F6" s="2">
        <f>C6*(D6-E6)</f>
        <v>-250.00000000000003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4"/>
    </row>
    <row r="7" spans="1:12" x14ac:dyDescent="0.3">
      <c r="B7" s="1" t="s">
        <v>35</v>
      </c>
      <c r="C7" s="2" t="s">
        <v>37</v>
      </c>
      <c r="D7" s="2">
        <v>100</v>
      </c>
      <c r="E7" s="2">
        <v>100</v>
      </c>
      <c r="F7" s="2">
        <v>-2250</v>
      </c>
      <c r="H7" s="3"/>
      <c r="I7" s="3">
        <v>60</v>
      </c>
      <c r="J7" s="3">
        <f>J8+K7</f>
        <v>0</v>
      </c>
      <c r="K7" s="3">
        <v>0</v>
      </c>
      <c r="L7" s="4"/>
    </row>
    <row r="8" spans="1:12" x14ac:dyDescent="0.3">
      <c r="B8" s="8" t="s">
        <v>36</v>
      </c>
      <c r="C8" s="2">
        <f>10/6</f>
        <v>1.6666666666666667</v>
      </c>
      <c r="D8" s="2">
        <v>100</v>
      </c>
      <c r="E8" s="2">
        <v>220</v>
      </c>
      <c r="F8" s="2">
        <f t="shared" si="0"/>
        <v>-200</v>
      </c>
    </row>
    <row r="9" spans="1:12" x14ac:dyDescent="0.3">
      <c r="B9" s="1"/>
      <c r="C9" s="7"/>
      <c r="D9" s="7"/>
      <c r="E9" s="7"/>
      <c r="F9" s="7">
        <f>SUM(F3:F8)</f>
        <v>-100</v>
      </c>
      <c r="H9" s="1" t="s">
        <v>26</v>
      </c>
      <c r="I9" s="4" t="s">
        <v>23</v>
      </c>
      <c r="J9" s="4" t="s">
        <v>25</v>
      </c>
      <c r="K9" s="4" t="s">
        <v>24</v>
      </c>
    </row>
    <row r="10" spans="1:12" x14ac:dyDescent="0.3">
      <c r="B10" s="1" t="s">
        <v>4</v>
      </c>
      <c r="C10" s="7"/>
      <c r="D10" s="7">
        <v>30</v>
      </c>
      <c r="E10" s="7">
        <v>40</v>
      </c>
      <c r="F10" s="7">
        <f>IF(F9&gt;0,F9,0)</f>
        <v>0</v>
      </c>
      <c r="H10" s="2">
        <v>180</v>
      </c>
      <c r="I10" s="2">
        <v>220</v>
      </c>
      <c r="J10" s="10">
        <f>K10+J11</f>
        <v>11274.999283333333</v>
      </c>
      <c r="K10" s="10">
        <f>(I10-H10)*C8</f>
        <v>66.666666666666671</v>
      </c>
    </row>
    <row r="11" spans="1:12" x14ac:dyDescent="0.3">
      <c r="B11" s="1" t="s">
        <v>5</v>
      </c>
      <c r="C11" s="7"/>
      <c r="D11" s="7">
        <v>240</v>
      </c>
      <c r="E11" s="7">
        <v>240</v>
      </c>
      <c r="F11" s="7">
        <f>IF(F9&lt;0,F9,0)</f>
        <v>-100</v>
      </c>
      <c r="H11" s="2">
        <v>100.00001</v>
      </c>
      <c r="I11" s="2">
        <v>180</v>
      </c>
      <c r="J11" s="10">
        <f t="shared" ref="J11:J15" si="2">K11+J12</f>
        <v>11208.332616666667</v>
      </c>
      <c r="K11" s="10">
        <f>(I11-H11)*(C5+C8)</f>
        <v>5733.3326166666666</v>
      </c>
    </row>
    <row r="12" spans="1:12" x14ac:dyDescent="0.3">
      <c r="H12" s="2">
        <v>100</v>
      </c>
      <c r="I12" s="2">
        <v>100.00001</v>
      </c>
      <c r="J12" s="10">
        <f t="shared" si="2"/>
        <v>5475</v>
      </c>
      <c r="K12" s="10">
        <f>-F7</f>
        <v>2250</v>
      </c>
    </row>
    <row r="13" spans="1:12" x14ac:dyDescent="0.3">
      <c r="H13" s="2">
        <v>90</v>
      </c>
      <c r="I13" s="2">
        <v>100</v>
      </c>
      <c r="J13" s="10">
        <f t="shared" si="2"/>
        <v>3225</v>
      </c>
      <c r="K13" s="10">
        <f>(I13-H13)*(C8+C5)</f>
        <v>716.66666666666674</v>
      </c>
    </row>
    <row r="14" spans="1:12" x14ac:dyDescent="0.3">
      <c r="H14" s="2">
        <v>40</v>
      </c>
      <c r="I14" s="2">
        <v>90</v>
      </c>
      <c r="J14" s="10">
        <f t="shared" si="2"/>
        <v>2508.3333333333335</v>
      </c>
      <c r="K14" s="10">
        <f>(I14-H14)*C6</f>
        <v>208.33333333333334</v>
      </c>
    </row>
    <row r="15" spans="1:12" x14ac:dyDescent="0.3">
      <c r="H15" s="2">
        <v>0</v>
      </c>
      <c r="I15" s="2">
        <v>40</v>
      </c>
      <c r="J15" s="10">
        <f t="shared" si="2"/>
        <v>2300</v>
      </c>
      <c r="K15" s="11">
        <v>2300</v>
      </c>
    </row>
    <row r="16" spans="1:12" x14ac:dyDescent="0.3">
      <c r="K16" s="12"/>
    </row>
    <row r="18" spans="7:12" x14ac:dyDescent="0.3">
      <c r="J18" s="14">
        <f>J19+0.001</f>
        <v>2508.3343333333337</v>
      </c>
      <c r="K18" s="6">
        <v>120</v>
      </c>
      <c r="L18" s="6">
        <v>300</v>
      </c>
    </row>
    <row r="19" spans="7:12" x14ac:dyDescent="0.3">
      <c r="J19" s="14">
        <f>J14</f>
        <v>2508.3333333333335</v>
      </c>
      <c r="K19" s="6">
        <v>0</v>
      </c>
      <c r="L19" s="6">
        <v>0</v>
      </c>
    </row>
    <row r="20" spans="7:12" x14ac:dyDescent="0.3">
      <c r="J20" s="9" t="s">
        <v>27</v>
      </c>
      <c r="K20" s="6"/>
    </row>
    <row r="22" spans="7:12" x14ac:dyDescent="0.3">
      <c r="H22" t="s">
        <v>38</v>
      </c>
    </row>
    <row r="23" spans="7:12" x14ac:dyDescent="0.3">
      <c r="H23" s="13" t="s">
        <v>28</v>
      </c>
      <c r="I23" s="13" t="s">
        <v>29</v>
      </c>
      <c r="J23" s="13" t="s">
        <v>30</v>
      </c>
    </row>
    <row r="24" spans="7:12" x14ac:dyDescent="0.3">
      <c r="G24" s="7" t="s">
        <v>4</v>
      </c>
      <c r="H24" s="7">
        <v>1100</v>
      </c>
      <c r="I24" s="7">
        <v>1700</v>
      </c>
      <c r="J24" s="7">
        <v>2300</v>
      </c>
    </row>
    <row r="25" spans="7:12" x14ac:dyDescent="0.3">
      <c r="G25" s="7" t="s">
        <v>39</v>
      </c>
      <c r="H25" s="11">
        <v>1175</v>
      </c>
      <c r="I25" s="11">
        <v>1775</v>
      </c>
      <c r="J25" s="7">
        <v>2375</v>
      </c>
    </row>
    <row r="26" spans="7:12" x14ac:dyDescent="0.3">
      <c r="G26" s="7" t="s">
        <v>40</v>
      </c>
      <c r="H26" s="11">
        <v>-75</v>
      </c>
      <c r="I26" s="11">
        <v>-75</v>
      </c>
      <c r="J26" s="11">
        <v>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1&amp;2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2025-02-03T12:17:41Z</dcterms:created>
  <dcterms:modified xsi:type="dcterms:W3CDTF">2025-02-10T16:42:28Z</dcterms:modified>
</cp:coreProperties>
</file>