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tv\OneDrive\Desktop\4sem\ТВИМС\"/>
    </mc:Choice>
  </mc:AlternateContent>
  <xr:revisionPtr revIDLastSave="0" documentId="13_ncr:1_{8C920177-1E97-43B0-847C-4257A7E19498}" xr6:coauthVersionLast="47" xr6:coauthVersionMax="47" xr10:uidLastSave="{00000000-0000-0000-0000-000000000000}"/>
  <bookViews>
    <workbookView xWindow="-110" yWindow="-110" windowWidth="25420" windowHeight="16300" activeTab="2" xr2:uid="{215C9E81-BFFA-476C-BC32-1F7151839B14}"/>
  </bookViews>
  <sheets>
    <sheet name="part1" sheetId="1" r:id="rId1"/>
    <sheet name="part2" sheetId="2" r:id="rId2"/>
    <sheet name="par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3" l="1"/>
  <c r="E49" i="3" s="1"/>
  <c r="D51" i="3"/>
  <c r="B54" i="3"/>
  <c r="B39" i="3"/>
  <c r="D53" i="3"/>
  <c r="B51" i="3"/>
  <c r="B36" i="3"/>
  <c r="B35" i="3"/>
  <c r="K48" i="3"/>
  <c r="P47" i="3"/>
  <c r="P29" i="3"/>
  <c r="B48" i="3"/>
  <c r="B25" i="1"/>
  <c r="K31" i="3"/>
  <c r="K30" i="3"/>
  <c r="B26" i="1"/>
  <c r="B42" i="3"/>
  <c r="B41" i="3"/>
  <c r="B40" i="3"/>
  <c r="B32" i="1"/>
  <c r="C38" i="3"/>
  <c r="C37" i="3"/>
  <c r="C39" i="3" s="1"/>
  <c r="C41" i="3" s="1"/>
  <c r="C31" i="1"/>
  <c r="B38" i="3"/>
  <c r="B37" i="3"/>
  <c r="B31" i="1"/>
  <c r="C36" i="3"/>
  <c r="C35" i="3"/>
  <c r="B30" i="1"/>
  <c r="B30" i="3"/>
  <c r="B10" i="2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C14" i="1"/>
  <c r="D14" i="1"/>
  <c r="E14" i="1"/>
  <c r="F14" i="1"/>
  <c r="G14" i="1"/>
  <c r="H14" i="1"/>
  <c r="I14" i="1"/>
  <c r="J14" i="1"/>
  <c r="K14" i="1"/>
  <c r="B14" i="1"/>
  <c r="G29" i="1"/>
  <c r="G28" i="1"/>
  <c r="G26" i="1"/>
  <c r="G27" i="1"/>
  <c r="B33" i="1"/>
  <c r="C30" i="1"/>
  <c r="G25" i="1"/>
  <c r="G24" i="1"/>
  <c r="S10" i="1"/>
  <c r="V12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N8" i="1"/>
  <c r="O8" i="1"/>
  <c r="P8" i="1"/>
  <c r="Q8" i="1"/>
  <c r="R8" i="1"/>
  <c r="S8" i="1"/>
  <c r="T8" i="1"/>
  <c r="U8" i="1"/>
  <c r="V8" i="1"/>
  <c r="M8" i="1"/>
  <c r="C40" i="3" l="1"/>
  <c r="C42" i="3" s="1"/>
  <c r="E30" i="3" s="1"/>
  <c r="M14" i="1"/>
  <c r="J27" i="1" s="1"/>
  <c r="J24" i="1"/>
  <c r="K24" i="1"/>
  <c r="X8" i="1"/>
  <c r="C32" i="1"/>
  <c r="E48" i="3" l="1"/>
  <c r="M49" i="3" s="1"/>
  <c r="D54" i="3"/>
  <c r="K27" i="1"/>
  <c r="C33" i="1"/>
  <c r="K25" i="1" s="1"/>
  <c r="K26" i="1"/>
  <c r="J26" i="1"/>
  <c r="J25" i="1" l="1"/>
</calcChain>
</file>

<file path=xl/sharedStrings.xml><?xml version="1.0" encoding="utf-8"?>
<sst xmlns="http://schemas.openxmlformats.org/spreadsheetml/2006/main" count="55" uniqueCount="39">
  <si>
    <t xml:space="preserve">сумма </t>
  </si>
  <si>
    <t>дано</t>
  </si>
  <si>
    <t>a</t>
  </si>
  <si>
    <t>вычисления</t>
  </si>
  <si>
    <t>n</t>
  </si>
  <si>
    <t>табличные значения</t>
  </si>
  <si>
    <t>Ф_(0,1)^(-1) (0,96)</t>
  </si>
  <si>
    <t>T_49^-1(0,96)</t>
  </si>
  <si>
    <t>а)</t>
  </si>
  <si>
    <t>б)</t>
  </si>
  <si>
    <t>в)</t>
  </si>
  <si>
    <t>г)</t>
  </si>
  <si>
    <t xml:space="preserve">а) </t>
  </si>
  <si>
    <t>X_49^2(0,04)</t>
  </si>
  <si>
    <t>ЧИСТОВИК</t>
  </si>
  <si>
    <t>ЧЕРНОВИК</t>
  </si>
  <si>
    <t>X_49^2(0,96)</t>
  </si>
  <si>
    <t>X_50^2(0,04)</t>
  </si>
  <si>
    <t>X_50^2(0,96)</t>
  </si>
  <si>
    <t>полученные доверительные интервалы</t>
  </si>
  <si>
    <t>квантиль уровня 0.92 распределения хи-квадрат (9 степеней свободы)</t>
  </si>
  <si>
    <t xml:space="preserve">квантиль уровня 0.92 распределения Колмогорова </t>
  </si>
  <si>
    <t>выборка X=(X1, …, X20)</t>
  </si>
  <si>
    <t>выборка Y=(Y1, …, Y30)</t>
  </si>
  <si>
    <t>m</t>
  </si>
  <si>
    <t>F_(n-1,m-1)^(-1) (0,04)</t>
  </si>
  <si>
    <t>F_(n-1,m-1)^(-1) (0,96)</t>
  </si>
  <si>
    <t>F_(19,29)^(-1)(0,04)</t>
  </si>
  <si>
    <t>F_(19,29)^(-1)(0,96)</t>
  </si>
  <si>
    <t>исследуемая гипотеза</t>
  </si>
  <si>
    <t>использую критерий согласия: f_1 &lt;= d &lt;= f_2</t>
  </si>
  <si>
    <r>
      <t>использую критерий согласия:</t>
    </r>
    <r>
      <rPr>
        <b/>
        <sz val="11"/>
        <color theme="1"/>
        <rFont val="Aptos Narrow"/>
        <family val="2"/>
        <scheme val="minor"/>
      </rPr>
      <t xml:space="preserve"> d &lt; t(квантиль)</t>
    </r>
  </si>
  <si>
    <r>
      <t>статистический критерий Стьюдента</t>
    </r>
    <r>
      <rPr>
        <b/>
        <sz val="11"/>
        <color theme="1"/>
        <rFont val="Aptos Narrow"/>
        <family val="2"/>
        <scheme val="minor"/>
      </rPr>
      <t xml:space="preserve"> d</t>
    </r>
  </si>
  <si>
    <r>
      <t>статистический критерий Фишера</t>
    </r>
    <r>
      <rPr>
        <b/>
        <sz val="11"/>
        <color theme="1"/>
        <rFont val="Aptos Narrow"/>
        <family val="2"/>
        <scheme val="minor"/>
      </rPr>
      <t xml:space="preserve"> d</t>
    </r>
  </si>
  <si>
    <t>T_(n+m-2)^(-1)(0,96)</t>
  </si>
  <si>
    <t>T_(48)^(-1)(0,96)</t>
  </si>
  <si>
    <t>основная гипотеза принята</t>
  </si>
  <si>
    <t>√(n+m-2)</t>
  </si>
  <si>
    <t>√(1/n+1/m)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</si>
</sst>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35B3-C39A-447E-893A-327DD6DDBF81}">
  <dimension ref="B1:X33"/>
  <sheetViews>
    <sheetView workbookViewId="0">
      <selection activeCell="F33" sqref="F33"/>
    </sheetView>
  </sheetViews>
  <sheetFormatPr defaultRowHeight="14.5" x14ac:dyDescent="0.35"/>
  <cols>
    <col min="5" max="5" width="9.1796875" customWidth="1"/>
    <col min="6" max="6" width="16.36328125" customWidth="1"/>
  </cols>
  <sheetData>
    <row r="1" spans="2:24" x14ac:dyDescent="0.35">
      <c r="B1" s="2"/>
      <c r="C1" t="s">
        <v>15</v>
      </c>
      <c r="E1" s="2"/>
      <c r="F1" s="2"/>
      <c r="G1" s="2"/>
      <c r="H1" s="2"/>
      <c r="I1" s="2"/>
      <c r="J1" s="2"/>
      <c r="K1" s="2"/>
      <c r="L1" s="2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x14ac:dyDescent="0.35">
      <c r="B2">
        <v>-1.3440000000000001</v>
      </c>
      <c r="C2">
        <v>-0.96</v>
      </c>
      <c r="D2">
        <v>-0.85799999999999998</v>
      </c>
      <c r="E2">
        <v>-0.33</v>
      </c>
      <c r="F2">
        <v>-1.391</v>
      </c>
      <c r="G2">
        <v>-1.514</v>
      </c>
      <c r="H2">
        <v>-1.353</v>
      </c>
      <c r="I2">
        <v>-0.19700000000000001</v>
      </c>
      <c r="J2">
        <v>-1.879</v>
      </c>
      <c r="K2">
        <v>-0.24</v>
      </c>
      <c r="M2" s="1">
        <v>-38.39</v>
      </c>
    </row>
    <row r="3" spans="2:24" x14ac:dyDescent="0.35">
      <c r="B3">
        <v>-0.47299999999999998</v>
      </c>
      <c r="C3">
        <v>-0.96</v>
      </c>
      <c r="D3">
        <v>-2.3559999999999999</v>
      </c>
      <c r="E3">
        <v>-0.315</v>
      </c>
      <c r="F3">
        <v>-1.397</v>
      </c>
      <c r="G3">
        <v>2.3759999999999999</v>
      </c>
      <c r="H3">
        <v>-9.4E-2</v>
      </c>
      <c r="I3">
        <v>-1.2869999999999999</v>
      </c>
      <c r="J3">
        <v>-1.8540000000000001</v>
      </c>
      <c r="K3">
        <v>-0.17799999999999999</v>
      </c>
    </row>
    <row r="4" spans="2:24" x14ac:dyDescent="0.35">
      <c r="B4">
        <v>-1.9079999999999999</v>
      </c>
      <c r="C4">
        <v>0.47899999999999998</v>
      </c>
      <c r="D4">
        <v>-0.48299999999999998</v>
      </c>
      <c r="E4">
        <v>-0.90400000000000003</v>
      </c>
      <c r="F4">
        <v>-7.5999999999999998E-2</v>
      </c>
      <c r="G4">
        <v>-1.3759999999999999</v>
      </c>
      <c r="H4">
        <v>0.44700000000000001</v>
      </c>
      <c r="I4">
        <v>0.19900000000000001</v>
      </c>
      <c r="J4">
        <v>-4.8000000000000001E-2</v>
      </c>
      <c r="K4">
        <v>-2.31</v>
      </c>
    </row>
    <row r="5" spans="2:24" x14ac:dyDescent="0.35">
      <c r="B5">
        <v>-1.335</v>
      </c>
      <c r="C5">
        <v>1.3149999999999999</v>
      </c>
      <c r="D5">
        <v>-1.825</v>
      </c>
      <c r="E5">
        <v>-1.415</v>
      </c>
      <c r="F5">
        <v>-1.2889999999999999</v>
      </c>
      <c r="G5">
        <v>0.17199999999999999</v>
      </c>
      <c r="H5">
        <v>4.4999999999999998E-2</v>
      </c>
      <c r="I5">
        <v>-1.4159999999999999</v>
      </c>
      <c r="J5">
        <v>-0.32200000000000001</v>
      </c>
      <c r="K5">
        <v>-1.4119999999999999</v>
      </c>
    </row>
    <row r="6" spans="2:24" x14ac:dyDescent="0.35">
      <c r="B6">
        <v>0.11</v>
      </c>
      <c r="C6">
        <v>-0.95099999999999996</v>
      </c>
      <c r="D6">
        <v>-1.159</v>
      </c>
      <c r="E6">
        <v>-0.71299999999999997</v>
      </c>
      <c r="F6">
        <v>-1.63</v>
      </c>
      <c r="G6">
        <v>-1.381</v>
      </c>
      <c r="H6">
        <v>-0.16700000000000001</v>
      </c>
      <c r="I6">
        <v>0.45200000000000001</v>
      </c>
      <c r="J6">
        <v>-1.0860000000000001</v>
      </c>
      <c r="K6">
        <v>-1.7989999999999999</v>
      </c>
    </row>
    <row r="8" spans="2:24" x14ac:dyDescent="0.35">
      <c r="B8">
        <v>-1.3440000000000001</v>
      </c>
      <c r="C8">
        <v>-0.96</v>
      </c>
      <c r="D8">
        <v>-0.85799999999999998</v>
      </c>
      <c r="E8">
        <v>-0.33</v>
      </c>
      <c r="F8">
        <v>-1.391</v>
      </c>
      <c r="G8">
        <v>-1.514</v>
      </c>
      <c r="H8">
        <v>-1.353</v>
      </c>
      <c r="I8">
        <v>-0.19700000000000001</v>
      </c>
      <c r="J8">
        <v>-1.879</v>
      </c>
      <c r="K8">
        <v>-0.24</v>
      </c>
      <c r="M8">
        <f>B8^2</f>
        <v>1.8063360000000002</v>
      </c>
      <c r="N8">
        <f t="shared" ref="N8:V8" si="0">C8^2</f>
        <v>0.92159999999999997</v>
      </c>
      <c r="O8">
        <f t="shared" si="0"/>
        <v>0.73616399999999993</v>
      </c>
      <c r="P8">
        <f t="shared" si="0"/>
        <v>0.10890000000000001</v>
      </c>
      <c r="Q8">
        <f t="shared" si="0"/>
        <v>1.9348810000000001</v>
      </c>
      <c r="R8">
        <f t="shared" si="0"/>
        <v>2.2921960000000001</v>
      </c>
      <c r="S8">
        <f t="shared" si="0"/>
        <v>1.8306089999999999</v>
      </c>
      <c r="T8">
        <f t="shared" si="0"/>
        <v>3.8809000000000003E-2</v>
      </c>
      <c r="U8">
        <f t="shared" si="0"/>
        <v>3.5306410000000001</v>
      </c>
      <c r="V8">
        <f t="shared" si="0"/>
        <v>5.7599999999999998E-2</v>
      </c>
      <c r="X8" s="1">
        <f>SUM(M8:V12)</f>
        <v>71.801707999999991</v>
      </c>
    </row>
    <row r="9" spans="2:24" x14ac:dyDescent="0.35">
      <c r="B9">
        <v>-0.47299999999999998</v>
      </c>
      <c r="C9">
        <v>-0.96</v>
      </c>
      <c r="D9">
        <v>-2.3559999999999999</v>
      </c>
      <c r="E9">
        <v>-0.315</v>
      </c>
      <c r="F9">
        <v>-1.397</v>
      </c>
      <c r="G9">
        <v>2.3759999999999999</v>
      </c>
      <c r="H9">
        <v>-9.4E-2</v>
      </c>
      <c r="I9">
        <v>-1.2869999999999999</v>
      </c>
      <c r="J9">
        <v>-1.8540000000000001</v>
      </c>
      <c r="K9">
        <v>-0.17799999999999999</v>
      </c>
      <c r="M9">
        <f t="shared" ref="M9:M12" si="1">B9^2</f>
        <v>0.22372899999999998</v>
      </c>
      <c r="N9">
        <f t="shared" ref="N9:N12" si="2">C9^2</f>
        <v>0.92159999999999997</v>
      </c>
      <c r="O9">
        <f t="shared" ref="O9:O12" si="3">D9^2</f>
        <v>5.5507359999999997</v>
      </c>
      <c r="P9">
        <f t="shared" ref="P9:P12" si="4">E9^2</f>
        <v>9.9225000000000008E-2</v>
      </c>
      <c r="Q9">
        <f t="shared" ref="Q9:Q12" si="5">F9^2</f>
        <v>1.9516090000000001</v>
      </c>
      <c r="R9">
        <f t="shared" ref="R9:R12" si="6">G9^2</f>
        <v>5.6453759999999997</v>
      </c>
      <c r="S9">
        <f t="shared" ref="S9:S12" si="7">H9^2</f>
        <v>8.8360000000000001E-3</v>
      </c>
      <c r="T9">
        <f t="shared" ref="T9:T12" si="8">I9^2</f>
        <v>1.6563689999999998</v>
      </c>
      <c r="U9">
        <f t="shared" ref="U9:U12" si="9">J9^2</f>
        <v>3.4373160000000005</v>
      </c>
      <c r="V9">
        <f t="shared" ref="V9:V11" si="10">K9^2</f>
        <v>3.1683999999999997E-2</v>
      </c>
    </row>
    <row r="10" spans="2:24" x14ac:dyDescent="0.35">
      <c r="B10">
        <v>-1.9079999999999999</v>
      </c>
      <c r="C10">
        <v>0.47899999999999998</v>
      </c>
      <c r="D10">
        <v>-0.48299999999999998</v>
      </c>
      <c r="E10">
        <v>-0.90400000000000003</v>
      </c>
      <c r="F10">
        <v>-7.5999999999999998E-2</v>
      </c>
      <c r="G10">
        <v>-1.3759999999999999</v>
      </c>
      <c r="H10">
        <v>0.44700000000000001</v>
      </c>
      <c r="I10">
        <v>0.19900000000000001</v>
      </c>
      <c r="J10">
        <v>-4.8000000000000001E-2</v>
      </c>
      <c r="K10">
        <v>-2.31</v>
      </c>
      <c r="M10">
        <f t="shared" si="1"/>
        <v>3.6404639999999997</v>
      </c>
      <c r="N10">
        <f t="shared" si="2"/>
        <v>0.22944099999999998</v>
      </c>
      <c r="O10">
        <f t="shared" si="3"/>
        <v>0.233289</v>
      </c>
      <c r="P10">
        <f t="shared" si="4"/>
        <v>0.81721600000000005</v>
      </c>
      <c r="Q10">
        <f t="shared" si="5"/>
        <v>5.7759999999999999E-3</v>
      </c>
      <c r="R10">
        <f t="shared" si="6"/>
        <v>1.8933759999999997</v>
      </c>
      <c r="S10">
        <f>H10^2</f>
        <v>0.19980900000000001</v>
      </c>
      <c r="T10">
        <f t="shared" si="8"/>
        <v>3.9601000000000004E-2</v>
      </c>
      <c r="U10">
        <f t="shared" si="9"/>
        <v>2.3040000000000001E-3</v>
      </c>
      <c r="V10">
        <f t="shared" si="10"/>
        <v>5.3361000000000001</v>
      </c>
    </row>
    <row r="11" spans="2:24" x14ac:dyDescent="0.35">
      <c r="B11">
        <v>-1.335</v>
      </c>
      <c r="C11">
        <v>1.3149999999999999</v>
      </c>
      <c r="D11">
        <v>-1.825</v>
      </c>
      <c r="E11">
        <v>-1.415</v>
      </c>
      <c r="F11">
        <v>-1.2889999999999999</v>
      </c>
      <c r="G11">
        <v>0.17199999999999999</v>
      </c>
      <c r="H11">
        <v>4.4999999999999998E-2</v>
      </c>
      <c r="I11">
        <v>-1.4159999999999999</v>
      </c>
      <c r="J11">
        <v>-0.32200000000000001</v>
      </c>
      <c r="K11">
        <v>-1.4119999999999999</v>
      </c>
      <c r="M11">
        <f t="shared" si="1"/>
        <v>1.7822249999999999</v>
      </c>
      <c r="N11">
        <f t="shared" si="2"/>
        <v>1.7292249999999998</v>
      </c>
      <c r="O11">
        <f t="shared" si="3"/>
        <v>3.3306249999999999</v>
      </c>
      <c r="P11">
        <f t="shared" si="4"/>
        <v>2.0022250000000001</v>
      </c>
      <c r="Q11">
        <f t="shared" si="5"/>
        <v>1.6615209999999998</v>
      </c>
      <c r="R11">
        <f t="shared" si="6"/>
        <v>2.9583999999999996E-2</v>
      </c>
      <c r="S11">
        <f t="shared" si="7"/>
        <v>2.0249999999999999E-3</v>
      </c>
      <c r="T11">
        <f t="shared" si="8"/>
        <v>2.0050559999999997</v>
      </c>
      <c r="U11">
        <f t="shared" si="9"/>
        <v>0.10368400000000001</v>
      </c>
      <c r="V11">
        <f t="shared" si="10"/>
        <v>1.9937439999999997</v>
      </c>
    </row>
    <row r="12" spans="2:24" x14ac:dyDescent="0.35">
      <c r="B12">
        <v>0.11</v>
      </c>
      <c r="C12">
        <v>-0.95099999999999996</v>
      </c>
      <c r="D12">
        <v>-1.159</v>
      </c>
      <c r="E12">
        <v>-0.71299999999999997</v>
      </c>
      <c r="F12">
        <v>-1.63</v>
      </c>
      <c r="G12">
        <v>-1.381</v>
      </c>
      <c r="H12">
        <v>-0.16700000000000001</v>
      </c>
      <c r="I12">
        <v>0.45200000000000001</v>
      </c>
      <c r="J12">
        <v>-1.0860000000000001</v>
      </c>
      <c r="K12">
        <v>-1.7989999999999999</v>
      </c>
      <c r="M12">
        <f t="shared" si="1"/>
        <v>1.21E-2</v>
      </c>
      <c r="N12">
        <f t="shared" si="2"/>
        <v>0.9044009999999999</v>
      </c>
      <c r="O12">
        <f t="shared" si="3"/>
        <v>1.3432810000000002</v>
      </c>
      <c r="P12">
        <f t="shared" si="4"/>
        <v>0.50836899999999996</v>
      </c>
      <c r="Q12">
        <f t="shared" si="5"/>
        <v>2.6568999999999998</v>
      </c>
      <c r="R12">
        <f t="shared" si="6"/>
        <v>1.9071610000000001</v>
      </c>
      <c r="S12">
        <f t="shared" si="7"/>
        <v>2.7889000000000004E-2</v>
      </c>
      <c r="T12">
        <f t="shared" si="8"/>
        <v>0.20430400000000001</v>
      </c>
      <c r="U12">
        <f t="shared" si="9"/>
        <v>1.1793960000000001</v>
      </c>
      <c r="V12">
        <f>K12^2</f>
        <v>3.2364009999999999</v>
      </c>
    </row>
    <row r="14" spans="2:24" x14ac:dyDescent="0.35">
      <c r="B14">
        <f>(B2+1)^2</f>
        <v>0.11833600000000005</v>
      </c>
      <c r="C14">
        <f t="shared" ref="C14:K14" si="11">(C2+1)^2</f>
        <v>1.6000000000000029E-3</v>
      </c>
      <c r="D14">
        <f t="shared" si="11"/>
        <v>2.0164000000000005E-2</v>
      </c>
      <c r="E14">
        <f t="shared" si="11"/>
        <v>0.44889999999999991</v>
      </c>
      <c r="F14">
        <f t="shared" si="11"/>
        <v>0.15288100000000002</v>
      </c>
      <c r="G14">
        <f t="shared" si="11"/>
        <v>0.26419599999999999</v>
      </c>
      <c r="H14">
        <f t="shared" si="11"/>
        <v>0.12460899999999998</v>
      </c>
      <c r="I14">
        <f t="shared" si="11"/>
        <v>0.64480899999999985</v>
      </c>
      <c r="J14">
        <f t="shared" si="11"/>
        <v>0.77264100000000002</v>
      </c>
      <c r="K14">
        <f t="shared" si="11"/>
        <v>0.5776</v>
      </c>
      <c r="M14" s="1">
        <f>SUM(B14:K18)</f>
        <v>45.021708000000004</v>
      </c>
    </row>
    <row r="15" spans="2:24" x14ac:dyDescent="0.35">
      <c r="B15">
        <f t="shared" ref="B15:K15" si="12">(B3+1)^2</f>
        <v>0.277729</v>
      </c>
      <c r="C15">
        <f t="shared" si="12"/>
        <v>1.6000000000000029E-3</v>
      </c>
      <c r="D15">
        <f t="shared" si="12"/>
        <v>1.8387359999999997</v>
      </c>
      <c r="E15">
        <f t="shared" si="12"/>
        <v>0.46922500000000006</v>
      </c>
      <c r="F15">
        <f t="shared" si="12"/>
        <v>0.15760900000000003</v>
      </c>
      <c r="G15">
        <f t="shared" si="12"/>
        <v>11.397376</v>
      </c>
      <c r="H15">
        <f t="shared" si="12"/>
        <v>0.82083600000000001</v>
      </c>
      <c r="I15">
        <f t="shared" si="12"/>
        <v>8.2368999999999956E-2</v>
      </c>
      <c r="J15">
        <f t="shared" si="12"/>
        <v>0.72931600000000019</v>
      </c>
      <c r="K15">
        <f t="shared" si="12"/>
        <v>0.67568400000000006</v>
      </c>
    </row>
    <row r="16" spans="2:24" x14ac:dyDescent="0.35">
      <c r="B16">
        <f t="shared" ref="B16:K16" si="13">(B4+1)^2</f>
        <v>0.82446399999999986</v>
      </c>
      <c r="C16">
        <f t="shared" si="13"/>
        <v>2.1874410000000002</v>
      </c>
      <c r="D16">
        <f t="shared" si="13"/>
        <v>0.267289</v>
      </c>
      <c r="E16">
        <f t="shared" si="13"/>
        <v>9.215999999999995E-3</v>
      </c>
      <c r="F16">
        <f t="shared" si="13"/>
        <v>0.85377600000000009</v>
      </c>
      <c r="G16">
        <f t="shared" si="13"/>
        <v>0.14137599999999992</v>
      </c>
      <c r="H16">
        <f t="shared" si="13"/>
        <v>2.0938090000000003</v>
      </c>
      <c r="I16">
        <f t="shared" si="13"/>
        <v>1.4376010000000001</v>
      </c>
      <c r="J16">
        <f t="shared" si="13"/>
        <v>0.90630399999999989</v>
      </c>
      <c r="K16">
        <f t="shared" si="13"/>
        <v>1.7161000000000002</v>
      </c>
    </row>
    <row r="17" spans="2:24" x14ac:dyDescent="0.35">
      <c r="B17">
        <f t="shared" ref="B17:K17" si="14">(B5+1)^2</f>
        <v>0.11222499999999998</v>
      </c>
      <c r="C17">
        <f t="shared" si="14"/>
        <v>5.3592249999999995</v>
      </c>
      <c r="D17">
        <f t="shared" si="14"/>
        <v>0.68062499999999992</v>
      </c>
      <c r="E17">
        <f t="shared" si="14"/>
        <v>0.17222500000000002</v>
      </c>
      <c r="F17">
        <f t="shared" si="14"/>
        <v>8.3520999999999956E-2</v>
      </c>
      <c r="G17">
        <f t="shared" si="14"/>
        <v>1.3735839999999999</v>
      </c>
      <c r="H17">
        <f t="shared" si="14"/>
        <v>1.0920249999999998</v>
      </c>
      <c r="I17">
        <f t="shared" si="14"/>
        <v>0.17305599999999993</v>
      </c>
      <c r="J17">
        <f t="shared" si="14"/>
        <v>0.45968399999999993</v>
      </c>
      <c r="K17">
        <f t="shared" si="14"/>
        <v>0.16974399999999992</v>
      </c>
    </row>
    <row r="18" spans="2:24" x14ac:dyDescent="0.35">
      <c r="B18">
        <f t="shared" ref="B18:K18" si="15">(B6+1)^2</f>
        <v>1.2321000000000002</v>
      </c>
      <c r="C18">
        <f t="shared" si="15"/>
        <v>2.4010000000000043E-3</v>
      </c>
      <c r="D18">
        <f t="shared" si="15"/>
        <v>2.5281000000000008E-2</v>
      </c>
      <c r="E18">
        <f t="shared" si="15"/>
        <v>8.2369000000000026E-2</v>
      </c>
      <c r="F18">
        <f t="shared" si="15"/>
        <v>0.39689999999999986</v>
      </c>
      <c r="G18">
        <f t="shared" si="15"/>
        <v>0.14516100000000001</v>
      </c>
      <c r="H18">
        <f t="shared" si="15"/>
        <v>0.69388899999999998</v>
      </c>
      <c r="I18">
        <f t="shared" si="15"/>
        <v>2.108304</v>
      </c>
      <c r="J18">
        <f t="shared" si="15"/>
        <v>7.3960000000000128E-3</v>
      </c>
      <c r="K18">
        <f t="shared" si="15"/>
        <v>0.63840099999999989</v>
      </c>
    </row>
    <row r="22" spans="2:24" x14ac:dyDescent="0.35">
      <c r="B22" s="2"/>
      <c r="C22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5">
      <c r="B23" t="s">
        <v>1</v>
      </c>
      <c r="E23" t="s">
        <v>5</v>
      </c>
      <c r="I23" t="s">
        <v>19</v>
      </c>
    </row>
    <row r="24" spans="2:24" x14ac:dyDescent="0.35">
      <c r="B24" s="6" t="s">
        <v>2</v>
      </c>
      <c r="C24" s="7">
        <v>-1</v>
      </c>
      <c r="E24" s="4" t="s">
        <v>8</v>
      </c>
      <c r="F24" t="s">
        <v>6</v>
      </c>
      <c r="G24">
        <f>_xlfn.NORM.S.INV(0.96)</f>
        <v>1.7506860712521695</v>
      </c>
      <c r="I24" t="s">
        <v>12</v>
      </c>
      <c r="J24" s="3">
        <f>C30-G24*SQRT(C25)/SQRT(C29)</f>
        <v>-1.027468707859996</v>
      </c>
      <c r="K24" s="3">
        <f>C30+G24*SQRT(C25)/SQRT(C29)</f>
        <v>-0.5081312921400043</v>
      </c>
    </row>
    <row r="25" spans="2:24" x14ac:dyDescent="0.35">
      <c r="B25" s="10" t="str">
        <f>_xlfn.UNICHAR(963) &amp; _xlfn.UNICHAR(178)</f>
        <v>σ²</v>
      </c>
      <c r="C25" s="11">
        <v>1.1000000000000001</v>
      </c>
      <c r="E25" s="4" t="s">
        <v>9</v>
      </c>
      <c r="F25" t="s">
        <v>7</v>
      </c>
      <c r="G25">
        <f>_xlfn.T.INV(0.96, 49)</f>
        <v>1.7877578717427376</v>
      </c>
      <c r="I25" t="s">
        <v>9</v>
      </c>
      <c r="J25" s="3">
        <f>C30-G25*SQRT(C33)/SQRT(C29)</f>
        <v>-1.0027787467214353</v>
      </c>
      <c r="K25" s="3">
        <f>C30+G25*SQRT(C33)/SQRT(C29)</f>
        <v>-0.532821253278565</v>
      </c>
    </row>
    <row r="26" spans="2:24" x14ac:dyDescent="0.35">
      <c r="B26" s="8" t="str">
        <f>_xlfn.UNICHAR(949)</f>
        <v>ε</v>
      </c>
      <c r="C26" s="9">
        <v>0.08</v>
      </c>
      <c r="E26" s="4" t="s">
        <v>11</v>
      </c>
      <c r="F26" t="s">
        <v>13</v>
      </c>
      <c r="G26">
        <f>_xlfn.CHISQ.INV(0.04, 49)</f>
        <v>33.119239913624412</v>
      </c>
      <c r="I26" t="s">
        <v>11</v>
      </c>
      <c r="J26" s="3">
        <f>C29*C32/G27</f>
        <v>0.62587161284579818</v>
      </c>
      <c r="K26" s="3">
        <f>C29*C32/G26</f>
        <v>1.2779842203621403</v>
      </c>
    </row>
    <row r="27" spans="2:24" x14ac:dyDescent="0.35">
      <c r="F27" t="s">
        <v>16</v>
      </c>
      <c r="G27">
        <f>_xlfn.CHISQ.INV(0.96, 49)</f>
        <v>67.627074197449176</v>
      </c>
      <c r="I27" t="s">
        <v>10</v>
      </c>
      <c r="J27" s="3">
        <f>M14/G29</f>
        <v>0.65434854040724555</v>
      </c>
      <c r="K27" s="3">
        <f>M14/G28</f>
        <v>1.326407560641103</v>
      </c>
    </row>
    <row r="28" spans="2:24" x14ac:dyDescent="0.35">
      <c r="B28" t="s">
        <v>3</v>
      </c>
      <c r="E28" s="4" t="s">
        <v>10</v>
      </c>
      <c r="F28" t="s">
        <v>17</v>
      </c>
      <c r="G28">
        <f>_xlfn.CHISQ.INV(0.04, 50)</f>
        <v>33.942589997179532</v>
      </c>
    </row>
    <row r="29" spans="2:24" x14ac:dyDescent="0.35">
      <c r="B29" s="6" t="s">
        <v>4</v>
      </c>
      <c r="C29" s="7">
        <v>50</v>
      </c>
      <c r="F29" t="s">
        <v>18</v>
      </c>
      <c r="G29">
        <f>_xlfn.CHISQ.INV(0.96, 50)</f>
        <v>68.803864026318351</v>
      </c>
    </row>
    <row r="30" spans="2:24" x14ac:dyDescent="0.35">
      <c r="B30" s="10" t="str">
        <f>_xlfn.UNICHAR(88) &amp; _xlfn.UNICHAR(773)</f>
        <v>X̅</v>
      </c>
      <c r="C30" s="11">
        <f>SUM(B2:K6)/C29</f>
        <v>-0.76780000000000015</v>
      </c>
    </row>
    <row r="31" spans="2:24" x14ac:dyDescent="0.35">
      <c r="B31" s="10" t="str">
        <f>"X" &amp; _xlfn.UNICHAR(178) &amp; _xlfn.UNICHAR(773)</f>
        <v>X²̅</v>
      </c>
      <c r="C31" s="11">
        <f>SUMSQ(B2:K6)/C29</f>
        <v>1.4360341599999997</v>
      </c>
    </row>
    <row r="32" spans="2:24" x14ac:dyDescent="0.35">
      <c r="B32" s="10" t="str">
        <f>"S" &amp; _xlfn.UNICHAR(178)</f>
        <v>S²</v>
      </c>
      <c r="C32" s="11">
        <f>C31-C30^2</f>
        <v>0.84651731999999946</v>
      </c>
    </row>
    <row r="33" spans="2:3" x14ac:dyDescent="0.35">
      <c r="B33" s="8" t="str">
        <f xml:space="preserve"> "S" &amp; _xlfn.UNICHAR(8320) &amp; _xlfn.UNICHAR(178)</f>
        <v>S₀²</v>
      </c>
      <c r="C33" s="9">
        <f>C29/(C29-1)*C32</f>
        <v>0.86379318367346891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E49F-7D78-4677-ACC5-1EE4687B6269}">
  <dimension ref="B2:K10"/>
  <sheetViews>
    <sheetView workbookViewId="0">
      <selection activeCell="B7" sqref="B7"/>
    </sheetView>
  </sheetViews>
  <sheetFormatPr defaultRowHeight="14.5" x14ac:dyDescent="0.35"/>
  <sheetData>
    <row r="2" spans="2:11" x14ac:dyDescent="0.35">
      <c r="B2">
        <v>3.6999999999999998E-2</v>
      </c>
      <c r="C2">
        <v>0.94099999999999995</v>
      </c>
      <c r="D2">
        <v>0.68300000000000005</v>
      </c>
      <c r="E2">
        <v>0.15</v>
      </c>
      <c r="F2">
        <v>0.84</v>
      </c>
      <c r="G2">
        <v>0.13700000000000001</v>
      </c>
      <c r="H2">
        <v>0.374</v>
      </c>
      <c r="I2">
        <v>0.316</v>
      </c>
      <c r="J2">
        <v>0.90700000000000003</v>
      </c>
      <c r="K2">
        <v>4.2000000000000003E-2</v>
      </c>
    </row>
    <row r="3" spans="2:11" x14ac:dyDescent="0.35">
      <c r="B3">
        <v>0.72899999999999998</v>
      </c>
      <c r="C3">
        <v>6.5000000000000002E-2</v>
      </c>
      <c r="D3">
        <v>0.70899999999999996</v>
      </c>
      <c r="E3">
        <v>0.29899999999999999</v>
      </c>
      <c r="F3">
        <v>0.105</v>
      </c>
      <c r="G3">
        <v>0.70299999999999996</v>
      </c>
      <c r="H3">
        <v>0.14899999999999999</v>
      </c>
      <c r="I3">
        <v>4.9000000000000002E-2</v>
      </c>
      <c r="J3">
        <v>0.107</v>
      </c>
      <c r="K3">
        <v>0.47</v>
      </c>
    </row>
    <row r="4" spans="2:11" x14ac:dyDescent="0.35">
      <c r="B4">
        <v>0.25800000000000001</v>
      </c>
      <c r="C4">
        <v>0.36399999999999999</v>
      </c>
      <c r="D4">
        <v>0.41599999999999998</v>
      </c>
      <c r="E4">
        <v>0.123</v>
      </c>
      <c r="F4">
        <v>0.311</v>
      </c>
      <c r="G4">
        <v>0.752</v>
      </c>
      <c r="H4">
        <v>0.999</v>
      </c>
      <c r="I4">
        <v>0.40899999999999997</v>
      </c>
      <c r="J4">
        <v>0.33700000000000002</v>
      </c>
      <c r="K4">
        <v>0.65400000000000003</v>
      </c>
    </row>
    <row r="6" spans="2:11" x14ac:dyDescent="0.35">
      <c r="B6" t="s">
        <v>21</v>
      </c>
    </row>
    <row r="9" spans="2:11" x14ac:dyDescent="0.35">
      <c r="B9" t="s">
        <v>20</v>
      </c>
    </row>
    <row r="10" spans="2:11" x14ac:dyDescent="0.35">
      <c r="B10" s="1">
        <f>_xlfn.CHISQ.INV(0.92, 9)</f>
        <v>15.421087857518677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3A53-6994-41DF-AB16-94E993AB8600}">
  <dimension ref="A1:Y54"/>
  <sheetViews>
    <sheetView tabSelected="1" topLeftCell="A21" workbookViewId="0">
      <selection activeCell="F50" sqref="F50"/>
    </sheetView>
  </sheetViews>
  <sheetFormatPr defaultRowHeight="14.5" x14ac:dyDescent="0.35"/>
  <cols>
    <col min="9" max="9" width="19.54296875" customWidth="1"/>
    <col min="10" max="10" width="17.453125" customWidth="1"/>
  </cols>
  <sheetData>
    <row r="1" spans="1:25" x14ac:dyDescent="0.35">
      <c r="A1" s="2"/>
      <c r="B1" s="5" t="s">
        <v>15</v>
      </c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3" spans="1:25" x14ac:dyDescent="0.35">
      <c r="B3" t="s">
        <v>22</v>
      </c>
    </row>
    <row r="4" spans="1:25" x14ac:dyDescent="0.35">
      <c r="B4">
        <v>-1.3440000000000001</v>
      </c>
      <c r="C4">
        <v>-0.96</v>
      </c>
      <c r="D4">
        <v>-0.85799999999999998</v>
      </c>
      <c r="E4">
        <v>-0.33</v>
      </c>
      <c r="F4">
        <v>-1.391</v>
      </c>
      <c r="G4">
        <v>-1.514</v>
      </c>
      <c r="H4">
        <v>-1.353</v>
      </c>
      <c r="I4">
        <v>-0.19700000000000001</v>
      </c>
      <c r="J4">
        <v>-1.879</v>
      </c>
      <c r="K4">
        <v>-0.24</v>
      </c>
    </row>
    <row r="5" spans="1:25" x14ac:dyDescent="0.35">
      <c r="B5">
        <v>-0.47299999999999998</v>
      </c>
      <c r="C5">
        <v>-0.96</v>
      </c>
      <c r="D5">
        <v>-2.3559999999999999</v>
      </c>
      <c r="E5">
        <v>-0.315</v>
      </c>
      <c r="F5">
        <v>-1.397</v>
      </c>
      <c r="G5">
        <v>2.3759999999999999</v>
      </c>
      <c r="H5">
        <v>-9.4E-2</v>
      </c>
      <c r="I5">
        <v>-1.2869999999999999</v>
      </c>
      <c r="J5">
        <v>-1.8540000000000001</v>
      </c>
      <c r="K5">
        <v>-0.17799999999999999</v>
      </c>
    </row>
    <row r="7" spans="1:25" x14ac:dyDescent="0.35">
      <c r="B7" t="s">
        <v>23</v>
      </c>
    </row>
    <row r="8" spans="1:25" x14ac:dyDescent="0.35">
      <c r="B8">
        <v>-1.9079999999999999</v>
      </c>
      <c r="C8">
        <v>0.47899999999999998</v>
      </c>
      <c r="D8">
        <v>-0.48299999999999998</v>
      </c>
      <c r="E8">
        <v>-0.90400000000000003</v>
      </c>
      <c r="F8">
        <v>-7.5999999999999998E-2</v>
      </c>
      <c r="G8">
        <v>-1.3759999999999999</v>
      </c>
      <c r="H8">
        <v>0.44700000000000001</v>
      </c>
      <c r="I8">
        <v>0.19900000000000001</v>
      </c>
      <c r="J8">
        <v>-4.8000000000000001E-2</v>
      </c>
      <c r="K8">
        <v>-2.31</v>
      </c>
    </row>
    <row r="9" spans="1:25" x14ac:dyDescent="0.35">
      <c r="B9">
        <v>-1.335</v>
      </c>
      <c r="C9">
        <v>1.3149999999999999</v>
      </c>
      <c r="D9">
        <v>-1.825</v>
      </c>
      <c r="E9">
        <v>-1.415</v>
      </c>
      <c r="F9">
        <v>-1.2889999999999999</v>
      </c>
      <c r="G9">
        <v>0.17199999999999999</v>
      </c>
      <c r="H9">
        <v>4.4999999999999998E-2</v>
      </c>
      <c r="I9">
        <v>-1.4159999999999999</v>
      </c>
      <c r="J9">
        <v>-0.32200000000000001</v>
      </c>
      <c r="K9">
        <v>-1.4119999999999999</v>
      </c>
    </row>
    <row r="10" spans="1:25" x14ac:dyDescent="0.35">
      <c r="B10">
        <v>0.11</v>
      </c>
      <c r="C10">
        <v>-0.95099999999999996</v>
      </c>
      <c r="D10">
        <v>-1.159</v>
      </c>
      <c r="E10">
        <v>-0.71299999999999997</v>
      </c>
      <c r="F10">
        <v>-1.63</v>
      </c>
      <c r="G10">
        <v>-1.381</v>
      </c>
      <c r="H10">
        <v>-0.16700000000000001</v>
      </c>
      <c r="I10">
        <v>0.45200000000000001</v>
      </c>
      <c r="J10">
        <v>-1.0860000000000001</v>
      </c>
      <c r="K10">
        <v>-1.7989999999999999</v>
      </c>
    </row>
    <row r="26" spans="1:25" x14ac:dyDescent="0.35">
      <c r="A26" s="2"/>
      <c r="B26" s="5" t="s">
        <v>14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8" spans="1:25" x14ac:dyDescent="0.35">
      <c r="A28" s="12" t="s">
        <v>8</v>
      </c>
    </row>
    <row r="29" spans="1:25" x14ac:dyDescent="0.35">
      <c r="B29" t="s">
        <v>1</v>
      </c>
      <c r="E29" t="s">
        <v>33</v>
      </c>
      <c r="I29" t="s">
        <v>5</v>
      </c>
      <c r="M29" s="18" t="s">
        <v>29</v>
      </c>
      <c r="N29" s="18"/>
      <c r="O29" s="18"/>
      <c r="P29" s="13" t="str">
        <f>"H_о={" &amp; _xlfn.UNICHAR(963) &amp; _xlfn.UNICHAR(8321) &amp; _xlfn.UNICHAR(178) &amp; "=" &amp; _xlfn.UNICHAR(963) &amp; _xlfn.UNICHAR(8322) &amp; _xlfn.UNICHAR(178) &amp; "}"</f>
        <v>H_о={σ₁²=σ₂²}</v>
      </c>
    </row>
    <row r="30" spans="1:25" x14ac:dyDescent="0.35">
      <c r="B30" t="str">
        <f>_xlfn.UNICHAR(949)</f>
        <v>ε</v>
      </c>
      <c r="C30">
        <v>0.08</v>
      </c>
      <c r="E30" s="1">
        <f>C41/C42</f>
        <v>1.2501607191276909</v>
      </c>
      <c r="I30" t="s">
        <v>25</v>
      </c>
      <c r="J30" t="s">
        <v>27</v>
      </c>
      <c r="K30" s="14">
        <f>_xlfn.F.INV(0.04, 19, 29)</f>
        <v>0.45864791264004456</v>
      </c>
      <c r="M30" s="18" t="s">
        <v>30</v>
      </c>
      <c r="N30" s="18"/>
      <c r="O30" s="18"/>
      <c r="P30" s="18"/>
      <c r="Q30" s="18"/>
    </row>
    <row r="31" spans="1:25" x14ac:dyDescent="0.35">
      <c r="I31" t="s">
        <v>26</v>
      </c>
      <c r="J31" t="s">
        <v>28</v>
      </c>
      <c r="K31" s="15">
        <f>_xlfn.F.INV(0.96, 19, 29)</f>
        <v>2.0458522769274805</v>
      </c>
      <c r="M31" s="17" t="s">
        <v>36</v>
      </c>
      <c r="N31" s="17"/>
      <c r="O31" s="17"/>
    </row>
    <row r="32" spans="1:25" x14ac:dyDescent="0.35">
      <c r="B32" t="s">
        <v>3</v>
      </c>
    </row>
    <row r="33" spans="1:17" x14ac:dyDescent="0.35">
      <c r="B33" s="6" t="s">
        <v>4</v>
      </c>
      <c r="C33" s="7">
        <v>20</v>
      </c>
    </row>
    <row r="34" spans="1:17" x14ac:dyDescent="0.35">
      <c r="B34" s="8" t="s">
        <v>24</v>
      </c>
      <c r="C34" s="9">
        <v>30</v>
      </c>
    </row>
    <row r="35" spans="1:17" x14ac:dyDescent="0.35">
      <c r="B35" s="10" t="str">
        <f>"X" &amp; _xlfn.UNICHAR(773)</f>
        <v>X̅</v>
      </c>
      <c r="C35" s="11">
        <f>SUM(B4:K5)/C33</f>
        <v>-0.83020000000000016</v>
      </c>
    </row>
    <row r="36" spans="1:17" x14ac:dyDescent="0.35">
      <c r="B36" s="8" t="str">
        <f>"Y" &amp; _xlfn.UNICHAR(773)</f>
        <v>Y̅</v>
      </c>
      <c r="C36" s="9">
        <f>SUM(B8:K10)/C34</f>
        <v>-0.72619999999999996</v>
      </c>
    </row>
    <row r="37" spans="1:17" x14ac:dyDescent="0.35">
      <c r="B37" s="10" t="str">
        <f>"X" &amp; _xlfn.UNICHAR(178) &amp; _xlfn.UNICHAR(773)</f>
        <v>X²̅</v>
      </c>
      <c r="C37" s="11">
        <f>SUMSQ(B4:K5)/C33</f>
        <v>1.6392108000000001</v>
      </c>
    </row>
    <row r="38" spans="1:17" x14ac:dyDescent="0.35">
      <c r="B38" s="8" t="str">
        <f>"Y" &amp; _xlfn.UNICHAR(178) &amp; _xlfn.UNICHAR(773)</f>
        <v>Y²̅</v>
      </c>
      <c r="C38" s="9">
        <f>SUMSQ(B8:K10)/C34</f>
        <v>1.3005830666666667</v>
      </c>
    </row>
    <row r="39" spans="1:17" x14ac:dyDescent="0.35">
      <c r="B39" s="10" t="str">
        <f xml:space="preserve"> "S" &amp; _xlfn.UNICHAR(178) &amp; "(X)"</f>
        <v>S²(X)</v>
      </c>
      <c r="C39" s="11">
        <f>C37-C35^2</f>
        <v>0.94997875999999981</v>
      </c>
    </row>
    <row r="40" spans="1:17" x14ac:dyDescent="0.35">
      <c r="B40" s="8" t="str">
        <f xml:space="preserve"> "S" &amp; _xlfn.UNICHAR(178) &amp; "(Y)"</f>
        <v>S²(Y)</v>
      </c>
      <c r="C40" s="9">
        <f>C38-C36^2</f>
        <v>0.77321662666666668</v>
      </c>
    </row>
    <row r="41" spans="1:17" x14ac:dyDescent="0.35">
      <c r="B41" s="10" t="str">
        <f>"S" &amp; _xlfn.UNICHAR(8338) &amp; _xlfn.UNICHAR(178) &amp; "(X)"</f>
        <v>Sₒ²(X)</v>
      </c>
      <c r="C41" s="11">
        <f>C33/(C33-1)*C39</f>
        <v>0.99997764210526285</v>
      </c>
    </row>
    <row r="42" spans="1:17" x14ac:dyDescent="0.35">
      <c r="B42" s="8" t="str">
        <f>"S" &amp; _xlfn.UNICHAR(8338) &amp; _xlfn.UNICHAR(178) &amp; "(Y)"</f>
        <v>Sₒ²(Y)</v>
      </c>
      <c r="C42" s="9">
        <f>C34/(C34-1)*C40</f>
        <v>0.79987926896551731</v>
      </c>
    </row>
    <row r="43" spans="1:17" x14ac:dyDescent="0.35">
      <c r="A43" s="16"/>
    </row>
    <row r="46" spans="1:17" x14ac:dyDescent="0.35">
      <c r="A46" s="12" t="s">
        <v>9</v>
      </c>
    </row>
    <row r="47" spans="1:17" x14ac:dyDescent="0.35">
      <c r="B47" t="s">
        <v>1</v>
      </c>
      <c r="E47" t="s">
        <v>32</v>
      </c>
      <c r="I47" t="s">
        <v>5</v>
      </c>
      <c r="M47" s="18" t="s">
        <v>29</v>
      </c>
      <c r="N47" s="18"/>
      <c r="O47" s="18"/>
      <c r="P47" s="13" t="str">
        <f>"H_о={" &amp; "a" &amp; _xlfn.UNICHAR(8321) &amp; "=" &amp; "a" &amp; _xlfn.UNICHAR(8322) &amp; "}"</f>
        <v>H_о={a₁=a₂}</v>
      </c>
    </row>
    <row r="48" spans="1:17" x14ac:dyDescent="0.35">
      <c r="B48" t="str">
        <f>_xlfn.UNICHAR(949)</f>
        <v>ε</v>
      </c>
      <c r="C48">
        <v>0.08</v>
      </c>
      <c r="E48" s="1">
        <f>((C35-C36)*SQRT(C33+C34-2))/SQRT((1/C33+1/C34)*(C33*C39+C34*C40))</f>
        <v>-0.3842452950033059</v>
      </c>
      <c r="I48" t="s">
        <v>34</v>
      </c>
      <c r="J48" t="s">
        <v>35</v>
      </c>
      <c r="K48" s="1">
        <f>_xlfn.T.INV(0.96, 48)</f>
        <v>1.7885467044410737</v>
      </c>
      <c r="M48" s="18" t="s">
        <v>31</v>
      </c>
      <c r="N48" s="18"/>
      <c r="O48" s="18"/>
      <c r="P48" s="18"/>
      <c r="Q48" s="18"/>
    </row>
    <row r="49" spans="2:15" x14ac:dyDescent="0.35">
      <c r="E49">
        <f>D51*D52/(D53*D54)</f>
        <v>-0.38424529500330584</v>
      </c>
      <c r="M49" t="b">
        <f>E48&lt;K48</f>
        <v>1</v>
      </c>
    </row>
    <row r="50" spans="2:15" x14ac:dyDescent="0.35">
      <c r="B50" t="s">
        <v>3</v>
      </c>
      <c r="M50" s="17" t="s">
        <v>36</v>
      </c>
      <c r="N50" s="17"/>
      <c r="O50" s="17"/>
    </row>
    <row r="51" spans="2:15" x14ac:dyDescent="0.35">
      <c r="B51" s="19" t="str">
        <f>"X" &amp; _xlfn.UNICHAR(773) &amp; " - " &amp; "Y" &amp; _xlfn.UNICHAR(773)</f>
        <v>X̅ - Y̅</v>
      </c>
      <c r="C51" s="20"/>
      <c r="D51" s="7">
        <f>C35-C36</f>
        <v>-0.1040000000000002</v>
      </c>
    </row>
    <row r="52" spans="2:15" x14ac:dyDescent="0.35">
      <c r="B52" s="21" t="s">
        <v>37</v>
      </c>
      <c r="C52" s="22"/>
      <c r="D52" s="11">
        <f>SQRT(C33+C34-2)</f>
        <v>6.9282032302755088</v>
      </c>
    </row>
    <row r="53" spans="2:15" x14ac:dyDescent="0.35">
      <c r="B53" s="23" t="s">
        <v>38</v>
      </c>
      <c r="C53" s="24"/>
      <c r="D53" s="11">
        <f>SQRT(1/C33+1/C34)</f>
        <v>0.28867513459481292</v>
      </c>
    </row>
    <row r="54" spans="2:15" x14ac:dyDescent="0.35">
      <c r="B54" s="25" t="str">
        <f>"√(n"&amp;"S"&amp;_xlfn.UNICHAR(178)&amp;"(X)"&amp;"+ m"&amp;"S"&amp;_xlfn.UNICHAR(178)&amp;"(Y))"</f>
        <v>√(nS²(X)+ mS²(Y))</v>
      </c>
      <c r="C54" s="26"/>
      <c r="D54" s="9">
        <f>SQRT(C33*C39+C34*C40)</f>
        <v>6.4958505216792046</v>
      </c>
    </row>
  </sheetData>
  <mergeCells count="10">
    <mergeCell ref="M47:O47"/>
    <mergeCell ref="M50:O50"/>
    <mergeCell ref="B54:C54"/>
    <mergeCell ref="B53:C53"/>
    <mergeCell ref="B52:C52"/>
    <mergeCell ref="B51:C51"/>
    <mergeCell ref="M48:Q48"/>
    <mergeCell ref="M31:O31"/>
    <mergeCell ref="M30:Q30"/>
    <mergeCell ref="M29:O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Сорокин</dc:creator>
  <cp:lastModifiedBy>Матвей Сорокин</cp:lastModifiedBy>
  <dcterms:created xsi:type="dcterms:W3CDTF">2025-05-12T10:52:43Z</dcterms:created>
  <dcterms:modified xsi:type="dcterms:W3CDTF">2025-05-21T12:16:05Z</dcterms:modified>
</cp:coreProperties>
</file>