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-geo\Berechnungsaufgaben\Messung-Mittelwert_Zimmerbreite\"/>
    </mc:Choice>
  </mc:AlternateContent>
  <bookViews>
    <workbookView xWindow="0" yWindow="0" windowWidth="13500" windowHeight="9912" activeTab="3"/>
  </bookViews>
  <sheets>
    <sheet name="Aufgabenstellung" sheetId="3" r:id="rId1"/>
    <sheet name="arithmetisches Mittel" sheetId="1" r:id="rId2"/>
    <sheet name="gewichtetes Mittel" sheetId="2" r:id="rId3"/>
    <sheet name="Exkurs NV" sheetId="4" r:id="rId4"/>
  </sheets>
  <definedNames>
    <definedName name="f">'arithmetisches Mittel'!$C$20</definedName>
    <definedName name="gewichtetes_Mittel">'gewichtetes Mittel'!$C$17</definedName>
    <definedName name="mBeo">'arithmetisches Mittel'!$C$14</definedName>
    <definedName name="Mittelwert">'arithmetisches Mittel'!$C$12</definedName>
    <definedName name="mMittelwert">'arithmetisches Mittel'!$C$15</definedName>
    <definedName name="mv">'arithmetisches Mittel'!$C$22</definedName>
    <definedName name="n">'arithmetisches Mittel'!$C$18</definedName>
    <definedName name="u">'arithmetisches Mittel'!$C$19</definedName>
    <definedName name="xp">'gewichtetes Mittel'!$C$17</definedName>
    <definedName name="zi">'arithmetisches Mittel'!$C$21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4" l="1"/>
  <c r="I22" i="4"/>
  <c r="C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F17" i="4"/>
  <c r="F16" i="4"/>
  <c r="F11" i="4"/>
  <c r="F3" i="4"/>
  <c r="F2" i="4"/>
  <c r="F10" i="4"/>
  <c r="F9" i="4"/>
  <c r="F8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F15" i="4"/>
  <c r="F5" i="4"/>
  <c r="F6" i="4"/>
  <c r="F7" i="4"/>
  <c r="F12" i="4"/>
  <c r="F13" i="4"/>
  <c r="F14" i="4"/>
  <c r="F4" i="4"/>
  <c r="E26" i="2" l="1"/>
  <c r="C26" i="2"/>
  <c r="F15" i="2" l="1"/>
  <c r="F14" i="2"/>
  <c r="F13" i="2"/>
  <c r="F12" i="2"/>
  <c r="E16" i="2"/>
  <c r="E15" i="2"/>
  <c r="E14" i="2"/>
  <c r="E13" i="2"/>
  <c r="E12" i="2"/>
  <c r="E11" i="2"/>
  <c r="E10" i="2"/>
  <c r="E9" i="2"/>
  <c r="E8" i="2"/>
  <c r="E7" i="2"/>
  <c r="E6" i="2"/>
  <c r="E5" i="2"/>
  <c r="C11" i="2"/>
  <c r="F11" i="2" s="1"/>
  <c r="C6" i="2"/>
  <c r="F6" i="2" s="1"/>
  <c r="C7" i="2"/>
  <c r="C8" i="2"/>
  <c r="F8" i="2" s="1"/>
  <c r="C9" i="2"/>
  <c r="F9" i="2" s="1"/>
  <c r="C10" i="2"/>
  <c r="C5" i="2"/>
  <c r="C18" i="1"/>
  <c r="C22" i="2" l="1"/>
  <c r="C25" i="2" s="1"/>
  <c r="F5" i="2"/>
  <c r="C20" i="1"/>
  <c r="C15" i="1"/>
  <c r="C21" i="1"/>
  <c r="C16" i="2"/>
  <c r="F10" i="2"/>
  <c r="F7" i="2"/>
  <c r="F16" i="2" l="1"/>
  <c r="C17" i="2" s="1"/>
  <c r="G13" i="2" s="1"/>
  <c r="H13" i="2" s="1"/>
  <c r="C24" i="2"/>
  <c r="C22" i="1"/>
  <c r="G7" i="2"/>
  <c r="H7" i="2" s="1"/>
  <c r="G14" i="2"/>
  <c r="H14" i="2" s="1"/>
  <c r="G8" i="2" l="1"/>
  <c r="H8" i="2" s="1"/>
  <c r="G11" i="2"/>
  <c r="H11" i="2" s="1"/>
  <c r="G9" i="2"/>
  <c r="H9" i="2" s="1"/>
  <c r="G12" i="2"/>
  <c r="H12" i="2" s="1"/>
  <c r="G6" i="2"/>
  <c r="H6" i="2" s="1"/>
  <c r="G5" i="2"/>
  <c r="H5" i="2" s="1"/>
  <c r="H16" i="2" s="1"/>
  <c r="C18" i="2" s="1"/>
  <c r="C19" i="2" s="1"/>
  <c r="G15" i="2"/>
  <c r="H15" i="2" s="1"/>
  <c r="G10" i="2"/>
  <c r="H10" i="2" s="1"/>
  <c r="C13" i="1"/>
  <c r="C12" i="1"/>
  <c r="G16" i="2" l="1"/>
  <c r="D7" i="1"/>
  <c r="D6" i="1"/>
  <c r="D10" i="1"/>
  <c r="D9" i="1"/>
  <c r="D5" i="1"/>
  <c r="D8" i="1"/>
  <c r="D11" i="1"/>
  <c r="E8" i="1" l="1"/>
  <c r="F8" i="1"/>
  <c r="E6" i="1"/>
  <c r="F6" i="1"/>
  <c r="E5" i="1"/>
  <c r="F5" i="1"/>
  <c r="E7" i="1"/>
  <c r="F7" i="1"/>
  <c r="E9" i="1"/>
  <c r="F9" i="1"/>
  <c r="E11" i="1"/>
  <c r="E12" i="1" s="1"/>
  <c r="C14" i="1" s="1"/>
  <c r="F11" i="1"/>
  <c r="E10" i="1"/>
  <c r="F10" i="1"/>
  <c r="D12" i="1"/>
  <c r="F12" i="1" l="1"/>
</calcChain>
</file>

<file path=xl/sharedStrings.xml><?xml version="1.0" encoding="utf-8"?>
<sst xmlns="http://schemas.openxmlformats.org/spreadsheetml/2006/main" count="140" uniqueCount="92">
  <si>
    <t>Messung</t>
  </si>
  <si>
    <t>Mittelwert, Summen</t>
  </si>
  <si>
    <t>Median</t>
  </si>
  <si>
    <t>(1)</t>
  </si>
  <si>
    <t>(2)</t>
  </si>
  <si>
    <t>(3)</t>
  </si>
  <si>
    <t>(4)</t>
  </si>
  <si>
    <t>Spalten</t>
  </si>
  <si>
    <t>Wert [m]</t>
  </si>
  <si>
    <t>v [cm]</t>
  </si>
  <si>
    <r>
      <t>vv [cm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</si>
  <si>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(a)</t>
  </si>
  <si>
    <t>(b)</t>
  </si>
  <si>
    <t>(c)</t>
  </si>
  <si>
    <t>(d)</t>
  </si>
  <si>
    <t>(a) Beobachtungsnummer</t>
  </si>
  <si>
    <t>Zeilen</t>
  </si>
  <si>
    <t>Doppelmeter</t>
  </si>
  <si>
    <t>Messinstrument</t>
  </si>
  <si>
    <t>Statistische Angaben</t>
  </si>
  <si>
    <r>
      <rPr>
        <b/>
        <sz val="11"/>
        <color theme="1"/>
        <rFont val="Calibri"/>
        <family val="2"/>
        <scheme val="minor"/>
      </rPr>
      <t xml:space="preserve">m: Standardabweichung </t>
    </r>
    <r>
      <rPr>
        <sz val="11"/>
        <color theme="1"/>
        <rFont val="Calibri"/>
        <family val="2"/>
        <scheme val="minor"/>
      </rPr>
      <t xml:space="preserve">jeder </t>
    </r>
    <r>
      <rPr>
        <b/>
        <sz val="11"/>
        <color theme="1"/>
        <rFont val="Calibri"/>
        <family val="2"/>
        <scheme val="minor"/>
      </rPr>
      <t>einzelnen</t>
    </r>
    <r>
      <rPr>
        <sz val="11"/>
        <color theme="1"/>
        <rFont val="Calibri"/>
        <family val="2"/>
        <scheme val="minor"/>
      </rPr>
      <t xml:space="preserve"> Beobachtung</t>
    </r>
  </si>
  <si>
    <r>
      <rPr>
        <b/>
        <sz val="11"/>
        <color theme="1"/>
        <rFont val="Calibri"/>
        <family val="2"/>
        <scheme val="minor"/>
      </rPr>
      <t>M: Standardabweichung</t>
    </r>
    <r>
      <rPr>
        <sz val="11"/>
        <color theme="1"/>
        <rFont val="Calibri"/>
        <family val="2"/>
        <scheme val="minor"/>
      </rPr>
      <t xml:space="preserve"> des </t>
    </r>
    <r>
      <rPr>
        <b/>
        <sz val="11"/>
        <color theme="1"/>
        <rFont val="Calibri"/>
        <family val="2"/>
        <scheme val="minor"/>
      </rPr>
      <t>Mittelwertes</t>
    </r>
  </si>
  <si>
    <t>Erfahrungswert [cm]</t>
  </si>
  <si>
    <t>(e)</t>
  </si>
  <si>
    <t>(b) Beobachtungstyp</t>
  </si>
  <si>
    <t>(c) Messungen (sortiert)</t>
  </si>
  <si>
    <t>(d) Verbesserungen = Mittelwert - (c)</t>
  </si>
  <si>
    <t>(1): Spalte (c) = Mittelwert, Spalten (d)-(e) = Summen</t>
  </si>
  <si>
    <t>Arithmetisches Mittel</t>
  </si>
  <si>
    <t>Neue Bezeichnungen</t>
  </si>
  <si>
    <t>Standardabweichung = mittlerer Fehler</t>
  </si>
  <si>
    <t>theoretisch =  a priori , empirisch = a posteriori</t>
  </si>
  <si>
    <t>gewichtetes Mittel</t>
  </si>
  <si>
    <t>Bosch GLM 30</t>
  </si>
  <si>
    <t>(c) Messungen</t>
  </si>
  <si>
    <t>(f)</t>
  </si>
  <si>
    <t xml:space="preserve">(f) = (c) *(e) </t>
  </si>
  <si>
    <t xml:space="preserve"> Summen</t>
  </si>
  <si>
    <t>(1): Summen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</si>
  <si>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[m]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</si>
  <si>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[cm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]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</si>
  <si>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</si>
  <si>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[cm]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</si>
  <si>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*v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</si>
  <si>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(g)</t>
  </si>
  <si>
    <t>(h)</t>
  </si>
  <si>
    <t>(d) theor. Standardabweichung einer jeweiligen Messung</t>
  </si>
  <si>
    <r>
      <t>ml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[cm]</t>
    </r>
  </si>
  <si>
    <r>
      <t>(e) Gewicht = 1 / ml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</si>
  <si>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(g) = gewichtetes Mittel - l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</si>
  <si>
    <r>
      <t>(h) =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*v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</si>
  <si>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(2):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*l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p</t>
    </r>
    <r>
      <rPr>
        <vertAlign val="subscript"/>
        <sz val="11"/>
        <color theme="1"/>
        <rFont val="Calibri"/>
        <family val="2"/>
        <scheme val="minor"/>
      </rPr>
      <t>i</t>
    </r>
  </si>
  <si>
    <r>
      <t>(3): m = Wurzel(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/(n-u)) = Wurzel((h)(1)/f)</t>
    </r>
  </si>
  <si>
    <t>(4): M = m/Wurzel(n)</t>
  </si>
  <si>
    <t>(2): Median</t>
  </si>
  <si>
    <t>(4): Standardabweichung des Mittelwertes M = m/Wurzel(n)</t>
  </si>
  <si>
    <t>(3): Standardabweichung einer einzelnen Beobachtung M = (e)(1)/f</t>
  </si>
  <si>
    <t>n</t>
  </si>
  <si>
    <t>u</t>
  </si>
  <si>
    <t>f</t>
  </si>
  <si>
    <t>mv</t>
  </si>
  <si>
    <t>Anzahl Beobachtungen</t>
  </si>
  <si>
    <t>Anzahl Unbekannte</t>
  </si>
  <si>
    <t>überschüssige Beobachtungen (= n-u)</t>
  </si>
  <si>
    <r>
      <t>Redundanzanteil</t>
    </r>
    <r>
      <rPr>
        <sz val="10"/>
        <rFont val="Arial"/>
        <family val="2"/>
      </rPr>
      <t xml:space="preserve"> jeder Messung  = (n-1) / n</t>
    </r>
  </si>
  <si>
    <r>
      <t>Standardabweichung jeder Verbesserung (= m*z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</si>
  <si>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z</t>
    </r>
    <r>
      <rPr>
        <vertAlign val="subscript"/>
        <sz val="11"/>
        <color theme="1"/>
        <rFont val="Calibri"/>
        <family val="2"/>
        <scheme val="minor"/>
      </rPr>
      <t>i</t>
    </r>
  </si>
  <si>
    <r>
      <t>(e) quadrierte Verbesserungen v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</si>
  <si>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</si>
  <si>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(f) w = v / mv</t>
  </si>
  <si>
    <t>Aufgabe A (arithmetisches Mittel)</t>
  </si>
  <si>
    <t>Aufgabe B (gewichtetes Mittel)</t>
  </si>
  <si>
    <t>3. Um wieviel veändert sich der Mittelwert?</t>
  </si>
  <si>
    <r>
      <t>Redundanzanteil</t>
    </r>
    <r>
      <rPr>
        <sz val="10"/>
        <rFont val="Arial"/>
        <family val="2"/>
      </rPr>
      <t xml:space="preserve"> pro Messung  = 1 - u/n</t>
    </r>
  </si>
  <si>
    <r>
      <t>mv</t>
    </r>
    <r>
      <rPr>
        <vertAlign val="subscript"/>
        <sz val="11"/>
        <color theme="1"/>
        <rFont val="Calibri"/>
        <family val="2"/>
        <scheme val="minor"/>
      </rPr>
      <t>i</t>
    </r>
  </si>
  <si>
    <t xml:space="preserve">bzw. </t>
  </si>
  <si>
    <r>
      <t>Standardabweichung der Verbesserung (= ml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*z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</si>
  <si>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Standardabweichung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der </t>
    </r>
    <r>
      <rPr>
        <b/>
        <sz val="11"/>
        <color theme="1"/>
        <rFont val="Calibri"/>
        <family val="2"/>
        <scheme val="minor"/>
      </rPr>
      <t>Gewichtseinheit</t>
    </r>
  </si>
  <si>
    <t>p</t>
  </si>
  <si>
    <t>1. Messen Sie vier weitere Male, diesmal jedoch mit einem elektronischen Hand-Distomaten.</t>
  </si>
  <si>
    <t>Dichte</t>
  </si>
  <si>
    <t>liegen innerhalb des Intervalls</t>
  </si>
  <si>
    <t>Jede wievielte Messung ist kleiner als -3.5 oder grösser als 3.5</t>
  </si>
  <si>
    <t>d.h. liegt ausserhalb des Intervalls {-3.5, 3.5}</t>
  </si>
  <si>
    <t>1. Bilden Sie bitte eine 3er-Gruppe!</t>
  </si>
  <si>
    <t>2. Messen Sie mit dem Doppelmeter 7 Mal die Zimmerbreite an derselben Stelle.</t>
  </si>
  <si>
    <t>3. Übertragen Sie Ihre Beobachtungen in die entsprechende vorbereitete Exceltabelle.</t>
  </si>
  <si>
    <t>4. Verfolgen Sie den Rechengang und versuchen Sie, die Formeln nachzuvollziehen.</t>
  </si>
  <si>
    <t>5. Diskutieren Sie Ihre Resultate und interpretieren Sie sie.</t>
  </si>
  <si>
    <r>
      <t>6. In welchen Bereichen der Normalverteilung liegen Ihre standardisierten Verbesserungen 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?</t>
    </r>
  </si>
  <si>
    <t>2. Übertragen Sie die Beobachtungen in die zweite vorbereitete Exceltabelle</t>
  </si>
  <si>
    <r>
      <t>4. Erweitern Sie die Tabelle um eine Spalte und bilden Sie standardisierte Verbesserungen w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</si>
</sst>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2" fillId="0" borderId="0" xfId="0" quotePrefix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4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165" fontId="1" fillId="0" borderId="2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2" fontId="0" fillId="0" borderId="10" xfId="0" applyNumberFormat="1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" fillId="0" borderId="0" xfId="0" applyFont="1"/>
    <xf numFmtId="0" fontId="14" fillId="0" borderId="0" xfId="0" applyFont="1" applyFill="1" applyBorder="1" applyAlignment="1">
      <alignment vertical="center" wrapText="1"/>
    </xf>
    <xf numFmtId="4" fontId="4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10" xfId="0" applyNumberFormat="1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6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8" xfId="0" applyBorder="1"/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13" xfId="0" applyNumberFormat="1" applyBorder="1"/>
    <xf numFmtId="166" fontId="0" fillId="0" borderId="14" xfId="0" applyNumberFormat="1" applyBorder="1"/>
    <xf numFmtId="0" fontId="0" fillId="0" borderId="13" xfId="0" applyBorder="1"/>
    <xf numFmtId="0" fontId="0" fillId="0" borderId="14" xfId="0" applyBorder="1"/>
    <xf numFmtId="10" fontId="1" fillId="0" borderId="12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2" fontId="1" fillId="0" borderId="5" xfId="0" applyNumberFormat="1" applyFont="1" applyBorder="1" applyAlignment="1">
      <alignment horizontal="center"/>
    </xf>
    <xf numFmtId="2" fontId="0" fillId="0" borderId="6" xfId="0" applyNumberFormat="1" applyBorder="1"/>
    <xf numFmtId="2" fontId="0" fillId="0" borderId="8" xfId="0" applyNumberFormat="1" applyBorder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'Exkurs NV'!$B$1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'Exkurs NV'!$A$2:$A$16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'Exkurs NV'!$B$2:$B$16</c:f>
              <c:numCache>
                <c:formatCode>0.00%</c:formatCode>
                <c:ptCount val="15"/>
                <c:pt idx="0">
                  <c:v>2.3262907903552504E-4</c:v>
                </c:pt>
                <c:pt idx="1">
                  <c:v>1.3498980316300933E-3</c:v>
                </c:pt>
                <c:pt idx="2">
                  <c:v>6.2096653257761331E-3</c:v>
                </c:pt>
                <c:pt idx="3">
                  <c:v>2.2750131948179191E-2</c:v>
                </c:pt>
                <c:pt idx="4">
                  <c:v>6.6807201268858057E-2</c:v>
                </c:pt>
                <c:pt idx="5">
                  <c:v>0.15865525393145699</c:v>
                </c:pt>
                <c:pt idx="6">
                  <c:v>0.30853753872598688</c:v>
                </c:pt>
                <c:pt idx="7">
                  <c:v>0.5</c:v>
                </c:pt>
                <c:pt idx="8">
                  <c:v>0.69146246127401312</c:v>
                </c:pt>
                <c:pt idx="9">
                  <c:v>0.84134474606854304</c:v>
                </c:pt>
                <c:pt idx="10">
                  <c:v>0.93319279873114191</c:v>
                </c:pt>
                <c:pt idx="11">
                  <c:v>0.97724986805182079</c:v>
                </c:pt>
                <c:pt idx="12">
                  <c:v>0.99379033467422384</c:v>
                </c:pt>
                <c:pt idx="13">
                  <c:v>0.9986501019683699</c:v>
                </c:pt>
                <c:pt idx="14">
                  <c:v>0.99976737092096446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33-4728-A99D-CB3DD93F2246}"/>
            </c:ext>
          </c:extLst>
        </c:ser>
        <c:ser>
          <c:idx val="1"/>
          <c:order val="1"/>
          <c:tx>
            <c:strRef>
              <c:f>'Exkurs NV'!$C$1</c:f>
              <c:strCache>
                <c:ptCount val="1"/>
                <c:pt idx="0">
                  <c:v>Dichte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'Exkurs NV'!$A$2:$A$16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'Exkurs NV'!$C$2:$C$16</c:f>
              <c:numCache>
                <c:formatCode>0.00</c:formatCode>
                <c:ptCount val="15"/>
                <c:pt idx="0">
                  <c:v>8.7268269504576015E-4</c:v>
                </c:pt>
                <c:pt idx="1">
                  <c:v>4.4318484119380075E-3</c:v>
                </c:pt>
                <c:pt idx="2">
                  <c:v>1.752830049356854E-2</c:v>
                </c:pt>
                <c:pt idx="3">
                  <c:v>5.3990966513188063E-2</c:v>
                </c:pt>
                <c:pt idx="4">
                  <c:v>0.12951759566589174</c:v>
                </c:pt>
                <c:pt idx="5">
                  <c:v>0.24197072451914337</c:v>
                </c:pt>
                <c:pt idx="6">
                  <c:v>0.35206532676429952</c:v>
                </c:pt>
                <c:pt idx="7">
                  <c:v>0.3989422804014327</c:v>
                </c:pt>
                <c:pt idx="8">
                  <c:v>0.35206532676429952</c:v>
                </c:pt>
                <c:pt idx="9">
                  <c:v>0.24197072451914337</c:v>
                </c:pt>
                <c:pt idx="10">
                  <c:v>0.12951759566589174</c:v>
                </c:pt>
                <c:pt idx="11">
                  <c:v>5.3990966513188063E-2</c:v>
                </c:pt>
                <c:pt idx="12">
                  <c:v>1.752830049356854E-2</c:v>
                </c:pt>
                <c:pt idx="13">
                  <c:v>4.4318484119380075E-3</c:v>
                </c:pt>
                <c:pt idx="14">
                  <c:v>8.7268269504576015E-4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B33-4728-A99D-CB3DD93F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9584"/>
        <c:axId val="15829848"/>
      </c:scatterChart>
      <c:valAx>
        <c:axId val="1367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9848"/>
        <c:crosses val="autoZero"/>
        <c:crossBetween val="midCat"/>
      </c:valAx>
      <c:valAx>
        <c:axId val="15829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'Exkurs NV'!$F$1</c:f>
              <c:strCache>
                <c:ptCount val="1"/>
                <c:pt idx="0">
                  <c:v>wi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'Exkurs NV'!$E$2:$E$17</c:f>
              <c:numCache>
                <c:formatCode>0.0%</c:formatCode>
                <c:ptCount val="1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0.97499999999999998</c:v>
                </c:pt>
                <c:pt idx="13">
                  <c:v>0.99</c:v>
                </c:pt>
                <c:pt idx="14">
                  <c:v>0.995</c:v>
                </c:pt>
                <c:pt idx="15">
                  <c:v>0.999</c:v>
                </c:pt>
              </c:numCache>
            </c:numRef>
          </c:xVal>
          <c:yVal>
            <c:numRef>
              <c:f>'Exkurs NV'!$F$2:$F$17</c:f>
              <c:numCache>
                <c:formatCode>General</c:formatCode>
                <c:ptCount val="16"/>
                <c:pt idx="0">
                  <c:v>-3.0902323061678132</c:v>
                </c:pt>
                <c:pt idx="1">
                  <c:v>-2.5758293035488999</c:v>
                </c:pt>
                <c:pt idx="2">
                  <c:v>-2.3263478740408408</c:v>
                </c:pt>
                <c:pt idx="3">
                  <c:v>-1.9599639845400538</c:v>
                </c:pt>
                <c:pt idx="4">
                  <c:v>-1.6448536269514726</c:v>
                </c:pt>
                <c:pt idx="5">
                  <c:v>-1.2815515655446006</c:v>
                </c:pt>
                <c:pt idx="6">
                  <c:v>-0.84162123357291452</c:v>
                </c:pt>
                <c:pt idx="7">
                  <c:v>-0.25334710313579978</c:v>
                </c:pt>
                <c:pt idx="8">
                  <c:v>0.25334710313579978</c:v>
                </c:pt>
                <c:pt idx="9">
                  <c:v>0.84162123357291474</c:v>
                </c:pt>
                <c:pt idx="10">
                  <c:v>1.2815515655446006</c:v>
                </c:pt>
                <c:pt idx="11">
                  <c:v>1.6448536269514715</c:v>
                </c:pt>
                <c:pt idx="12">
                  <c:v>1.9599639845400536</c:v>
                </c:pt>
                <c:pt idx="13">
                  <c:v>2.3263478740408408</c:v>
                </c:pt>
                <c:pt idx="14">
                  <c:v>2.5758293035488999</c:v>
                </c:pt>
                <c:pt idx="15">
                  <c:v>3.0902323061678132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9F-471B-A89A-8D762B55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1768"/>
        <c:axId val="194860040"/>
      </c:scatterChart>
      <c:valAx>
        <c:axId val="192881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860040"/>
        <c:crosses val="autoZero"/>
        <c:crossBetween val="midCat"/>
        <c:majorUnit val="0.1"/>
        <c:minorUnit val="5.000000000000001E-2"/>
      </c:valAx>
      <c:valAx>
        <c:axId val="194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8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14</xdr:row>
      <xdr:rowOff>219075</xdr:rowOff>
    </xdr:from>
    <xdr:to>
      <xdr:col>11</xdr:col>
      <xdr:colOff>748393</xdr:colOff>
      <xdr:row>30</xdr:row>
      <xdr:rowOff>62689</xdr:rowOff>
    </xdr:to>
    <xdr:pic>
      <xdr:nvPicPr>
        <xdr:cNvPr id="2" name="08CD0600-7061-4EC5-B788-3B0B659EB585" descr="9A1B64C0-4133-45C9-86E3-C9D41FC379C5">
          <a:extLst>
            <a:ext uri="{FF2B5EF4-FFF2-40B4-BE49-F238E27FC236}">
              <a16:creationId xmlns:a16="http://schemas.microsoft.com/office/drawing/2014/main" xmlns="" id="{5CC389F1-8CD4-47E4-B05A-410C363A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3226254"/>
          <a:ext cx="5806168" cy="37488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18</xdr:row>
      <xdr:rowOff>9525</xdr:rowOff>
    </xdr:from>
    <xdr:to>
      <xdr:col>7</xdr:col>
      <xdr:colOff>205741</xdr:colOff>
      <xdr:row>32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EC39A70E-701F-4509-8837-EAE068031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139065</xdr:colOff>
      <xdr:row>0</xdr:row>
      <xdr:rowOff>17145</xdr:rowOff>
    </xdr:from>
    <xdr:to>
      <xdr:col>11</xdr:col>
      <xdr:colOff>769620</xdr:colOff>
      <xdr:row>17</xdr:row>
      <xdr:rowOff>53340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D766F947-DD82-465A-A9C1-AD5D9A0D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15"/>
  <sheetViews>
    <sheetView workbookViewId="0">
      <selection activeCell="G22" sqref="G22"/>
    </sheetView>
  </sheetViews>
  <sheetFormatPr baseColWidth="10" defaultRowHeight="14.4"/>
  <sheetData>
    <row r="3" spans="1:1">
      <c r="A3" s="54" t="s">
        <v>70</v>
      </c>
    </row>
    <row r="4" spans="1:1">
      <c r="A4" s="54" t="s">
        <v>84</v>
      </c>
    </row>
    <row r="5" spans="1:1">
      <c r="A5" t="s">
        <v>85</v>
      </c>
    </row>
    <row r="6" spans="1:1">
      <c r="A6" t="s">
        <v>86</v>
      </c>
    </row>
    <row r="7" spans="1:1">
      <c r="A7" t="s">
        <v>87</v>
      </c>
    </row>
    <row r="8" spans="1:1">
      <c r="A8" t="s">
        <v>88</v>
      </c>
    </row>
    <row r="9" spans="1:1" ht="15.6">
      <c r="A9" t="s">
        <v>89</v>
      </c>
    </row>
    <row r="11" spans="1:1">
      <c r="A11" s="54" t="s">
        <v>71</v>
      </c>
    </row>
    <row r="12" spans="1:1">
      <c r="A12" t="s">
        <v>79</v>
      </c>
    </row>
    <row r="13" spans="1:1">
      <c r="A13" t="s">
        <v>90</v>
      </c>
    </row>
    <row r="14" spans="1:1">
      <c r="A14" t="s">
        <v>72</v>
      </c>
    </row>
    <row r="15" spans="1:1" ht="15.6">
      <c r="A15" t="s">
        <v>91</v>
      </c>
    </row>
  </sheetData>
  <pageMargins left="0.7" right="0.7" top="0.78740157499999996" bottom="0.78740157499999996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opLeftCell="A11" zoomScaleNormal="100" workbookViewId="0">
      <selection activeCell="M23" sqref="M23"/>
    </sheetView>
  </sheetViews>
  <sheetFormatPr baseColWidth="10" defaultColWidth="11.44140625" defaultRowHeight="14.4"/>
  <cols>
    <col min="1" max="1" width="9" style="2" bestFit="1" customWidth="1"/>
    <col min="2" max="2" width="30.6640625" style="2" customWidth="1"/>
    <col min="3" max="3" width="8.88671875" style="2" bestFit="1" customWidth="1"/>
    <col min="4" max="4" width="11.44140625" style="2"/>
    <col min="5" max="7" width="8.109375" style="2" customWidth="1"/>
    <col min="8" max="8" width="7" style="2" customWidth="1"/>
    <col min="9" max="16384" width="11.44140625" style="2"/>
  </cols>
  <sheetData>
    <row r="1" spans="1:9">
      <c r="A1" s="3" t="s">
        <v>28</v>
      </c>
      <c r="H1" s="3" t="s">
        <v>7</v>
      </c>
    </row>
    <row r="2" spans="1:9">
      <c r="H2" s="6" t="s">
        <v>15</v>
      </c>
    </row>
    <row r="3" spans="1:9">
      <c r="A3" s="5" t="s">
        <v>11</v>
      </c>
      <c r="B3" s="5" t="s">
        <v>12</v>
      </c>
      <c r="C3" s="5" t="s">
        <v>13</v>
      </c>
      <c r="D3" s="5" t="s">
        <v>14</v>
      </c>
      <c r="E3" s="5" t="s">
        <v>23</v>
      </c>
      <c r="F3" s="5" t="s">
        <v>35</v>
      </c>
      <c r="G3" s="5"/>
      <c r="H3" s="6" t="s">
        <v>24</v>
      </c>
    </row>
    <row r="4" spans="1:9" s="1" customFormat="1" ht="16.2">
      <c r="A4" s="21" t="s">
        <v>0</v>
      </c>
      <c r="B4" s="22" t="s">
        <v>18</v>
      </c>
      <c r="C4" s="23" t="s">
        <v>8</v>
      </c>
      <c r="D4" s="23" t="s">
        <v>9</v>
      </c>
      <c r="E4" s="23" t="s">
        <v>10</v>
      </c>
      <c r="F4" s="24" t="s">
        <v>68</v>
      </c>
      <c r="H4" s="6" t="s">
        <v>25</v>
      </c>
    </row>
    <row r="5" spans="1:9">
      <c r="A5" s="25">
        <v>1</v>
      </c>
      <c r="B5" s="11" t="s">
        <v>17</v>
      </c>
      <c r="C5" s="11">
        <v>8.4770000000000003</v>
      </c>
      <c r="D5" s="29">
        <f t="shared" ref="D5:D11" si="0">(Mittelwert-C5)*100</f>
        <v>1.6142857142858347</v>
      </c>
      <c r="E5" s="29">
        <f>D5^2</f>
        <v>2.6059183673473276</v>
      </c>
      <c r="F5" s="30">
        <f t="shared" ref="F5:F11" si="1">D5/mv</f>
        <v>0.94166666666673693</v>
      </c>
      <c r="H5" s="6" t="s">
        <v>26</v>
      </c>
      <c r="I5" s="1"/>
    </row>
    <row r="6" spans="1:9" ht="16.2">
      <c r="A6" s="25">
        <v>2</v>
      </c>
      <c r="B6" s="11" t="s">
        <v>17</v>
      </c>
      <c r="C6" s="11">
        <v>8.4809999999999999</v>
      </c>
      <c r="D6" s="29">
        <f t="shared" si="0"/>
        <v>1.2142857142858787</v>
      </c>
      <c r="E6" s="29">
        <f t="shared" ref="E6:E11" si="2">D6^2</f>
        <v>1.4744897959187666</v>
      </c>
      <c r="F6" s="30">
        <f t="shared" si="1"/>
        <v>0.70833333333342929</v>
      </c>
      <c r="H6" s="6" t="s">
        <v>67</v>
      </c>
    </row>
    <row r="7" spans="1:9">
      <c r="A7" s="25">
        <v>3</v>
      </c>
      <c r="B7" s="11" t="s">
        <v>17</v>
      </c>
      <c r="C7" s="11">
        <v>8.4819999999999993</v>
      </c>
      <c r="D7" s="29">
        <f t="shared" si="0"/>
        <v>1.1142857142859341</v>
      </c>
      <c r="E7" s="29">
        <f t="shared" si="2"/>
        <v>1.2416326530617146</v>
      </c>
      <c r="F7" s="30">
        <f t="shared" si="1"/>
        <v>0.65000000000012825</v>
      </c>
      <c r="H7" s="2" t="s">
        <v>69</v>
      </c>
    </row>
    <row r="8" spans="1:9">
      <c r="A8" s="25">
        <v>4</v>
      </c>
      <c r="B8" s="11" t="s">
        <v>17</v>
      </c>
      <c r="C8" s="28">
        <v>8.484</v>
      </c>
      <c r="D8" s="29">
        <f t="shared" si="0"/>
        <v>0.91428571428586736</v>
      </c>
      <c r="E8" s="29">
        <f t="shared" si="2"/>
        <v>0.83591836734721869</v>
      </c>
      <c r="F8" s="30">
        <f t="shared" si="1"/>
        <v>0.5333333333334227</v>
      </c>
      <c r="H8" s="3" t="s">
        <v>16</v>
      </c>
    </row>
    <row r="9" spans="1:9">
      <c r="A9" s="25">
        <v>5</v>
      </c>
      <c r="B9" s="52" t="s">
        <v>17</v>
      </c>
      <c r="C9" s="52">
        <v>8.4960000000000004</v>
      </c>
      <c r="D9" s="29">
        <f t="shared" si="0"/>
        <v>-0.28571428571417812</v>
      </c>
      <c r="E9" s="29">
        <f t="shared" si="2"/>
        <v>8.1632653061163005E-2</v>
      </c>
      <c r="F9" s="30">
        <f t="shared" si="1"/>
        <v>-0.1666666666666039</v>
      </c>
      <c r="H9" s="6" t="s">
        <v>27</v>
      </c>
    </row>
    <row r="10" spans="1:9">
      <c r="A10" s="25">
        <v>6</v>
      </c>
      <c r="B10" s="11" t="s">
        <v>17</v>
      </c>
      <c r="C10" s="11">
        <v>8.5020000000000007</v>
      </c>
      <c r="D10" s="29">
        <f t="shared" si="0"/>
        <v>-0.88571428571420086</v>
      </c>
      <c r="E10" s="29">
        <f t="shared" si="2"/>
        <v>0.78448979591821699</v>
      </c>
      <c r="F10" s="30">
        <f t="shared" si="1"/>
        <v>-0.5166666666666172</v>
      </c>
      <c r="H10" s="6" t="s">
        <v>54</v>
      </c>
    </row>
    <row r="11" spans="1:9">
      <c r="A11" s="40">
        <v>7</v>
      </c>
      <c r="B11" s="41" t="s">
        <v>17</v>
      </c>
      <c r="C11" s="20">
        <v>8.5299999999999994</v>
      </c>
      <c r="D11" s="31">
        <f t="shared" si="0"/>
        <v>-3.6857142857140701</v>
      </c>
      <c r="E11" s="31">
        <f t="shared" si="2"/>
        <v>13.584489795916777</v>
      </c>
      <c r="F11" s="32">
        <f t="shared" si="1"/>
        <v>-2.1499999999998742</v>
      </c>
      <c r="H11" s="6" t="s">
        <v>56</v>
      </c>
    </row>
    <row r="12" spans="1:9" s="3" customFormat="1">
      <c r="A12" s="26" t="s">
        <v>3</v>
      </c>
      <c r="B12" s="18" t="s">
        <v>1</v>
      </c>
      <c r="C12" s="27">
        <f>AVERAGE(C5:C11)</f>
        <v>8.4931428571428587</v>
      </c>
      <c r="D12" s="33">
        <f>SUM(D5:D11)</f>
        <v>1.0658141036401503E-12</v>
      </c>
      <c r="E12" s="33">
        <f>SUM(E5:E11)</f>
        <v>20.608571428571185</v>
      </c>
      <c r="F12" s="34">
        <f>SUM(F5:F11)</f>
        <v>6.2216898299993773E-13</v>
      </c>
      <c r="H12" s="6" t="s">
        <v>55</v>
      </c>
    </row>
    <row r="13" spans="1:9">
      <c r="A13" s="9" t="s">
        <v>4</v>
      </c>
      <c r="B13" s="2" t="s">
        <v>2</v>
      </c>
      <c r="C13" s="2">
        <f>MEDIAN(C5:C11)</f>
        <v>8.484</v>
      </c>
    </row>
    <row r="14" spans="1:9" ht="36.75" customHeight="1">
      <c r="A14" s="9" t="s">
        <v>5</v>
      </c>
      <c r="B14" s="8" t="s">
        <v>20</v>
      </c>
      <c r="C14" s="4">
        <f>SQRT(E12/f)</f>
        <v>1.8533110652995799</v>
      </c>
      <c r="E14" s="7">
        <v>2</v>
      </c>
      <c r="F14" s="17" t="s">
        <v>22</v>
      </c>
      <c r="H14" s="17"/>
    </row>
    <row r="15" spans="1:9" ht="36.75" customHeight="1">
      <c r="A15" s="9" t="s">
        <v>6</v>
      </c>
      <c r="B15" s="8" t="s">
        <v>21</v>
      </c>
      <c r="C15" s="4">
        <f>E14/SQRT(n)</f>
        <v>0.7559289460184544</v>
      </c>
    </row>
    <row r="17" spans="1:3">
      <c r="A17" s="12" t="s">
        <v>19</v>
      </c>
      <c r="C17" s="13"/>
    </row>
    <row r="18" spans="1:3">
      <c r="A18" s="51" t="s">
        <v>57</v>
      </c>
      <c r="B18" s="10" t="s">
        <v>61</v>
      </c>
      <c r="C18" s="14">
        <f>COUNTA(C5:C11)</f>
        <v>7</v>
      </c>
    </row>
    <row r="19" spans="1:3">
      <c r="A19" s="51" t="s">
        <v>58</v>
      </c>
      <c r="B19" s="10" t="s">
        <v>62</v>
      </c>
      <c r="C19" s="14">
        <v>1</v>
      </c>
    </row>
    <row r="20" spans="1:3" ht="28.8">
      <c r="A20" s="51" t="s">
        <v>59</v>
      </c>
      <c r="B20" s="10" t="s">
        <v>63</v>
      </c>
      <c r="C20" s="14">
        <f>C18-C19</f>
        <v>6</v>
      </c>
    </row>
    <row r="21" spans="1:3" ht="27.6">
      <c r="A21" s="51" t="s">
        <v>66</v>
      </c>
      <c r="B21" s="10" t="s">
        <v>64</v>
      </c>
      <c r="C21" s="16">
        <f>(n-1)/n</f>
        <v>0.8571428571428571</v>
      </c>
    </row>
    <row r="22" spans="1:3" ht="30">
      <c r="A22" s="51" t="s">
        <v>60</v>
      </c>
      <c r="B22" s="10" t="s">
        <v>65</v>
      </c>
      <c r="C22" s="15">
        <f>E14*C21</f>
        <v>1.7142857142857142</v>
      </c>
    </row>
    <row r="23" spans="1:3">
      <c r="A23" s="11"/>
      <c r="B23" s="11"/>
      <c r="C23" s="11"/>
    </row>
    <row r="24" spans="1:3">
      <c r="A24" s="35" t="s">
        <v>29</v>
      </c>
      <c r="C24" s="11"/>
    </row>
    <row r="25" spans="1:3">
      <c r="A25" s="17" t="s">
        <v>30</v>
      </c>
      <c r="B25" s="19"/>
    </row>
    <row r="26" spans="1:3">
      <c r="A26" s="17" t="s">
        <v>31</v>
      </c>
      <c r="B26" s="19"/>
    </row>
  </sheetData>
  <sortState ref="A5:C11">
    <sortCondition ref="C5:C11"/>
  </sortState>
  <pageMargins left="0.7" right="0.7" top="0.78740157499999996" bottom="0.78740157499999996" header="0.3" footer="0.3"/>
  <pageSetup paperSize="9" scale="88" fitToHeight="0" orientation="landscape" r:id="rId1"/>
  <ignoredErrors>
    <ignoredError sqref="A12:A1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selection activeCell="L18" sqref="L18"/>
    </sheetView>
  </sheetViews>
  <sheetFormatPr baseColWidth="10" defaultRowHeight="14.4"/>
  <cols>
    <col min="2" max="2" width="29" customWidth="1"/>
    <col min="9" max="9" width="5.6640625" customWidth="1"/>
  </cols>
  <sheetData>
    <row r="1" spans="1:13">
      <c r="A1" s="3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3" t="s">
        <v>7</v>
      </c>
      <c r="K2" s="2"/>
      <c r="L2" s="2"/>
      <c r="M2" s="2"/>
    </row>
    <row r="3" spans="1:13">
      <c r="A3" s="5" t="s">
        <v>11</v>
      </c>
      <c r="B3" s="5" t="s">
        <v>12</v>
      </c>
      <c r="C3" s="5" t="s">
        <v>13</v>
      </c>
      <c r="D3" s="5" t="s">
        <v>14</v>
      </c>
      <c r="E3" s="5" t="s">
        <v>23</v>
      </c>
      <c r="F3" s="5" t="s">
        <v>35</v>
      </c>
      <c r="G3" s="5" t="s">
        <v>44</v>
      </c>
      <c r="H3" s="5" t="s">
        <v>45</v>
      </c>
      <c r="I3" s="5"/>
      <c r="J3" s="6" t="s">
        <v>15</v>
      </c>
      <c r="K3" s="2"/>
      <c r="L3" s="2"/>
      <c r="M3" s="2"/>
    </row>
    <row r="4" spans="1:13" ht="16.2">
      <c r="A4" s="21" t="s">
        <v>0</v>
      </c>
      <c r="B4" s="22" t="s">
        <v>18</v>
      </c>
      <c r="C4" s="23" t="s">
        <v>39</v>
      </c>
      <c r="D4" s="23" t="s">
        <v>47</v>
      </c>
      <c r="E4" s="23" t="s">
        <v>40</v>
      </c>
      <c r="F4" s="23" t="s">
        <v>41</v>
      </c>
      <c r="G4" s="23" t="s">
        <v>42</v>
      </c>
      <c r="H4" s="24" t="s">
        <v>43</v>
      </c>
      <c r="I4" s="1"/>
      <c r="J4" s="6" t="s">
        <v>24</v>
      </c>
      <c r="K4" s="1"/>
      <c r="L4" s="1"/>
      <c r="M4" s="1"/>
    </row>
    <row r="5" spans="1:13">
      <c r="A5" s="25">
        <v>1</v>
      </c>
      <c r="B5" s="11" t="s">
        <v>17</v>
      </c>
      <c r="C5" s="57">
        <f>'arithmetisches Mittel'!C5</f>
        <v>8.4770000000000003</v>
      </c>
      <c r="D5" s="11">
        <v>2</v>
      </c>
      <c r="E5" s="11">
        <f>1/D5^2</f>
        <v>0.25</v>
      </c>
      <c r="F5" s="47">
        <f>E5*C5</f>
        <v>2.1192500000000001</v>
      </c>
      <c r="G5" s="29">
        <f t="shared" ref="G5:G15" si="0">(gewichtetes_Mittel-C5)*100</f>
        <v>0.10147420147408326</v>
      </c>
      <c r="H5" s="30">
        <f>G5*E5*G5</f>
        <v>2.5742533912007102E-3</v>
      </c>
      <c r="I5" s="2"/>
      <c r="J5" s="6" t="s">
        <v>34</v>
      </c>
      <c r="K5" s="1"/>
      <c r="L5" s="2"/>
      <c r="M5" s="2"/>
    </row>
    <row r="6" spans="1:13">
      <c r="A6" s="25">
        <v>2</v>
      </c>
      <c r="B6" s="11" t="s">
        <v>17</v>
      </c>
      <c r="C6" s="57">
        <f>'arithmetisches Mittel'!C6</f>
        <v>8.4809999999999999</v>
      </c>
      <c r="D6" s="11">
        <v>2</v>
      </c>
      <c r="E6" s="11">
        <f t="shared" ref="E6:E15" si="1">1/D6^2</f>
        <v>0.25</v>
      </c>
      <c r="F6" s="47">
        <f t="shared" ref="F6:F15" si="2">E6*C6</f>
        <v>2.12025</v>
      </c>
      <c r="G6" s="29">
        <f t="shared" si="0"/>
        <v>-0.29852579852587269</v>
      </c>
      <c r="H6" s="30">
        <f t="shared" ref="H6:H15" si="3">G6*E6*G6</f>
        <v>2.2279413096377484E-2</v>
      </c>
      <c r="I6" s="2"/>
      <c r="J6" s="6" t="s">
        <v>46</v>
      </c>
      <c r="K6" s="2"/>
      <c r="L6" s="2"/>
      <c r="M6" s="2"/>
    </row>
    <row r="7" spans="1:13" ht="16.2">
      <c r="A7" s="25">
        <v>3</v>
      </c>
      <c r="B7" s="11" t="s">
        <v>17</v>
      </c>
      <c r="C7" s="57">
        <f>'arithmetisches Mittel'!C7</f>
        <v>8.4819999999999993</v>
      </c>
      <c r="D7" s="11">
        <v>2</v>
      </c>
      <c r="E7" s="11">
        <f t="shared" si="1"/>
        <v>0.25</v>
      </c>
      <c r="F7" s="47">
        <f t="shared" si="2"/>
        <v>2.1204999999999998</v>
      </c>
      <c r="G7" s="29">
        <f t="shared" si="0"/>
        <v>-0.39852579852581727</v>
      </c>
      <c r="H7" s="30">
        <f t="shared" si="3"/>
        <v>3.9705703022660077E-2</v>
      </c>
      <c r="I7" s="2"/>
      <c r="J7" s="6" t="s">
        <v>48</v>
      </c>
      <c r="K7" s="2"/>
      <c r="L7" s="2"/>
      <c r="M7" s="2"/>
    </row>
    <row r="8" spans="1:13">
      <c r="A8" s="25">
        <v>4</v>
      </c>
      <c r="B8" s="11" t="s">
        <v>17</v>
      </c>
      <c r="C8" s="57">
        <f>'arithmetisches Mittel'!C8</f>
        <v>8.484</v>
      </c>
      <c r="D8" s="11">
        <v>2</v>
      </c>
      <c r="E8" s="11">
        <f t="shared" si="1"/>
        <v>0.25</v>
      </c>
      <c r="F8" s="47">
        <f t="shared" si="2"/>
        <v>2.121</v>
      </c>
      <c r="G8" s="29">
        <f t="shared" si="0"/>
        <v>-0.59852579852588406</v>
      </c>
      <c r="H8" s="30">
        <f t="shared" si="3"/>
        <v>8.9558282875261783E-2</v>
      </c>
      <c r="I8" s="2"/>
      <c r="J8" s="6" t="s">
        <v>36</v>
      </c>
      <c r="K8" s="2"/>
      <c r="L8" s="2"/>
      <c r="M8" s="2"/>
    </row>
    <row r="9" spans="1:13" ht="15.6">
      <c r="A9" s="25">
        <v>5</v>
      </c>
      <c r="B9" s="11" t="s">
        <v>17</v>
      </c>
      <c r="C9" s="57">
        <f>'arithmetisches Mittel'!C9</f>
        <v>8.4960000000000004</v>
      </c>
      <c r="D9" s="11">
        <v>2</v>
      </c>
      <c r="E9" s="11">
        <f t="shared" si="1"/>
        <v>0.25</v>
      </c>
      <c r="F9" s="47">
        <f t="shared" si="2"/>
        <v>2.1240000000000001</v>
      </c>
      <c r="G9" s="29">
        <f t="shared" si="0"/>
        <v>-1.7985257985259295</v>
      </c>
      <c r="H9" s="30">
        <f t="shared" si="3"/>
        <v>0.80867376199083307</v>
      </c>
      <c r="I9" s="2"/>
      <c r="J9" s="6" t="s">
        <v>49</v>
      </c>
      <c r="K9" s="2"/>
      <c r="L9" s="2"/>
      <c r="M9" s="2"/>
    </row>
    <row r="10" spans="1:13" ht="15.6">
      <c r="A10" s="25">
        <v>6</v>
      </c>
      <c r="B10" s="11" t="s">
        <v>17</v>
      </c>
      <c r="C10" s="57">
        <f>'arithmetisches Mittel'!C10</f>
        <v>8.5020000000000007</v>
      </c>
      <c r="D10" s="11">
        <v>2</v>
      </c>
      <c r="E10" s="11">
        <f t="shared" si="1"/>
        <v>0.25</v>
      </c>
      <c r="F10" s="47">
        <f t="shared" si="2"/>
        <v>2.1255000000000002</v>
      </c>
      <c r="G10" s="29">
        <f t="shared" si="0"/>
        <v>-2.3985257985259523</v>
      </c>
      <c r="H10" s="30">
        <f t="shared" si="3"/>
        <v>1.4382315015486393</v>
      </c>
      <c r="I10" s="2"/>
      <c r="J10" s="6" t="s">
        <v>50</v>
      </c>
      <c r="K10" s="2"/>
      <c r="L10" s="2"/>
      <c r="M10" s="2"/>
    </row>
    <row r="11" spans="1:13">
      <c r="A11" s="36">
        <v>7</v>
      </c>
      <c r="B11" s="37" t="s">
        <v>17</v>
      </c>
      <c r="C11" s="58">
        <f>'arithmetisches Mittel'!C11</f>
        <v>8.5299999999999994</v>
      </c>
      <c r="D11" s="37">
        <v>2</v>
      </c>
      <c r="E11" s="37">
        <f t="shared" si="1"/>
        <v>0.25</v>
      </c>
      <c r="F11" s="48">
        <f t="shared" si="2"/>
        <v>2.1324999999999998</v>
      </c>
      <c r="G11" s="38">
        <f t="shared" si="0"/>
        <v>-5.1985257985258215</v>
      </c>
      <c r="H11" s="39">
        <f t="shared" si="3"/>
        <v>6.756167619484633</v>
      </c>
      <c r="I11" s="2"/>
      <c r="K11" s="2"/>
      <c r="L11" s="2"/>
      <c r="M11" s="2"/>
    </row>
    <row r="12" spans="1:13">
      <c r="A12" s="25">
        <v>8</v>
      </c>
      <c r="B12" s="11" t="s">
        <v>33</v>
      </c>
      <c r="C12" s="57">
        <v>8.4749999999999996</v>
      </c>
      <c r="D12" s="11">
        <v>0.2</v>
      </c>
      <c r="E12" s="11">
        <f t="shared" si="1"/>
        <v>24.999999999999996</v>
      </c>
      <c r="F12" s="47">
        <f t="shared" si="2"/>
        <v>211.87499999999997</v>
      </c>
      <c r="G12" s="29">
        <f t="shared" si="0"/>
        <v>0.30147420147415005</v>
      </c>
      <c r="H12" s="30">
        <f t="shared" si="3"/>
        <v>2.27216735386191</v>
      </c>
      <c r="I12" s="2"/>
      <c r="J12" s="3" t="s">
        <v>16</v>
      </c>
      <c r="K12" s="2"/>
      <c r="L12" s="2"/>
      <c r="M12" s="2"/>
    </row>
    <row r="13" spans="1:13">
      <c r="A13" s="25">
        <v>9</v>
      </c>
      <c r="B13" s="11" t="s">
        <v>33</v>
      </c>
      <c r="C13" s="57">
        <v>8.4789999999999992</v>
      </c>
      <c r="D13" s="11">
        <v>0.2</v>
      </c>
      <c r="E13" s="11">
        <f t="shared" si="1"/>
        <v>24.999999999999996</v>
      </c>
      <c r="F13" s="47">
        <f t="shared" si="2"/>
        <v>211.97499999999994</v>
      </c>
      <c r="G13" s="29">
        <f t="shared" si="0"/>
        <v>-9.8525798525805897E-2</v>
      </c>
      <c r="H13" s="30">
        <f t="shared" si="3"/>
        <v>0.24268332437869233</v>
      </c>
      <c r="I13" s="2"/>
      <c r="J13" s="6" t="s">
        <v>38</v>
      </c>
      <c r="K13" s="2"/>
      <c r="L13" s="2"/>
      <c r="M13" s="2"/>
    </row>
    <row r="14" spans="1:13" ht="15.6">
      <c r="A14" s="25">
        <v>10</v>
      </c>
      <c r="B14" s="11" t="s">
        <v>33</v>
      </c>
      <c r="C14" s="57">
        <v>8.4789999999999992</v>
      </c>
      <c r="D14" s="11">
        <v>0.2</v>
      </c>
      <c r="E14" s="11">
        <f t="shared" si="1"/>
        <v>24.999999999999996</v>
      </c>
      <c r="F14" s="47">
        <f t="shared" si="2"/>
        <v>211.97499999999994</v>
      </c>
      <c r="G14" s="29">
        <f t="shared" si="0"/>
        <v>-9.8525798525805897E-2</v>
      </c>
      <c r="H14" s="30">
        <f t="shared" si="3"/>
        <v>0.24268332437869233</v>
      </c>
      <c r="I14" s="2"/>
      <c r="J14" s="6" t="s">
        <v>51</v>
      </c>
      <c r="K14" s="2"/>
      <c r="L14" s="2"/>
      <c r="M14" s="2"/>
    </row>
    <row r="15" spans="1:13" ht="15.6">
      <c r="A15" s="40">
        <v>11</v>
      </c>
      <c r="B15" s="41" t="s">
        <v>33</v>
      </c>
      <c r="C15" s="59">
        <v>8.4779999999999998</v>
      </c>
      <c r="D15" s="41">
        <v>0.2</v>
      </c>
      <c r="E15" s="41">
        <f t="shared" si="1"/>
        <v>24.999999999999996</v>
      </c>
      <c r="F15" s="49">
        <f t="shared" si="2"/>
        <v>211.94999999999996</v>
      </c>
      <c r="G15" s="42">
        <f t="shared" si="0"/>
        <v>1.4742014741386811E-3</v>
      </c>
      <c r="H15" s="43">
        <f t="shared" si="3"/>
        <v>5.4331749658816501E-5</v>
      </c>
      <c r="I15" s="2"/>
      <c r="J15" s="6" t="s">
        <v>52</v>
      </c>
      <c r="K15" s="2"/>
      <c r="L15" s="2"/>
      <c r="M15" s="2"/>
    </row>
    <row r="16" spans="1:13">
      <c r="A16" s="26" t="s">
        <v>3</v>
      </c>
      <c r="B16" s="18" t="s">
        <v>37</v>
      </c>
      <c r="C16" s="27">
        <f>SUM(C5:C15)</f>
        <v>93.363</v>
      </c>
      <c r="D16" s="27"/>
      <c r="E16" s="27">
        <f>SUM(E5:E15)</f>
        <v>101.74999999999999</v>
      </c>
      <c r="F16" s="50">
        <f>SUM(F5:F15)</f>
        <v>862.63799999999981</v>
      </c>
      <c r="G16" s="33">
        <f>SUM(G5:G15)</f>
        <v>-10.483783783784517</v>
      </c>
      <c r="H16" s="34">
        <f>SUM(H5:H15)</f>
        <v>11.914778869778559</v>
      </c>
      <c r="I16" s="3"/>
      <c r="J16" s="6" t="s">
        <v>53</v>
      </c>
      <c r="K16" s="3"/>
      <c r="L16" s="3"/>
      <c r="M16" s="3"/>
    </row>
    <row r="17" spans="1:13" ht="21.75" customHeight="1">
      <c r="A17" s="9" t="s">
        <v>4</v>
      </c>
      <c r="B17" s="44" t="s">
        <v>32</v>
      </c>
      <c r="C17" s="45">
        <f>F16/E16</f>
        <v>8.4780147420147411</v>
      </c>
      <c r="D17" s="45"/>
      <c r="E17" s="45"/>
      <c r="F17" s="45"/>
      <c r="G17" s="46"/>
      <c r="H17" s="46"/>
      <c r="I17" s="3"/>
      <c r="J17" s="6"/>
      <c r="K17" s="3"/>
      <c r="L17" s="3"/>
      <c r="M17" s="3"/>
    </row>
    <row r="18" spans="1:13" ht="30">
      <c r="A18" s="9" t="s">
        <v>5</v>
      </c>
      <c r="B18" s="53" t="s">
        <v>77</v>
      </c>
      <c r="C18" s="4">
        <f>SQRT(H16/C24)</f>
        <v>1.0915483896639013</v>
      </c>
      <c r="D18" s="4"/>
      <c r="E18" s="4"/>
      <c r="F18" s="4"/>
      <c r="G18" s="2"/>
      <c r="H18" s="7"/>
      <c r="I18" s="17"/>
      <c r="J18" s="17"/>
      <c r="K18" s="2"/>
      <c r="L18" s="2"/>
      <c r="M18" s="2"/>
    </row>
    <row r="19" spans="1:13" ht="28.8">
      <c r="A19" s="9" t="s">
        <v>6</v>
      </c>
      <c r="B19" s="8" t="s">
        <v>21</v>
      </c>
      <c r="C19" s="4">
        <f>C18/SQRT(C22)</f>
        <v>0.32911422263925555</v>
      </c>
      <c r="D19" s="4"/>
      <c r="E19" s="4"/>
      <c r="F19" s="4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12" t="s">
        <v>19</v>
      </c>
      <c r="C21" s="13"/>
      <c r="D21" s="13"/>
      <c r="E21" s="13"/>
      <c r="F21" s="13"/>
      <c r="G21" s="2"/>
      <c r="H21" s="2"/>
      <c r="I21" s="2"/>
      <c r="J21" s="2"/>
      <c r="K21" s="2"/>
      <c r="L21" s="2"/>
      <c r="M21" s="2"/>
    </row>
    <row r="22" spans="1:13">
      <c r="A22" s="51" t="s">
        <v>57</v>
      </c>
      <c r="B22" s="10" t="s">
        <v>61</v>
      </c>
      <c r="C22" s="14">
        <f>COUNTA(C5:C15)</f>
        <v>11</v>
      </c>
      <c r="D22" s="14"/>
      <c r="E22" s="14"/>
      <c r="F22" s="14"/>
      <c r="G22" s="2"/>
      <c r="H22" s="2"/>
      <c r="I22" s="2"/>
      <c r="J22" s="2"/>
      <c r="K22" s="2"/>
      <c r="L22" s="2"/>
      <c r="M22" s="2"/>
    </row>
    <row r="23" spans="1:13">
      <c r="A23" s="51" t="s">
        <v>58</v>
      </c>
      <c r="B23" s="10" t="s">
        <v>62</v>
      </c>
      <c r="C23" s="14">
        <v>1</v>
      </c>
      <c r="D23" s="14"/>
      <c r="E23" s="14"/>
      <c r="F23" s="14"/>
      <c r="G23" s="2"/>
      <c r="H23" s="2"/>
      <c r="I23" s="2"/>
      <c r="J23" s="2"/>
      <c r="K23" s="2"/>
      <c r="L23" s="2"/>
      <c r="M23" s="2"/>
    </row>
    <row r="24" spans="1:13" ht="28.8">
      <c r="A24" s="51" t="s">
        <v>59</v>
      </c>
      <c r="B24" s="10" t="s">
        <v>63</v>
      </c>
      <c r="C24" s="14">
        <f>C22-C23</f>
        <v>10</v>
      </c>
      <c r="D24" s="14"/>
      <c r="E24" s="14"/>
      <c r="F24" s="14"/>
      <c r="G24" s="2"/>
      <c r="H24" s="2"/>
      <c r="I24" s="2"/>
      <c r="J24" s="2"/>
      <c r="K24" s="2"/>
      <c r="L24" s="2"/>
      <c r="M24" s="2"/>
    </row>
    <row r="25" spans="1:13" ht="27.6">
      <c r="A25" s="51" t="s">
        <v>66</v>
      </c>
      <c r="B25" s="10" t="s">
        <v>73</v>
      </c>
      <c r="C25" s="16">
        <f>(C22-1)/C22</f>
        <v>0.90909090909090906</v>
      </c>
      <c r="D25" s="16"/>
      <c r="E25" s="16"/>
      <c r="F25" s="16"/>
      <c r="G25" s="2"/>
      <c r="H25" s="2"/>
      <c r="I25" s="2"/>
      <c r="J25" s="2"/>
      <c r="K25" s="2"/>
      <c r="L25" s="2"/>
      <c r="M25" s="2"/>
    </row>
    <row r="26" spans="1:13" ht="30">
      <c r="A26" s="51" t="s">
        <v>74</v>
      </c>
      <c r="B26" s="55" t="s">
        <v>76</v>
      </c>
      <c r="C26" s="56">
        <f>D5*C25</f>
        <v>1.8181818181818181</v>
      </c>
      <c r="D26" s="15" t="s">
        <v>75</v>
      </c>
      <c r="E26" s="15">
        <f>D12*C25</f>
        <v>0.18181818181818182</v>
      </c>
      <c r="F26" s="15"/>
      <c r="G26" s="2"/>
      <c r="H26" s="2"/>
      <c r="I26" s="2"/>
      <c r="J26" s="2"/>
      <c r="K26" s="2"/>
      <c r="L26" s="2"/>
      <c r="M26" s="2"/>
    </row>
    <row r="27" spans="1:13">
      <c r="A27" s="11"/>
      <c r="B27" s="11"/>
      <c r="C27" s="11"/>
      <c r="D27" s="11"/>
      <c r="E27" s="11"/>
      <c r="F27" s="11"/>
      <c r="G27" s="2"/>
      <c r="H27" s="2"/>
      <c r="I27" s="2"/>
      <c r="J27" s="2"/>
      <c r="K27" s="2"/>
      <c r="L27" s="2"/>
      <c r="M27" s="2"/>
    </row>
    <row r="28" spans="1:13">
      <c r="A28" s="35" t="s">
        <v>29</v>
      </c>
      <c r="B28" s="2"/>
      <c r="C28" s="11"/>
      <c r="D28" s="11"/>
      <c r="E28" s="11"/>
      <c r="F28" s="11"/>
      <c r="G28" s="2"/>
      <c r="H28" s="2"/>
      <c r="I28" s="2"/>
      <c r="J28" s="2"/>
      <c r="K28" s="2"/>
      <c r="L28" s="2"/>
      <c r="M28" s="2"/>
    </row>
    <row r="29" spans="1:13">
      <c r="A29" s="17" t="s">
        <v>30</v>
      </c>
      <c r="B29" s="19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17" t="s">
        <v>31</v>
      </c>
      <c r="B30" s="1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8740157499999996" bottom="0.78740157499999996" header="0.3" footer="0.3"/>
  <pageSetup paperSize="9" scale="81" fitToHeight="0" orientation="landscape" r:id="rId1"/>
  <ignoredErrors>
    <ignoredError sqref="A16 A17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I20" sqref="I20"/>
    </sheetView>
  </sheetViews>
  <sheetFormatPr baseColWidth="10" defaultRowHeight="14.4"/>
  <cols>
    <col min="1" max="3" width="9.109375" customWidth="1"/>
    <col min="4" max="4" width="7" customWidth="1"/>
    <col min="5" max="6" width="8.109375" customWidth="1"/>
  </cols>
  <sheetData>
    <row r="1" spans="1:6" s="62" customFormat="1" ht="15.6">
      <c r="A1" s="66" t="s">
        <v>68</v>
      </c>
      <c r="B1" s="71" t="s">
        <v>78</v>
      </c>
      <c r="C1" s="74" t="s">
        <v>80</v>
      </c>
      <c r="E1" s="66" t="s">
        <v>78</v>
      </c>
      <c r="F1" s="65" t="s">
        <v>68</v>
      </c>
    </row>
    <row r="2" spans="1:6">
      <c r="A2" s="69">
        <v>-3.5</v>
      </c>
      <c r="B2" s="72">
        <f>_xlfn.NORM.DIST(A2,0,1,TRUE)</f>
        <v>2.3262907903552504E-4</v>
      </c>
      <c r="C2" s="75">
        <f>EXP(-(A2^2/2))/SQRT(2*PI())</f>
        <v>8.7268269504576015E-4</v>
      </c>
      <c r="E2" s="67">
        <v>1E-3</v>
      </c>
      <c r="F2" s="63">
        <f t="shared" ref="F2:F3" si="0">_xlfn.NORM.INV(E2,0,1)</f>
        <v>-3.0902323061678132</v>
      </c>
    </row>
    <row r="3" spans="1:6">
      <c r="A3" s="69">
        <v>-3</v>
      </c>
      <c r="B3" s="72">
        <f t="shared" ref="B3:B16" si="1">_xlfn.NORM.DIST(A3,0,1,TRUE)</f>
        <v>1.3498980316300933E-3</v>
      </c>
      <c r="C3" s="75">
        <f t="shared" ref="C3:C16" si="2">EXP(-(A3^2/2))/SQRT(2*PI())</f>
        <v>4.4318484119380075E-3</v>
      </c>
      <c r="E3" s="67">
        <v>5.0000000000000001E-3</v>
      </c>
      <c r="F3" s="63">
        <f t="shared" si="0"/>
        <v>-2.5758293035488999</v>
      </c>
    </row>
    <row r="4" spans="1:6">
      <c r="A4" s="69">
        <v>-2.5</v>
      </c>
      <c r="B4" s="72">
        <f t="shared" si="1"/>
        <v>6.2096653257761331E-3</v>
      </c>
      <c r="C4" s="75">
        <f t="shared" si="2"/>
        <v>1.752830049356854E-2</v>
      </c>
      <c r="E4" s="67">
        <v>0.01</v>
      </c>
      <c r="F4" s="63">
        <f>_xlfn.NORM.INV(E4,0,1)</f>
        <v>-2.3263478740408408</v>
      </c>
    </row>
    <row r="5" spans="1:6">
      <c r="A5" s="69">
        <v>-2</v>
      </c>
      <c r="B5" s="72">
        <f t="shared" si="1"/>
        <v>2.2750131948179191E-2</v>
      </c>
      <c r="C5" s="75">
        <f t="shared" si="2"/>
        <v>5.3990966513188063E-2</v>
      </c>
      <c r="E5" s="67">
        <v>2.5000000000000001E-2</v>
      </c>
      <c r="F5" s="63">
        <f t="shared" ref="F5:F17" si="3">_xlfn.NORM.INV(E5,0,1)</f>
        <v>-1.9599639845400538</v>
      </c>
    </row>
    <row r="6" spans="1:6">
      <c r="A6" s="69">
        <v>-1.5</v>
      </c>
      <c r="B6" s="72">
        <f t="shared" si="1"/>
        <v>6.6807201268858057E-2</v>
      </c>
      <c r="C6" s="75">
        <f t="shared" si="2"/>
        <v>0.12951759566589174</v>
      </c>
      <c r="E6" s="67">
        <v>0.05</v>
      </c>
      <c r="F6" s="63">
        <f t="shared" si="3"/>
        <v>-1.6448536269514726</v>
      </c>
    </row>
    <row r="7" spans="1:6">
      <c r="A7" s="69">
        <v>-1</v>
      </c>
      <c r="B7" s="72">
        <f t="shared" si="1"/>
        <v>0.15865525393145699</v>
      </c>
      <c r="C7" s="75">
        <f t="shared" si="2"/>
        <v>0.24197072451914337</v>
      </c>
      <c r="E7" s="67">
        <v>0.1</v>
      </c>
      <c r="F7" s="63">
        <f t="shared" si="3"/>
        <v>-1.2815515655446006</v>
      </c>
    </row>
    <row r="8" spans="1:6">
      <c r="A8" s="69">
        <v>-0.5</v>
      </c>
      <c r="B8" s="72">
        <f t="shared" si="1"/>
        <v>0.30853753872598688</v>
      </c>
      <c r="C8" s="75">
        <f t="shared" si="2"/>
        <v>0.35206532676429952</v>
      </c>
      <c r="E8" s="67">
        <v>0.2</v>
      </c>
      <c r="F8" s="63">
        <f t="shared" si="3"/>
        <v>-0.84162123357291452</v>
      </c>
    </row>
    <row r="9" spans="1:6">
      <c r="A9" s="69">
        <v>0</v>
      </c>
      <c r="B9" s="72">
        <f t="shared" si="1"/>
        <v>0.5</v>
      </c>
      <c r="C9" s="75">
        <f t="shared" si="2"/>
        <v>0.3989422804014327</v>
      </c>
      <c r="E9" s="67">
        <v>0.4</v>
      </c>
      <c r="F9" s="63">
        <f t="shared" si="3"/>
        <v>-0.25334710313579978</v>
      </c>
    </row>
    <row r="10" spans="1:6">
      <c r="A10" s="69">
        <v>0.5</v>
      </c>
      <c r="B10" s="72">
        <f t="shared" si="1"/>
        <v>0.69146246127401312</v>
      </c>
      <c r="C10" s="75">
        <f t="shared" si="2"/>
        <v>0.35206532676429952</v>
      </c>
      <c r="E10" s="67">
        <v>0.6</v>
      </c>
      <c r="F10" s="63">
        <f t="shared" si="3"/>
        <v>0.25334710313579978</v>
      </c>
    </row>
    <row r="11" spans="1:6">
      <c r="A11" s="69">
        <v>1</v>
      </c>
      <c r="B11" s="72">
        <f t="shared" si="1"/>
        <v>0.84134474606854304</v>
      </c>
      <c r="C11" s="75">
        <f t="shared" si="2"/>
        <v>0.24197072451914337</v>
      </c>
      <c r="E11" s="67">
        <v>0.8</v>
      </c>
      <c r="F11" s="63">
        <f t="shared" si="3"/>
        <v>0.84162123357291474</v>
      </c>
    </row>
    <row r="12" spans="1:6">
      <c r="A12" s="69">
        <v>1.5</v>
      </c>
      <c r="B12" s="72">
        <f t="shared" si="1"/>
        <v>0.93319279873114191</v>
      </c>
      <c r="C12" s="75">
        <f t="shared" si="2"/>
        <v>0.12951759566589174</v>
      </c>
      <c r="E12" s="67">
        <v>0.9</v>
      </c>
      <c r="F12" s="63">
        <f t="shared" si="3"/>
        <v>1.2815515655446006</v>
      </c>
    </row>
    <row r="13" spans="1:6">
      <c r="A13" s="69">
        <v>2</v>
      </c>
      <c r="B13" s="72">
        <f t="shared" si="1"/>
        <v>0.97724986805182079</v>
      </c>
      <c r="C13" s="75">
        <f t="shared" si="2"/>
        <v>5.3990966513188063E-2</v>
      </c>
      <c r="E13" s="67">
        <v>0.95</v>
      </c>
      <c r="F13" s="63">
        <f t="shared" si="3"/>
        <v>1.6448536269514715</v>
      </c>
    </row>
    <row r="14" spans="1:6">
      <c r="A14" s="69">
        <v>2.5</v>
      </c>
      <c r="B14" s="72">
        <f t="shared" si="1"/>
        <v>0.99379033467422384</v>
      </c>
      <c r="C14" s="75">
        <f t="shared" si="2"/>
        <v>1.752830049356854E-2</v>
      </c>
      <c r="E14" s="67">
        <v>0.97499999999999998</v>
      </c>
      <c r="F14" s="63">
        <f t="shared" si="3"/>
        <v>1.9599639845400536</v>
      </c>
    </row>
    <row r="15" spans="1:6">
      <c r="A15" s="69">
        <v>3</v>
      </c>
      <c r="B15" s="72">
        <f t="shared" si="1"/>
        <v>0.9986501019683699</v>
      </c>
      <c r="C15" s="75">
        <f t="shared" si="2"/>
        <v>4.4318484119380075E-3</v>
      </c>
      <c r="E15" s="67">
        <v>0.99</v>
      </c>
      <c r="F15" s="63">
        <f t="shared" si="3"/>
        <v>2.3263478740408408</v>
      </c>
    </row>
    <row r="16" spans="1:6">
      <c r="A16" s="70">
        <v>3.5</v>
      </c>
      <c r="B16" s="73">
        <f t="shared" si="1"/>
        <v>0.99976737092096446</v>
      </c>
      <c r="C16" s="76">
        <f t="shared" si="2"/>
        <v>8.7268269504576015E-4</v>
      </c>
      <c r="E16" s="67">
        <v>0.995</v>
      </c>
      <c r="F16" s="63">
        <f t="shared" si="3"/>
        <v>2.5758293035488999</v>
      </c>
    </row>
    <row r="17" spans="5:10">
      <c r="E17" s="68">
        <v>0.999</v>
      </c>
      <c r="F17" s="64">
        <f t="shared" si="3"/>
        <v>3.0902323061678132</v>
      </c>
    </row>
    <row r="18" spans="5:10">
      <c r="E18" s="60"/>
    </row>
    <row r="20" spans="5:10">
      <c r="I20" s="78" t="s">
        <v>82</v>
      </c>
    </row>
    <row r="21" spans="5:10">
      <c r="I21" s="79" t="s">
        <v>83</v>
      </c>
    </row>
    <row r="22" spans="5:10">
      <c r="I22" s="61">
        <f>B16-B2</f>
        <v>0.99953474184192892</v>
      </c>
      <c r="J22" t="s">
        <v>81</v>
      </c>
    </row>
    <row r="23" spans="5:10">
      <c r="I23" s="77" t="str">
        <f>"Jede " &amp;ROUNDUP(1/(1-I22),0) &amp;". Messung"</f>
        <v>Jede 2150. Messung</v>
      </c>
    </row>
  </sheetData>
  <pageMargins left="0.7" right="0.7" top="0.78740157499999996" bottom="0.78740157499999996" header="0.3" footer="0.3"/>
  <pageSetup paperSize="9" scale="99" fitToHeight="0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'Exkurs NV'!A1:A1</xm:f>
              <xm:sqref>B1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'Exkurs NV'!A2:A2</xm:f>
              <xm:sqref>B2</xm:sqref>
            </x14:sparkline>
            <x14:sparkline>
              <xm:f>'Exkurs NV'!A3:A3</xm:f>
              <xm:sqref>B3</xm:sqref>
            </x14:sparkline>
            <x14:sparkline>
              <xm:f>'Exkurs NV'!A4:A4</xm:f>
              <xm:sqref>B4</xm:sqref>
            </x14:sparkline>
            <x14:sparkline>
              <xm:f>'Exkurs NV'!A5:A5</xm:f>
              <xm:sqref>B5</xm:sqref>
            </x14:sparkline>
            <x14:sparkline>
              <xm:f>'Exkurs NV'!A6:A6</xm:f>
              <xm:sqref>B6</xm:sqref>
            </x14:sparkline>
            <x14:sparkline>
              <xm:f>'Exkurs NV'!A7:A7</xm:f>
              <xm:sqref>B7</xm:sqref>
            </x14:sparkline>
            <x14:sparkline>
              <xm:f>'Exkurs NV'!A8:A8</xm:f>
              <xm:sqref>B8</xm:sqref>
            </x14:sparkline>
            <x14:sparkline>
              <xm:f>'Exkurs NV'!A9:A9</xm:f>
              <xm:sqref>B9</xm:sqref>
            </x14:sparkline>
            <x14:sparkline>
              <xm:f>'Exkurs NV'!A10:A10</xm:f>
              <xm:sqref>B10</xm:sqref>
            </x14:sparkline>
            <x14:sparkline>
              <xm:f>'Exkurs NV'!A11:A11</xm:f>
              <xm:sqref>B11</xm:sqref>
            </x14:sparkline>
            <x14:sparkline>
              <xm:f>'Exkurs NV'!A12:A12</xm:f>
              <xm:sqref>B12</xm:sqref>
            </x14:sparkline>
            <x14:sparkline>
              <xm:f>'Exkurs NV'!A13:A13</xm:f>
              <xm:sqref>B13</xm:sqref>
            </x14:sparkline>
            <x14:sparkline>
              <xm:f>'Exkurs NV'!A14:A14</xm:f>
              <xm:sqref>B14</xm:sqref>
            </x14:sparkline>
            <x14:sparkline>
              <xm:f>'Exkurs NV'!A15:A15</xm:f>
              <xm:sqref>B15</xm:sqref>
            </x14:sparkline>
            <x14:sparkline>
              <xm:f>'Exkurs NV'!A16:A16</xm:f>
              <xm:sqref>B16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10</vt:i4>
      </vt:variant>
    </vt:vector>
  </HeadingPairs>
  <TitlesOfParts>
    <vt:vector size="14" baseType="lpstr">
      <vt:lpstr>Aufgabenstellung</vt:lpstr>
      <vt:lpstr>arithmetisches Mittel</vt:lpstr>
      <vt:lpstr>gewichtetes Mittel</vt:lpstr>
      <vt:lpstr>Exkurs NV</vt:lpstr>
      <vt:lpstr>f</vt:lpstr>
      <vt:lpstr>gewichtetes_Mittel</vt:lpstr>
      <vt:lpstr>mBeo</vt:lpstr>
      <vt:lpstr>Mittelwert</vt:lpstr>
      <vt:lpstr>mMittelwert</vt:lpstr>
      <vt:lpstr>mv</vt:lpstr>
      <vt:lpstr>n</vt:lpstr>
      <vt:lpstr>u</vt:lpstr>
      <vt:lpstr>xp</vt:lpstr>
      <vt:lpstr>zi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Dachstock</dc:creator>
  <cp:lastModifiedBy>Scherrer Markus</cp:lastModifiedBy>
  <cp:lastPrinted>2017-05-22T10:30:34Z</cp:lastPrinted>
  <dcterms:created xsi:type="dcterms:W3CDTF">2017-05-19T09:46:08Z</dcterms:created>
  <dcterms:modified xsi:type="dcterms:W3CDTF">2017-05-22T10:30:45Z</dcterms:modified>
</cp:coreProperties>
</file>