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MAI Organization\Sales\Data Analysis\"/>
    </mc:Choice>
  </mc:AlternateContent>
  <xr:revisionPtr revIDLastSave="0" documentId="8_{EF7509B7-D850-405F-B065-7D036F81454C}" xr6:coauthVersionLast="45" xr6:coauthVersionMax="45" xr10:uidLastSave="{00000000-0000-0000-0000-000000000000}"/>
  <bookViews>
    <workbookView xWindow="-108" yWindow="-108" windowWidth="23256" windowHeight="12720" tabRatio="753" xr2:uid="{5FAD5657-B4F6-40E4-AF83-E5EB6FA33DAD}"/>
  </bookViews>
  <sheets>
    <sheet name="Jan-Nov with Sales Variance" sheetId="17" r:id="rId1"/>
    <sheet name="Jan-Nov Closed - Summary" sheetId="40" r:id="rId2"/>
    <sheet name="ALK" sheetId="20" r:id="rId3"/>
    <sheet name="DC1" sheetId="21" r:id="rId4"/>
    <sheet name="JRU" sheetId="24" r:id="rId5"/>
    <sheet name="MTN" sheetId="23" r:id="rId6"/>
    <sheet name="SJG" sheetId="22" r:id="rId7"/>
    <sheet name="TSS" sheetId="25" r:id="rId8"/>
    <sheet name="AXQ" sheetId="30" r:id="rId9"/>
    <sheet name="GCB" sheetId="27" r:id="rId10"/>
    <sheet name="HSM" sheetId="28" r:id="rId11"/>
    <sheet name="JEM" sheetId="29" r:id="rId12"/>
    <sheet name="JJM" sheetId="32" r:id="rId13"/>
    <sheet name="KSV" sheetId="34" r:id="rId14"/>
    <sheet name="LMF" sheetId="26" r:id="rId15"/>
    <sheet name="YXG" sheetId="33" r:id="rId16"/>
    <sheet name="CMG" sheetId="35" r:id="rId17"/>
    <sheet name="EAG" sheetId="36" r:id="rId18"/>
    <sheet name="RPL" sheetId="37" r:id="rId19"/>
    <sheet name="SMD" sheetId="38" r:id="rId20"/>
    <sheet name="MAM" sheetId="39" r:id="rId21"/>
  </sheets>
  <definedNames>
    <definedName name="_xlnm._FilterDatabase" localSheetId="2" hidden="1">ALK!$A$2:$AO$13</definedName>
    <definedName name="_xlnm._FilterDatabase" localSheetId="8" hidden="1">AXQ!$A$2:$AO$5</definedName>
    <definedName name="_xlnm._FilterDatabase" localSheetId="16" hidden="1">CMG!$A$2:$AO$35</definedName>
    <definedName name="_xlnm._FilterDatabase" localSheetId="3" hidden="1">'DC1'!$A$2:$AO$33</definedName>
    <definedName name="_xlnm._FilterDatabase" localSheetId="17" hidden="1">EAG!$A$2:$AO$13</definedName>
    <definedName name="_xlnm._FilterDatabase" localSheetId="9" hidden="1">GCB!$A$2:$AO$8</definedName>
    <definedName name="_xlnm._FilterDatabase" localSheetId="10" hidden="1">HSM!$A$2:$AO$10</definedName>
    <definedName name="_xlnm._FilterDatabase" localSheetId="1" hidden="1">'Jan-Nov Closed - Summary'!$A$1:$M$2</definedName>
    <definedName name="_xlnm._FilterDatabase" localSheetId="0" hidden="1">'Jan-Nov with Sales Variance'!$A$2:$AO$137</definedName>
    <definedName name="_xlnm._FilterDatabase" localSheetId="11" hidden="1">JEM!$A$2:$AO$12</definedName>
    <definedName name="_xlnm._FilterDatabase" localSheetId="12" hidden="1">JJM!$A$2:$AO$6</definedName>
    <definedName name="_xlnm._FilterDatabase" localSheetId="4" hidden="1">JRU!$A$2:$AO$5</definedName>
    <definedName name="_xlnm._FilterDatabase" localSheetId="13" hidden="1">KSV!$A$2:$AO$7</definedName>
    <definedName name="_xlnm._FilterDatabase" localSheetId="14" hidden="1">LMF!$A$2:$AO$8</definedName>
    <definedName name="_xlnm._FilterDatabase" localSheetId="20" hidden="1">MAM!$A$2:$AO$7</definedName>
    <definedName name="_xlnm._FilterDatabase" localSheetId="5" hidden="1">MTN!$A$2:$AO$18</definedName>
    <definedName name="_xlnm._FilterDatabase" localSheetId="18" hidden="1">RPL!$A$2:$AO$25</definedName>
    <definedName name="_xlnm._FilterDatabase" localSheetId="6" hidden="1">SJG!$A$2:$AO$14</definedName>
    <definedName name="_xlnm._FilterDatabase" localSheetId="19" hidden="1">SMD!$A$2:$AO$9</definedName>
    <definedName name="_xlnm._FilterDatabase" localSheetId="7" hidden="1">TSS!$A$2:$AO$5</definedName>
    <definedName name="_xlnm._FilterDatabase" localSheetId="15" hidden="1">YXG!$A$2:$AO$6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6" i="17" l="1"/>
  <c r="Y155" i="17"/>
  <c r="K58" i="40"/>
  <c r="J58" i="40"/>
  <c r="K57" i="40"/>
  <c r="J57" i="40"/>
  <c r="K55" i="40"/>
  <c r="J55" i="40"/>
  <c r="K54" i="40"/>
  <c r="J54" i="40"/>
  <c r="K52" i="40"/>
  <c r="J52" i="40"/>
  <c r="K51" i="40"/>
  <c r="J51" i="40"/>
  <c r="K49" i="40"/>
  <c r="J49" i="40"/>
  <c r="K48" i="40"/>
  <c r="J48" i="40"/>
  <c r="K46" i="40"/>
  <c r="J46" i="40"/>
  <c r="K45" i="40"/>
  <c r="J45" i="40"/>
  <c r="K43" i="40"/>
  <c r="J43" i="40"/>
  <c r="K42" i="40"/>
  <c r="J42" i="40"/>
  <c r="K40" i="40"/>
  <c r="J40" i="40"/>
  <c r="K39" i="40"/>
  <c r="J39" i="40"/>
  <c r="K37" i="40"/>
  <c r="J37" i="40"/>
  <c r="K36" i="40"/>
  <c r="J36" i="40"/>
  <c r="J27" i="40"/>
  <c r="K28" i="40"/>
  <c r="J28" i="40"/>
  <c r="K27" i="40"/>
  <c r="K25" i="40"/>
  <c r="J25" i="40"/>
  <c r="K24" i="40"/>
  <c r="J24" i="40"/>
  <c r="K16" i="40"/>
  <c r="J16" i="40"/>
  <c r="K15" i="40"/>
  <c r="J15" i="40"/>
  <c r="K13" i="40"/>
  <c r="J13" i="40"/>
  <c r="K12" i="40"/>
  <c r="J12" i="40"/>
  <c r="K7" i="40"/>
  <c r="J7" i="40"/>
  <c r="K6" i="40"/>
  <c r="J6" i="40"/>
  <c r="K3" i="40"/>
  <c r="J3" i="40"/>
  <c r="K4" i="40"/>
  <c r="J4" i="40"/>
  <c r="V5" i="39" l="1"/>
  <c r="W5" i="39" s="1"/>
  <c r="Q5" i="39"/>
  <c r="R5" i="39" s="1"/>
  <c r="L5" i="39"/>
  <c r="M5" i="39" s="1"/>
  <c r="V4" i="39"/>
  <c r="W4" i="39" s="1"/>
  <c r="Q4" i="39"/>
  <c r="R4" i="39" s="1"/>
  <c r="L4" i="39"/>
  <c r="M4" i="39" s="1"/>
  <c r="L3" i="39"/>
  <c r="M3" i="39"/>
  <c r="Q3" i="39"/>
  <c r="R3" i="39" s="1"/>
  <c r="V3" i="39"/>
  <c r="W3" i="39"/>
  <c r="AC6" i="39"/>
  <c r="AB6" i="39"/>
  <c r="AA6" i="39"/>
  <c r="U6" i="39"/>
  <c r="P6" i="39"/>
  <c r="K6" i="39"/>
  <c r="AC8" i="38"/>
  <c r="AB8" i="38"/>
  <c r="AA8" i="38"/>
  <c r="AB9" i="38" s="1"/>
  <c r="U8" i="38"/>
  <c r="P8" i="38"/>
  <c r="K8" i="38"/>
  <c r="P9" i="38" s="1"/>
  <c r="AC24" i="37"/>
  <c r="AB24" i="37"/>
  <c r="AA24" i="37"/>
  <c r="U24" i="37"/>
  <c r="P24" i="37"/>
  <c r="K24" i="37"/>
  <c r="V11" i="36"/>
  <c r="W11" i="36" s="1"/>
  <c r="R11" i="36"/>
  <c r="Q11" i="36"/>
  <c r="L11" i="36"/>
  <c r="M11" i="36" s="1"/>
  <c r="AC12" i="36"/>
  <c r="AB12" i="36"/>
  <c r="AA12" i="36"/>
  <c r="U12" i="36"/>
  <c r="P12" i="36"/>
  <c r="K12" i="36"/>
  <c r="V33" i="35"/>
  <c r="W33" i="35" s="1"/>
  <c r="Q33" i="35"/>
  <c r="R33" i="35" s="1"/>
  <c r="L33" i="35"/>
  <c r="M33" i="35" s="1"/>
  <c r="AC34" i="35"/>
  <c r="AB34" i="35"/>
  <c r="AA34" i="35"/>
  <c r="U34" i="35"/>
  <c r="P34" i="35"/>
  <c r="K34" i="35"/>
  <c r="AB7" i="39" l="1"/>
  <c r="P7" i="39"/>
  <c r="AA7" i="39" s="1"/>
  <c r="AA9" i="38"/>
  <c r="AB25" i="37"/>
  <c r="P25" i="37"/>
  <c r="AA25" i="37" s="1"/>
  <c r="AB13" i="36"/>
  <c r="P13" i="36"/>
  <c r="AA13" i="36" s="1"/>
  <c r="AB35" i="35"/>
  <c r="P35" i="35"/>
  <c r="AA35" i="35" s="1"/>
  <c r="V27" i="21"/>
  <c r="W27" i="21" s="1"/>
  <c r="R27" i="21"/>
  <c r="Q27" i="21"/>
  <c r="L27" i="21"/>
  <c r="M27" i="21" s="1"/>
  <c r="V5" i="34"/>
  <c r="W5" i="34" s="1"/>
  <c r="Q5" i="34"/>
  <c r="R5" i="34" s="1"/>
  <c r="L5" i="34"/>
  <c r="M5" i="34" s="1"/>
  <c r="AC6" i="34"/>
  <c r="AB6" i="34"/>
  <c r="AA6" i="34"/>
  <c r="U6" i="34"/>
  <c r="P6" i="34"/>
  <c r="K6" i="34"/>
  <c r="V4" i="33"/>
  <c r="W4" i="33" s="1"/>
  <c r="Q4" i="33"/>
  <c r="R4" i="33" s="1"/>
  <c r="L4" i="33"/>
  <c r="M4" i="33" s="1"/>
  <c r="L3" i="33"/>
  <c r="M3" i="33"/>
  <c r="Q3" i="33"/>
  <c r="R3" i="33"/>
  <c r="V3" i="33"/>
  <c r="W3" i="33" s="1"/>
  <c r="AC5" i="33"/>
  <c r="AB5" i="33"/>
  <c r="AA5" i="33"/>
  <c r="U5" i="33"/>
  <c r="P5" i="33"/>
  <c r="K5" i="33"/>
  <c r="V4" i="32"/>
  <c r="W4" i="32" s="1"/>
  <c r="R4" i="32"/>
  <c r="Q4" i="32"/>
  <c r="M4" i="32"/>
  <c r="L4" i="32"/>
  <c r="L3" i="32"/>
  <c r="M3" i="32" s="1"/>
  <c r="Q3" i="32"/>
  <c r="R3" i="32" s="1"/>
  <c r="V3" i="32"/>
  <c r="W3" i="32" s="1"/>
  <c r="AC5" i="32"/>
  <c r="AB5" i="32"/>
  <c r="AA5" i="32"/>
  <c r="U5" i="32"/>
  <c r="P5" i="32"/>
  <c r="K5" i="32"/>
  <c r="L3" i="30"/>
  <c r="M3" i="30" s="1"/>
  <c r="Q3" i="30"/>
  <c r="R3" i="30" s="1"/>
  <c r="V3" i="30"/>
  <c r="W3" i="30"/>
  <c r="AC4" i="30"/>
  <c r="AB4" i="30"/>
  <c r="AA4" i="30"/>
  <c r="U4" i="30"/>
  <c r="P4" i="30"/>
  <c r="K4" i="30"/>
  <c r="V10" i="29"/>
  <c r="W10" i="29" s="1"/>
  <c r="Q10" i="29"/>
  <c r="R10" i="29" s="1"/>
  <c r="L10" i="29"/>
  <c r="M10" i="29" s="1"/>
  <c r="V9" i="29"/>
  <c r="W9" i="29" s="1"/>
  <c r="Q9" i="29"/>
  <c r="R9" i="29" s="1"/>
  <c r="L9" i="29"/>
  <c r="M9" i="29" s="1"/>
  <c r="AC11" i="29"/>
  <c r="AB11" i="29"/>
  <c r="AA11" i="29"/>
  <c r="U11" i="29"/>
  <c r="P11" i="29"/>
  <c r="K11" i="29"/>
  <c r="AC9" i="28"/>
  <c r="AB9" i="28"/>
  <c r="AA9" i="28"/>
  <c r="U9" i="28"/>
  <c r="P9" i="28"/>
  <c r="K9" i="28"/>
  <c r="L3" i="27"/>
  <c r="M3" i="27" s="1"/>
  <c r="L4" i="27"/>
  <c r="M4" i="27" s="1"/>
  <c r="Q3" i="27"/>
  <c r="Q4" i="27"/>
  <c r="R3" i="27"/>
  <c r="R4" i="27"/>
  <c r="V3" i="27"/>
  <c r="W3" i="27" s="1"/>
  <c r="V4" i="27"/>
  <c r="W4" i="27" s="1"/>
  <c r="AC7" i="27"/>
  <c r="AB7" i="27"/>
  <c r="AA7" i="27"/>
  <c r="U7" i="27"/>
  <c r="P7" i="27"/>
  <c r="K7" i="27"/>
  <c r="AC7" i="26"/>
  <c r="AB7" i="26"/>
  <c r="AB8" i="26" s="1"/>
  <c r="AA7" i="26"/>
  <c r="U7" i="26"/>
  <c r="P7" i="26"/>
  <c r="K7" i="26"/>
  <c r="P8" i="26" s="1"/>
  <c r="AA8" i="26" s="1"/>
  <c r="AC4" i="25"/>
  <c r="AB4" i="25"/>
  <c r="AA4" i="25"/>
  <c r="U4" i="25"/>
  <c r="P4" i="25"/>
  <c r="P5" i="25" s="1"/>
  <c r="K4" i="25"/>
  <c r="L3" i="24"/>
  <c r="M3" i="24" s="1"/>
  <c r="Q3" i="24"/>
  <c r="R3" i="24" s="1"/>
  <c r="V3" i="24"/>
  <c r="W3" i="24"/>
  <c r="AC4" i="24"/>
  <c r="AB4" i="24"/>
  <c r="AB5" i="24" s="1"/>
  <c r="AA4" i="24"/>
  <c r="U4" i="24"/>
  <c r="P4" i="24"/>
  <c r="K4" i="24"/>
  <c r="P136" i="17"/>
  <c r="K136" i="17"/>
  <c r="P17" i="23"/>
  <c r="K17" i="23"/>
  <c r="AC17" i="23"/>
  <c r="AB17" i="23"/>
  <c r="AA17" i="23"/>
  <c r="U17" i="23"/>
  <c r="P13" i="22"/>
  <c r="K13" i="22"/>
  <c r="AC13" i="22"/>
  <c r="AB13" i="22"/>
  <c r="AA13" i="22"/>
  <c r="U13" i="22"/>
  <c r="U32" i="21"/>
  <c r="P32" i="21"/>
  <c r="K32" i="21"/>
  <c r="AC32" i="21"/>
  <c r="AB32" i="21"/>
  <c r="AA32" i="21"/>
  <c r="P12" i="20"/>
  <c r="K12" i="20"/>
  <c r="AC12" i="20"/>
  <c r="AB12" i="20"/>
  <c r="AA12" i="20"/>
  <c r="U12" i="20"/>
  <c r="AB7" i="34" l="1"/>
  <c r="P7" i="34"/>
  <c r="AA7" i="34" s="1"/>
  <c r="AB6" i="33"/>
  <c r="P6" i="33"/>
  <c r="AA6" i="33" s="1"/>
  <c r="AB6" i="32"/>
  <c r="P6" i="32"/>
  <c r="AA6" i="32" s="1"/>
  <c r="AB5" i="30"/>
  <c r="P5" i="30"/>
  <c r="AA5" i="30" s="1"/>
  <c r="AB12" i="29"/>
  <c r="P12" i="29"/>
  <c r="AA12" i="29" s="1"/>
  <c r="AB10" i="28"/>
  <c r="P10" i="28"/>
  <c r="AA10" i="28" s="1"/>
  <c r="P8" i="27"/>
  <c r="AA8" i="27" s="1"/>
  <c r="AB8" i="27"/>
  <c r="AB5" i="25"/>
  <c r="AA5" i="25"/>
  <c r="P5" i="24"/>
  <c r="AA5" i="24" s="1"/>
  <c r="AB18" i="23"/>
  <c r="P18" i="23"/>
  <c r="AA18" i="23" s="1"/>
  <c r="AB14" i="22"/>
  <c r="P14" i="22"/>
  <c r="AA14" i="22" s="1"/>
  <c r="AB33" i="21"/>
  <c r="P33" i="21"/>
  <c r="AA33" i="21" s="1"/>
  <c r="P13" i="20"/>
  <c r="AA13" i="20" s="1"/>
  <c r="AB13" i="20"/>
  <c r="AC136" i="17"/>
  <c r="AB136" i="17"/>
  <c r="AA136" i="17"/>
  <c r="U136" i="17"/>
  <c r="V5" i="17"/>
  <c r="W5" i="17" s="1"/>
  <c r="Q5" i="17"/>
  <c r="R5" i="17" s="1"/>
  <c r="L5" i="17"/>
  <c r="M5" i="17" s="1"/>
  <c r="V6" i="17"/>
  <c r="W6" i="17" s="1"/>
  <c r="Q6" i="17"/>
  <c r="R6" i="17" s="1"/>
  <c r="L6" i="17"/>
  <c r="M6" i="17" s="1"/>
  <c r="V7" i="17"/>
  <c r="W7" i="17" s="1"/>
  <c r="Q7" i="17"/>
  <c r="R7" i="17" s="1"/>
  <c r="L7" i="17"/>
  <c r="M7" i="17" s="1"/>
  <c r="V3" i="17"/>
  <c r="W3" i="17" s="1"/>
  <c r="Q3" i="17"/>
  <c r="R3" i="17" s="1"/>
  <c r="L3" i="17"/>
  <c r="M3" i="17" s="1"/>
  <c r="V11" i="17"/>
  <c r="W11" i="17" s="1"/>
  <c r="Q11" i="17"/>
  <c r="R11" i="17" s="1"/>
  <c r="L11" i="17"/>
  <c r="M11" i="17" s="1"/>
  <c r="V12" i="17"/>
  <c r="W12" i="17" s="1"/>
  <c r="Q12" i="17"/>
  <c r="R12" i="17" s="1"/>
  <c r="L12" i="17"/>
  <c r="M12" i="17" s="1"/>
  <c r="V8" i="17"/>
  <c r="W8" i="17" s="1"/>
  <c r="Q8" i="17"/>
  <c r="R8" i="17" s="1"/>
  <c r="L8" i="17"/>
  <c r="M8" i="17" s="1"/>
  <c r="V9" i="17"/>
  <c r="W9" i="17" s="1"/>
  <c r="Q9" i="17"/>
  <c r="R9" i="17" s="1"/>
  <c r="L9" i="17"/>
  <c r="M9" i="17" s="1"/>
  <c r="V4" i="17"/>
  <c r="W4" i="17" s="1"/>
  <c r="Q4" i="17"/>
  <c r="R4" i="17" s="1"/>
  <c r="L4" i="17"/>
  <c r="M4" i="17" s="1"/>
  <c r="V10" i="17"/>
  <c r="W10" i="17" s="1"/>
  <c r="Q10" i="17"/>
  <c r="R10" i="17" s="1"/>
  <c r="L10" i="17"/>
  <c r="M10" i="17" s="1"/>
  <c r="V135" i="17"/>
  <c r="W135" i="17" s="1"/>
  <c r="Q135" i="17"/>
  <c r="R135" i="17" s="1"/>
  <c r="L135" i="17"/>
  <c r="M135" i="17" s="1"/>
  <c r="V134" i="17"/>
  <c r="W134" i="17" s="1"/>
  <c r="Q134" i="17"/>
  <c r="R134" i="17" s="1"/>
  <c r="L134" i="17"/>
  <c r="M134" i="17" s="1"/>
  <c r="V133" i="17"/>
  <c r="W133" i="17" s="1"/>
  <c r="Q133" i="17"/>
  <c r="R133" i="17" s="1"/>
  <c r="L133" i="17"/>
  <c r="M133" i="17" s="1"/>
  <c r="V132" i="17"/>
  <c r="W132" i="17" s="1"/>
  <c r="Q132" i="17"/>
  <c r="R132" i="17" s="1"/>
  <c r="L132" i="17"/>
  <c r="M132" i="17" s="1"/>
  <c r="V131" i="17"/>
  <c r="W131" i="17" s="1"/>
  <c r="Q131" i="17"/>
  <c r="R131" i="17" s="1"/>
  <c r="L131" i="17"/>
  <c r="M131" i="17" s="1"/>
  <c r="V130" i="17"/>
  <c r="W130" i="17" s="1"/>
  <c r="Q130" i="17"/>
  <c r="R130" i="17" s="1"/>
  <c r="L130" i="17"/>
  <c r="M130" i="17" s="1"/>
  <c r="V129" i="17"/>
  <c r="W129" i="17" s="1"/>
  <c r="Q129" i="17"/>
  <c r="R129" i="17" s="1"/>
  <c r="L129" i="17"/>
  <c r="M129" i="17" s="1"/>
  <c r="V128" i="17"/>
  <c r="W128" i="17" s="1"/>
  <c r="Q128" i="17"/>
  <c r="R128" i="17" s="1"/>
  <c r="L128" i="17"/>
  <c r="M128" i="17" s="1"/>
  <c r="V127" i="17"/>
  <c r="W127" i="17" s="1"/>
  <c r="Q127" i="17"/>
  <c r="R127" i="17" s="1"/>
  <c r="L127" i="17"/>
  <c r="M127" i="17" s="1"/>
  <c r="V126" i="17"/>
  <c r="W126" i="17" s="1"/>
  <c r="Q126" i="17"/>
  <c r="R126" i="17" s="1"/>
  <c r="L126" i="17"/>
  <c r="M126" i="17" s="1"/>
  <c r="V125" i="17"/>
  <c r="W125" i="17" s="1"/>
  <c r="Q125" i="17"/>
  <c r="R125" i="17" s="1"/>
  <c r="L125" i="17"/>
  <c r="M125" i="17" s="1"/>
  <c r="V124" i="17"/>
  <c r="W124" i="17" s="1"/>
  <c r="Q124" i="17"/>
  <c r="R124" i="17" s="1"/>
  <c r="L124" i="17"/>
  <c r="M124" i="17" s="1"/>
  <c r="V123" i="17"/>
  <c r="W123" i="17" s="1"/>
  <c r="Q123" i="17"/>
  <c r="R123" i="17" s="1"/>
  <c r="L123" i="17"/>
  <c r="M123" i="17" s="1"/>
  <c r="V122" i="17"/>
  <c r="W122" i="17" s="1"/>
  <c r="Q122" i="17"/>
  <c r="R122" i="17" s="1"/>
  <c r="L122" i="17"/>
  <c r="M122" i="17" s="1"/>
  <c r="V121" i="17"/>
  <c r="W121" i="17" s="1"/>
  <c r="Q121" i="17"/>
  <c r="R121" i="17" s="1"/>
  <c r="L121" i="17"/>
  <c r="M121" i="17" s="1"/>
  <c r="V120" i="17"/>
  <c r="W120" i="17" s="1"/>
  <c r="Q120" i="17"/>
  <c r="R120" i="17" s="1"/>
  <c r="L120" i="17"/>
  <c r="M120" i="17" s="1"/>
  <c r="V119" i="17"/>
  <c r="W119" i="17" s="1"/>
  <c r="Q119" i="17"/>
  <c r="R119" i="17" s="1"/>
  <c r="L119" i="17"/>
  <c r="M119" i="17" s="1"/>
  <c r="V118" i="17"/>
  <c r="W118" i="17" s="1"/>
  <c r="Q118" i="17"/>
  <c r="R118" i="17" s="1"/>
  <c r="L118" i="17"/>
  <c r="M118" i="17" s="1"/>
  <c r="V117" i="17"/>
  <c r="W117" i="17" s="1"/>
  <c r="Q117" i="17"/>
  <c r="R117" i="17" s="1"/>
  <c r="L117" i="17"/>
  <c r="M117" i="17" s="1"/>
  <c r="V116" i="17"/>
  <c r="W116" i="17" s="1"/>
  <c r="Q116" i="17"/>
  <c r="R116" i="17" s="1"/>
  <c r="L116" i="17"/>
  <c r="M116" i="17" s="1"/>
  <c r="V115" i="17"/>
  <c r="W115" i="17" s="1"/>
  <c r="Q115" i="17"/>
  <c r="R115" i="17" s="1"/>
  <c r="L115" i="17"/>
  <c r="M115" i="17" s="1"/>
  <c r="V114" i="17"/>
  <c r="W114" i="17" s="1"/>
  <c r="Q114" i="17"/>
  <c r="R114" i="17" s="1"/>
  <c r="L114" i="17"/>
  <c r="M114" i="17" s="1"/>
  <c r="V113" i="17"/>
  <c r="W113" i="17" s="1"/>
  <c r="Q113" i="17"/>
  <c r="R113" i="17" s="1"/>
  <c r="L113" i="17"/>
  <c r="M113" i="17" s="1"/>
  <c r="V112" i="17"/>
  <c r="W112" i="17" s="1"/>
  <c r="Q112" i="17"/>
  <c r="R112" i="17" s="1"/>
  <c r="L112" i="17"/>
  <c r="M112" i="17" s="1"/>
  <c r="V111" i="17"/>
  <c r="W111" i="17" s="1"/>
  <c r="Q111" i="17"/>
  <c r="R111" i="17" s="1"/>
  <c r="L111" i="17"/>
  <c r="M111" i="17" s="1"/>
  <c r="V110" i="17"/>
  <c r="W110" i="17" s="1"/>
  <c r="Q110" i="17"/>
  <c r="R110" i="17" s="1"/>
  <c r="L110" i="17"/>
  <c r="M110" i="17" s="1"/>
  <c r="V109" i="17"/>
  <c r="W109" i="17" s="1"/>
  <c r="Q109" i="17"/>
  <c r="R109" i="17" s="1"/>
  <c r="L109" i="17"/>
  <c r="M109" i="17" s="1"/>
  <c r="V108" i="17"/>
  <c r="W108" i="17" s="1"/>
  <c r="Q108" i="17"/>
  <c r="R108" i="17" s="1"/>
  <c r="L108" i="17"/>
  <c r="M108" i="17" s="1"/>
  <c r="V107" i="17"/>
  <c r="W107" i="17" s="1"/>
  <c r="Q107" i="17"/>
  <c r="R107" i="17" s="1"/>
  <c r="L107" i="17"/>
  <c r="M107" i="17" s="1"/>
  <c r="V106" i="17"/>
  <c r="W106" i="17" s="1"/>
  <c r="Q106" i="17"/>
  <c r="R106" i="17" s="1"/>
  <c r="L106" i="17"/>
  <c r="M106" i="17" s="1"/>
  <c r="V105" i="17"/>
  <c r="W105" i="17" s="1"/>
  <c r="Q105" i="17"/>
  <c r="R105" i="17" s="1"/>
  <c r="L105" i="17"/>
  <c r="M105" i="17" s="1"/>
  <c r="V104" i="17"/>
  <c r="W104" i="17" s="1"/>
  <c r="Q104" i="17"/>
  <c r="R104" i="17" s="1"/>
  <c r="L104" i="17"/>
  <c r="M104" i="17" s="1"/>
  <c r="V103" i="17"/>
  <c r="W103" i="17" s="1"/>
  <c r="Q103" i="17"/>
  <c r="R103" i="17" s="1"/>
  <c r="L103" i="17"/>
  <c r="M103" i="17" s="1"/>
  <c r="V102" i="17"/>
  <c r="W102" i="17" s="1"/>
  <c r="Q102" i="17"/>
  <c r="R102" i="17" s="1"/>
  <c r="L102" i="17"/>
  <c r="M102" i="17" s="1"/>
  <c r="V101" i="17"/>
  <c r="W101" i="17" s="1"/>
  <c r="Q101" i="17"/>
  <c r="R101" i="17" s="1"/>
  <c r="L101" i="17"/>
  <c r="M101" i="17" s="1"/>
  <c r="V100" i="17"/>
  <c r="W100" i="17" s="1"/>
  <c r="Q100" i="17"/>
  <c r="R100" i="17" s="1"/>
  <c r="L100" i="17"/>
  <c r="M100" i="17" s="1"/>
  <c r="V99" i="17"/>
  <c r="W99" i="17" s="1"/>
  <c r="Q99" i="17"/>
  <c r="R99" i="17" s="1"/>
  <c r="L99" i="17"/>
  <c r="M99" i="17" s="1"/>
  <c r="V98" i="17"/>
  <c r="W98" i="17" s="1"/>
  <c r="Q98" i="17"/>
  <c r="R98" i="17" s="1"/>
  <c r="L98" i="17"/>
  <c r="M98" i="17" s="1"/>
  <c r="V97" i="17"/>
  <c r="W97" i="17" s="1"/>
  <c r="Q97" i="17"/>
  <c r="R97" i="17" s="1"/>
  <c r="L97" i="17"/>
  <c r="M97" i="17" s="1"/>
  <c r="V96" i="17"/>
  <c r="W96" i="17" s="1"/>
  <c r="Q96" i="17"/>
  <c r="R96" i="17" s="1"/>
  <c r="L96" i="17"/>
  <c r="M96" i="17" s="1"/>
  <c r="V95" i="17"/>
  <c r="W95" i="17" s="1"/>
  <c r="Q95" i="17"/>
  <c r="R95" i="17" s="1"/>
  <c r="L95" i="17"/>
  <c r="M95" i="17" s="1"/>
  <c r="V94" i="17"/>
  <c r="W94" i="17" s="1"/>
  <c r="Q94" i="17"/>
  <c r="R94" i="17" s="1"/>
  <c r="L94" i="17"/>
  <c r="M94" i="17" s="1"/>
  <c r="V93" i="17"/>
  <c r="W93" i="17" s="1"/>
  <c r="Q93" i="17"/>
  <c r="R93" i="17" s="1"/>
  <c r="L93" i="17"/>
  <c r="M93" i="17" s="1"/>
  <c r="V92" i="17"/>
  <c r="W92" i="17" s="1"/>
  <c r="Q92" i="17"/>
  <c r="R92" i="17" s="1"/>
  <c r="L92" i="17"/>
  <c r="M92" i="17" s="1"/>
  <c r="V91" i="17"/>
  <c r="W91" i="17" s="1"/>
  <c r="Q91" i="17"/>
  <c r="R91" i="17" s="1"/>
  <c r="L91" i="17"/>
  <c r="M91" i="17" s="1"/>
  <c r="V90" i="17"/>
  <c r="W90" i="17" s="1"/>
  <c r="Q90" i="17"/>
  <c r="R90" i="17" s="1"/>
  <c r="L90" i="17"/>
  <c r="M90" i="17" s="1"/>
  <c r="V89" i="17"/>
  <c r="W89" i="17" s="1"/>
  <c r="Q89" i="17"/>
  <c r="R89" i="17" s="1"/>
  <c r="L89" i="17"/>
  <c r="M89" i="17" s="1"/>
  <c r="V88" i="17"/>
  <c r="W88" i="17" s="1"/>
  <c r="Q88" i="17"/>
  <c r="R88" i="17" s="1"/>
  <c r="L88" i="17"/>
  <c r="M88" i="17" s="1"/>
  <c r="V87" i="17"/>
  <c r="W87" i="17" s="1"/>
  <c r="Q87" i="17"/>
  <c r="R87" i="17" s="1"/>
  <c r="L87" i="17"/>
  <c r="M87" i="17" s="1"/>
  <c r="V86" i="17"/>
  <c r="W86" i="17" s="1"/>
  <c r="Q86" i="17"/>
  <c r="R86" i="17" s="1"/>
  <c r="L86" i="17"/>
  <c r="M86" i="17" s="1"/>
  <c r="V85" i="17"/>
  <c r="W85" i="17" s="1"/>
  <c r="Q85" i="17"/>
  <c r="R85" i="17" s="1"/>
  <c r="L85" i="17"/>
  <c r="M85" i="17" s="1"/>
  <c r="V84" i="17"/>
  <c r="W84" i="17" s="1"/>
  <c r="Q84" i="17"/>
  <c r="R84" i="17" s="1"/>
  <c r="L84" i="17"/>
  <c r="M84" i="17" s="1"/>
  <c r="V83" i="17"/>
  <c r="W83" i="17" s="1"/>
  <c r="Q83" i="17"/>
  <c r="R83" i="17" s="1"/>
  <c r="L83" i="17"/>
  <c r="M83" i="17" s="1"/>
  <c r="V82" i="17"/>
  <c r="W82" i="17" s="1"/>
  <c r="Q82" i="17"/>
  <c r="R82" i="17" s="1"/>
  <c r="L82" i="17"/>
  <c r="M82" i="17" s="1"/>
  <c r="V81" i="17"/>
  <c r="W81" i="17" s="1"/>
  <c r="Q81" i="17"/>
  <c r="R81" i="17" s="1"/>
  <c r="L81" i="17"/>
  <c r="M81" i="17" s="1"/>
  <c r="V80" i="17"/>
  <c r="W80" i="17" s="1"/>
  <c r="Q80" i="17"/>
  <c r="R80" i="17" s="1"/>
  <c r="L80" i="17"/>
  <c r="M80" i="17" s="1"/>
  <c r="V79" i="17"/>
  <c r="W79" i="17" s="1"/>
  <c r="Q79" i="17"/>
  <c r="R79" i="17" s="1"/>
  <c r="L79" i="17"/>
  <c r="M79" i="17" s="1"/>
  <c r="V78" i="17"/>
  <c r="W78" i="17" s="1"/>
  <c r="Q78" i="17"/>
  <c r="R78" i="17" s="1"/>
  <c r="L78" i="17"/>
  <c r="M78" i="17" s="1"/>
  <c r="V77" i="17"/>
  <c r="W77" i="17" s="1"/>
  <c r="Q77" i="17"/>
  <c r="R77" i="17" s="1"/>
  <c r="L77" i="17"/>
  <c r="M77" i="17" s="1"/>
  <c r="V76" i="17"/>
  <c r="W76" i="17" s="1"/>
  <c r="Q76" i="17"/>
  <c r="R76" i="17" s="1"/>
  <c r="L76" i="17"/>
  <c r="M76" i="17" s="1"/>
  <c r="V75" i="17"/>
  <c r="W75" i="17" s="1"/>
  <c r="Q75" i="17"/>
  <c r="R75" i="17" s="1"/>
  <c r="L75" i="17"/>
  <c r="M75" i="17" s="1"/>
  <c r="V74" i="17"/>
  <c r="W74" i="17" s="1"/>
  <c r="Q74" i="17"/>
  <c r="R74" i="17" s="1"/>
  <c r="L74" i="17"/>
  <c r="M74" i="17" s="1"/>
  <c r="V73" i="17"/>
  <c r="W73" i="17" s="1"/>
  <c r="Q73" i="17"/>
  <c r="R73" i="17" s="1"/>
  <c r="L73" i="17"/>
  <c r="M73" i="17" s="1"/>
  <c r="V72" i="17"/>
  <c r="W72" i="17" s="1"/>
  <c r="Q72" i="17"/>
  <c r="R72" i="17" s="1"/>
  <c r="L72" i="17"/>
  <c r="M72" i="17" s="1"/>
  <c r="V71" i="17"/>
  <c r="W71" i="17" s="1"/>
  <c r="Q71" i="17"/>
  <c r="R71" i="17" s="1"/>
  <c r="L71" i="17"/>
  <c r="M71" i="17" s="1"/>
  <c r="V70" i="17"/>
  <c r="W70" i="17" s="1"/>
  <c r="Q70" i="17"/>
  <c r="R70" i="17" s="1"/>
  <c r="L70" i="17"/>
  <c r="M70" i="17" s="1"/>
  <c r="V69" i="17"/>
  <c r="W69" i="17" s="1"/>
  <c r="Q69" i="17"/>
  <c r="R69" i="17" s="1"/>
  <c r="L69" i="17"/>
  <c r="M69" i="17" s="1"/>
  <c r="V68" i="17"/>
  <c r="W68" i="17" s="1"/>
  <c r="Q68" i="17"/>
  <c r="R68" i="17" s="1"/>
  <c r="L68" i="17"/>
  <c r="M68" i="17" s="1"/>
  <c r="V67" i="17"/>
  <c r="W67" i="17" s="1"/>
  <c r="Q67" i="17"/>
  <c r="R67" i="17" s="1"/>
  <c r="L67" i="17"/>
  <c r="M67" i="17" s="1"/>
  <c r="V66" i="17"/>
  <c r="W66" i="17" s="1"/>
  <c r="Q66" i="17"/>
  <c r="R66" i="17" s="1"/>
  <c r="L66" i="17"/>
  <c r="M66" i="17" s="1"/>
  <c r="V65" i="17"/>
  <c r="W65" i="17" s="1"/>
  <c r="Q65" i="17"/>
  <c r="R65" i="17" s="1"/>
  <c r="L65" i="17"/>
  <c r="M65" i="17" s="1"/>
  <c r="V64" i="17"/>
  <c r="W64" i="17" s="1"/>
  <c r="Q64" i="17"/>
  <c r="R64" i="17" s="1"/>
  <c r="L64" i="17"/>
  <c r="M64" i="17" s="1"/>
  <c r="V63" i="17"/>
  <c r="W63" i="17" s="1"/>
  <c r="Q63" i="17"/>
  <c r="R63" i="17" s="1"/>
  <c r="L63" i="17"/>
  <c r="M63" i="17" s="1"/>
  <c r="V62" i="17"/>
  <c r="W62" i="17" s="1"/>
  <c r="Q62" i="17"/>
  <c r="R62" i="17" s="1"/>
  <c r="L62" i="17"/>
  <c r="M62" i="17" s="1"/>
  <c r="V61" i="17"/>
  <c r="W61" i="17" s="1"/>
  <c r="Q61" i="17"/>
  <c r="R61" i="17" s="1"/>
  <c r="L61" i="17"/>
  <c r="M61" i="17" s="1"/>
  <c r="V60" i="17"/>
  <c r="W60" i="17" s="1"/>
  <c r="Q60" i="17"/>
  <c r="R60" i="17" s="1"/>
  <c r="L60" i="17"/>
  <c r="M60" i="17" s="1"/>
  <c r="V59" i="17"/>
  <c r="W59" i="17" s="1"/>
  <c r="Q59" i="17"/>
  <c r="R59" i="17" s="1"/>
  <c r="L59" i="17"/>
  <c r="M59" i="17" s="1"/>
  <c r="V58" i="17"/>
  <c r="W58" i="17" s="1"/>
  <c r="Q58" i="17"/>
  <c r="R58" i="17" s="1"/>
  <c r="L58" i="17"/>
  <c r="M58" i="17" s="1"/>
  <c r="V57" i="17"/>
  <c r="W57" i="17" s="1"/>
  <c r="Q57" i="17"/>
  <c r="R57" i="17" s="1"/>
  <c r="L57" i="17"/>
  <c r="M57" i="17" s="1"/>
  <c r="V56" i="17"/>
  <c r="W56" i="17" s="1"/>
  <c r="Q56" i="17"/>
  <c r="R56" i="17" s="1"/>
  <c r="L56" i="17"/>
  <c r="M56" i="17" s="1"/>
  <c r="V55" i="17"/>
  <c r="W55" i="17" s="1"/>
  <c r="Q55" i="17"/>
  <c r="R55" i="17" s="1"/>
  <c r="L55" i="17"/>
  <c r="M55" i="17" s="1"/>
  <c r="V54" i="17"/>
  <c r="W54" i="17" s="1"/>
  <c r="Q54" i="17"/>
  <c r="R54" i="17" s="1"/>
  <c r="L54" i="17"/>
  <c r="M54" i="17" s="1"/>
  <c r="V53" i="17"/>
  <c r="W53" i="17" s="1"/>
  <c r="Q53" i="17"/>
  <c r="R53" i="17" s="1"/>
  <c r="L53" i="17"/>
  <c r="M53" i="17" s="1"/>
  <c r="V52" i="17"/>
  <c r="W52" i="17" s="1"/>
  <c r="Q52" i="17"/>
  <c r="R52" i="17" s="1"/>
  <c r="L52" i="17"/>
  <c r="M52" i="17" s="1"/>
  <c r="V51" i="17"/>
  <c r="W51" i="17" s="1"/>
  <c r="Q51" i="17"/>
  <c r="R51" i="17" s="1"/>
  <c r="L51" i="17"/>
  <c r="M51" i="17" s="1"/>
  <c r="V50" i="17"/>
  <c r="W50" i="17" s="1"/>
  <c r="Q50" i="17"/>
  <c r="R50" i="17" s="1"/>
  <c r="L50" i="17"/>
  <c r="M50" i="17" s="1"/>
  <c r="V49" i="17"/>
  <c r="W49" i="17" s="1"/>
  <c r="Q49" i="17"/>
  <c r="R49" i="17" s="1"/>
  <c r="L49" i="17"/>
  <c r="M49" i="17" s="1"/>
  <c r="V48" i="17"/>
  <c r="W48" i="17" s="1"/>
  <c r="Q48" i="17"/>
  <c r="R48" i="17" s="1"/>
  <c r="L48" i="17"/>
  <c r="M48" i="17" s="1"/>
  <c r="V47" i="17"/>
  <c r="W47" i="17" s="1"/>
  <c r="Q47" i="17"/>
  <c r="R47" i="17" s="1"/>
  <c r="L47" i="17"/>
  <c r="M47" i="17" s="1"/>
  <c r="V46" i="17"/>
  <c r="W46" i="17" s="1"/>
  <c r="Q46" i="17"/>
  <c r="R46" i="17" s="1"/>
  <c r="L46" i="17"/>
  <c r="M46" i="17" s="1"/>
  <c r="V45" i="17"/>
  <c r="W45" i="17" s="1"/>
  <c r="Q45" i="17"/>
  <c r="R45" i="17" s="1"/>
  <c r="L45" i="17"/>
  <c r="M45" i="17" s="1"/>
  <c r="V44" i="17"/>
  <c r="W44" i="17" s="1"/>
  <c r="Q44" i="17"/>
  <c r="R44" i="17" s="1"/>
  <c r="L44" i="17"/>
  <c r="M44" i="17" s="1"/>
  <c r="V43" i="17"/>
  <c r="W43" i="17" s="1"/>
  <c r="Q43" i="17"/>
  <c r="R43" i="17" s="1"/>
  <c r="L43" i="17"/>
  <c r="M43" i="17" s="1"/>
  <c r="V42" i="17"/>
  <c r="W42" i="17" s="1"/>
  <c r="Q42" i="17"/>
  <c r="R42" i="17" s="1"/>
  <c r="L42" i="17"/>
  <c r="M42" i="17" s="1"/>
  <c r="V41" i="17"/>
  <c r="W41" i="17" s="1"/>
  <c r="Q41" i="17"/>
  <c r="R41" i="17" s="1"/>
  <c r="L41" i="17"/>
  <c r="M41" i="17" s="1"/>
  <c r="V40" i="17"/>
  <c r="W40" i="17" s="1"/>
  <c r="Q40" i="17"/>
  <c r="R40" i="17" s="1"/>
  <c r="L40" i="17"/>
  <c r="M40" i="17" s="1"/>
  <c r="V39" i="17"/>
  <c r="W39" i="17" s="1"/>
  <c r="Q39" i="17"/>
  <c r="R39" i="17" s="1"/>
  <c r="L39" i="17"/>
  <c r="M39" i="17" s="1"/>
  <c r="V38" i="17"/>
  <c r="W38" i="17" s="1"/>
  <c r="Q38" i="17"/>
  <c r="R38" i="17" s="1"/>
  <c r="L38" i="17"/>
  <c r="M38" i="17" s="1"/>
  <c r="V37" i="17"/>
  <c r="W37" i="17" s="1"/>
  <c r="Q37" i="17"/>
  <c r="R37" i="17" s="1"/>
  <c r="L37" i="17"/>
  <c r="M37" i="17" s="1"/>
  <c r="V36" i="17"/>
  <c r="W36" i="17" s="1"/>
  <c r="Q36" i="17"/>
  <c r="R36" i="17" s="1"/>
  <c r="L36" i="17"/>
  <c r="M36" i="17" s="1"/>
  <c r="V35" i="17"/>
  <c r="W35" i="17" s="1"/>
  <c r="Q35" i="17"/>
  <c r="R35" i="17" s="1"/>
  <c r="L35" i="17"/>
  <c r="M35" i="17" s="1"/>
  <c r="V34" i="17"/>
  <c r="W34" i="17" s="1"/>
  <c r="Q34" i="17"/>
  <c r="R34" i="17" s="1"/>
  <c r="L34" i="17"/>
  <c r="M34" i="17" s="1"/>
  <c r="V33" i="17"/>
  <c r="W33" i="17" s="1"/>
  <c r="Q33" i="17"/>
  <c r="R33" i="17" s="1"/>
  <c r="L33" i="17"/>
  <c r="M33" i="17" s="1"/>
  <c r="V32" i="17"/>
  <c r="W32" i="17" s="1"/>
  <c r="Q32" i="17"/>
  <c r="R32" i="17" s="1"/>
  <c r="L32" i="17"/>
  <c r="M32" i="17" s="1"/>
  <c r="V31" i="17"/>
  <c r="W31" i="17" s="1"/>
  <c r="Q31" i="17"/>
  <c r="R31" i="17" s="1"/>
  <c r="L31" i="17"/>
  <c r="M31" i="17" s="1"/>
  <c r="V30" i="17"/>
  <c r="W30" i="17" s="1"/>
  <c r="Q30" i="17"/>
  <c r="R30" i="17" s="1"/>
  <c r="L30" i="17"/>
  <c r="M30" i="17" s="1"/>
  <c r="V29" i="17"/>
  <c r="W29" i="17" s="1"/>
  <c r="Q29" i="17"/>
  <c r="R29" i="17" s="1"/>
  <c r="L29" i="17"/>
  <c r="M29" i="17" s="1"/>
  <c r="V28" i="17"/>
  <c r="W28" i="17" s="1"/>
  <c r="Q28" i="17"/>
  <c r="R28" i="17" s="1"/>
  <c r="L28" i="17"/>
  <c r="M28" i="17" s="1"/>
  <c r="V27" i="17"/>
  <c r="W27" i="17" s="1"/>
  <c r="Q27" i="17"/>
  <c r="R27" i="17" s="1"/>
  <c r="L27" i="17"/>
  <c r="M27" i="17" s="1"/>
  <c r="V26" i="17"/>
  <c r="W26" i="17" s="1"/>
  <c r="Q26" i="17"/>
  <c r="R26" i="17" s="1"/>
  <c r="L26" i="17"/>
  <c r="M26" i="17" s="1"/>
  <c r="V25" i="17"/>
  <c r="W25" i="17" s="1"/>
  <c r="Q25" i="17"/>
  <c r="R25" i="17" s="1"/>
  <c r="L25" i="17"/>
  <c r="M25" i="17" s="1"/>
  <c r="V24" i="17"/>
  <c r="W24" i="17" s="1"/>
  <c r="Q24" i="17"/>
  <c r="R24" i="17" s="1"/>
  <c r="L24" i="17"/>
  <c r="M24" i="17" s="1"/>
  <c r="V23" i="17"/>
  <c r="W23" i="17" s="1"/>
  <c r="Q23" i="17"/>
  <c r="R23" i="17" s="1"/>
  <c r="L23" i="17"/>
  <c r="M23" i="17" s="1"/>
  <c r="V22" i="17"/>
  <c r="W22" i="17" s="1"/>
  <c r="Q22" i="17"/>
  <c r="R22" i="17" s="1"/>
  <c r="L22" i="17"/>
  <c r="M22" i="17" s="1"/>
  <c r="V21" i="17"/>
  <c r="W21" i="17" s="1"/>
  <c r="Q21" i="17"/>
  <c r="R21" i="17" s="1"/>
  <c r="L21" i="17"/>
  <c r="M21" i="17" s="1"/>
  <c r="V20" i="17"/>
  <c r="W20" i="17" s="1"/>
  <c r="Q20" i="17"/>
  <c r="R20" i="17" s="1"/>
  <c r="L20" i="17"/>
  <c r="M20" i="17" s="1"/>
  <c r="V19" i="17"/>
  <c r="W19" i="17" s="1"/>
  <c r="Q19" i="17"/>
  <c r="R19" i="17" s="1"/>
  <c r="L19" i="17"/>
  <c r="M19" i="17" s="1"/>
  <c r="V18" i="17"/>
  <c r="W18" i="17" s="1"/>
  <c r="Q18" i="17"/>
  <c r="R18" i="17" s="1"/>
  <c r="L18" i="17"/>
  <c r="M18" i="17" s="1"/>
  <c r="V17" i="17"/>
  <c r="W17" i="17" s="1"/>
  <c r="Q17" i="17"/>
  <c r="R17" i="17" s="1"/>
  <c r="L17" i="17"/>
  <c r="M17" i="17" s="1"/>
  <c r="V16" i="17"/>
  <c r="W16" i="17" s="1"/>
  <c r="Q16" i="17"/>
  <c r="R16" i="17" s="1"/>
  <c r="L16" i="17"/>
  <c r="M16" i="17" s="1"/>
  <c r="V15" i="17"/>
  <c r="W15" i="17" s="1"/>
  <c r="Q15" i="17"/>
  <c r="R15" i="17" s="1"/>
  <c r="L15" i="17"/>
  <c r="M15" i="17" s="1"/>
  <c r="V14" i="17"/>
  <c r="W14" i="17" s="1"/>
  <c r="Q14" i="17"/>
  <c r="R14" i="17" s="1"/>
  <c r="L14" i="17"/>
  <c r="M14" i="17" s="1"/>
  <c r="V13" i="17"/>
  <c r="W13" i="17" s="1"/>
  <c r="Q13" i="17"/>
  <c r="R13" i="17" s="1"/>
  <c r="L13" i="17"/>
  <c r="M13" i="17" s="1"/>
  <c r="AB137" i="17" l="1"/>
  <c r="P137" i="17"/>
  <c r="AA137" i="17" s="1"/>
</calcChain>
</file>

<file path=xl/sharedStrings.xml><?xml version="1.0" encoding="utf-8"?>
<sst xmlns="http://schemas.openxmlformats.org/spreadsheetml/2006/main" count="4211" uniqueCount="401">
  <si>
    <t>Closed - Lawsuit</t>
  </si>
  <si>
    <t>File #</t>
  </si>
  <si>
    <t>D/L</t>
  </si>
  <si>
    <t>D/S</t>
  </si>
  <si>
    <t>Insured</t>
  </si>
  <si>
    <t>Hillman</t>
  </si>
  <si>
    <t>2015101IL</t>
  </si>
  <si>
    <t>Evanston</t>
  </si>
  <si>
    <t>2016065IL</t>
  </si>
  <si>
    <t>Closed</t>
  </si>
  <si>
    <t>New York</t>
  </si>
  <si>
    <t>Trenton</t>
  </si>
  <si>
    <t>2017024IL</t>
  </si>
  <si>
    <t>Tucson</t>
  </si>
  <si>
    <t>Bay</t>
  </si>
  <si>
    <t>Status</t>
  </si>
  <si>
    <t>City</t>
  </si>
  <si>
    <t>State</t>
  </si>
  <si>
    <t>Weaver, Tim &amp; Kristen</t>
  </si>
  <si>
    <t>Open</t>
  </si>
  <si>
    <t>Oakland Management</t>
  </si>
  <si>
    <t>West</t>
  </si>
  <si>
    <t>Lansing</t>
  </si>
  <si>
    <t>The Hayman</t>
  </si>
  <si>
    <t>Tomey, George and</t>
  </si>
  <si>
    <t>Berkley</t>
  </si>
  <si>
    <t>2017135IL</t>
  </si>
  <si>
    <t>Chicago</t>
  </si>
  <si>
    <t>Belleville</t>
  </si>
  <si>
    <t>Allen</t>
  </si>
  <si>
    <t xml:space="preserve">Rochester </t>
  </si>
  <si>
    <t>Grosse Ile</t>
  </si>
  <si>
    <t>Samona, Mukhles</t>
  </si>
  <si>
    <t>Farmington</t>
  </si>
  <si>
    <t>2018022IL</t>
  </si>
  <si>
    <t>Mesquite</t>
  </si>
  <si>
    <t>Kaleva</t>
  </si>
  <si>
    <t>2018040IL</t>
  </si>
  <si>
    <t>Indianapolis Apartment</t>
  </si>
  <si>
    <t>Indianapolis</t>
  </si>
  <si>
    <t>Huron River Wayne, LLC</t>
  </si>
  <si>
    <t>Wayne</t>
  </si>
  <si>
    <t>Warren</t>
  </si>
  <si>
    <t>Harbor</t>
  </si>
  <si>
    <t xml:space="preserve">Rochester  </t>
  </si>
  <si>
    <t>Port</t>
  </si>
  <si>
    <t>2018109IL</t>
  </si>
  <si>
    <t>Marshalltown</t>
  </si>
  <si>
    <t>South Plaza Land Co LLC</t>
  </si>
  <si>
    <t>Taylor</t>
  </si>
  <si>
    <t>Hucul, Dan &amp; Dawn</t>
  </si>
  <si>
    <t>Chesterfield</t>
  </si>
  <si>
    <t>2018126IL</t>
  </si>
  <si>
    <t xml:space="preserve">Davison </t>
  </si>
  <si>
    <t>2018144ILH</t>
  </si>
  <si>
    <t>Panama</t>
  </si>
  <si>
    <t>Star Gate Plaza, LLC</t>
  </si>
  <si>
    <t xml:space="preserve">Centreville </t>
  </si>
  <si>
    <t>Front Page Deli</t>
  </si>
  <si>
    <t>Ribiat,  William</t>
  </si>
  <si>
    <t>Attica</t>
  </si>
  <si>
    <t>BK Laurence, Inc. dba</t>
  </si>
  <si>
    <t>Kalkaska</t>
  </si>
  <si>
    <t>2019012IL</t>
  </si>
  <si>
    <t>Morton</t>
  </si>
  <si>
    <t>Birmingham</t>
  </si>
  <si>
    <t>1/42019</t>
  </si>
  <si>
    <t>Belkin, Howard and Herzig</t>
  </si>
  <si>
    <t>Southfield</t>
  </si>
  <si>
    <t>MPR Burton Inc, dba Walli's</t>
  </si>
  <si>
    <t>Burton</t>
  </si>
  <si>
    <t>Hodges, James and Sharon</t>
  </si>
  <si>
    <t>Harrison</t>
  </si>
  <si>
    <t>Troy</t>
  </si>
  <si>
    <t>Nemer Property Group,</t>
  </si>
  <si>
    <t>2019038IL</t>
  </si>
  <si>
    <t>Gary</t>
  </si>
  <si>
    <t>Detroit</t>
  </si>
  <si>
    <t>Yousif, Jabbar</t>
  </si>
  <si>
    <t>Orchard</t>
  </si>
  <si>
    <t>Ann Arbor</t>
  </si>
  <si>
    <t>2019071IL</t>
  </si>
  <si>
    <t>S</t>
  </si>
  <si>
    <t>Princeton Enterprises dba</t>
  </si>
  <si>
    <t>Oak Park</t>
  </si>
  <si>
    <t>Highland</t>
  </si>
  <si>
    <t>Novi</t>
  </si>
  <si>
    <t>Eastpointe</t>
  </si>
  <si>
    <t>Frank Brothers Loan, Inc. dba</t>
  </si>
  <si>
    <t>Bloomfield</t>
  </si>
  <si>
    <t>Grand</t>
  </si>
  <si>
    <t>2019119IL</t>
  </si>
  <si>
    <t>Sandusky</t>
  </si>
  <si>
    <t>Schubiner, Craig</t>
  </si>
  <si>
    <t>Kalamazoo</t>
  </si>
  <si>
    <t>Joseph's Party Store, Inc dba</t>
  </si>
  <si>
    <t>Jackson</t>
  </si>
  <si>
    <t>2020039IL</t>
  </si>
  <si>
    <t>Waukon</t>
  </si>
  <si>
    <t>Grosse</t>
  </si>
  <si>
    <t>Premier Health Care</t>
  </si>
  <si>
    <t>Saint</t>
  </si>
  <si>
    <t>Markus M. Ernst Trustee of</t>
  </si>
  <si>
    <t>2020111IL</t>
  </si>
  <si>
    <t>Palm</t>
  </si>
  <si>
    <t>Zeeland</t>
  </si>
  <si>
    <t>Comments</t>
  </si>
  <si>
    <t>Wrote off $77,378</t>
  </si>
  <si>
    <t>BI/ALE Est Amt $115,811 - how is this related to the Adjuster Reserve?  Nothing in Adju Reserve BI/ALE field</t>
  </si>
  <si>
    <t>We appear to have collected approximately 7% in fees for the BI settlement, though no Fee % Listed</t>
  </si>
  <si>
    <t xml:space="preserve"> Is this a typo? Ins Co Bld Offer was $1,236,264; billed $203.352 @ 7.5% Fee implying total settlement was $2,711,360
$2,711,360 - $866,950 = $1,844,410… is this what the actual settlement was for Bld?</t>
  </si>
  <si>
    <t>How is Bld Est Amount different from Adj Reserve Bld?</t>
  </si>
  <si>
    <t>$239,090 fees collected</t>
  </si>
  <si>
    <t>Total fees paid $946,871 --&gt; implies recovered $13,526,729; Looks like we collected 7% on all recoveries.</t>
  </si>
  <si>
    <t>$8,279 collected in fees, no WO = 7.17 % of Cont recovery, 2.5% of total recovery (cont + BI)</t>
  </si>
  <si>
    <t>Fees Collected</t>
  </si>
  <si>
    <t>Write off</t>
  </si>
  <si>
    <t>$39,677 collected, no WO. Looks like fee  of 7% was charnged though not given in ProLaw; that's the amount given in the contract.</t>
  </si>
  <si>
    <t>$656288 is total settlement.</t>
  </si>
  <si>
    <t>10% fee was charged but not given in ProLaw</t>
  </si>
  <si>
    <t>Offer amt was $23713, which looks like settlement amount, though settlement amount was not listed in ProLaw</t>
  </si>
  <si>
    <t>$374,096 in settlements, at 5% fee = $18,600</t>
  </si>
  <si>
    <t>Looks like what was entered uinto ProLaw as "Bld Fixed Reserve" was actually the "Bld Stl Amt"</t>
  </si>
  <si>
    <t>fee: 10% above appraisal award in excess of $26,000</t>
  </si>
  <si>
    <t>A/R</t>
  </si>
  <si>
    <t>Was this accidentally entered in C as well as BI?</t>
  </si>
  <si>
    <t>Fee amount seems to be what was entered in "Bld Stl Amt"in ProLaw</t>
  </si>
  <si>
    <t>Fee Notes: 0% up to $300k / 5% $301 - 1.7M / 6.5% $1.7 - $2M / 10% over $2M;
.05*1,400,000+.065*300,000+.1*1,060,832) = $195,583
We collected $136,838 ($3,060832 total settlement)</t>
  </si>
  <si>
    <t>Fee: 5% to 350L / 6% 350-450K / 7%450-550K / 8%550-650K / 9% over 650K (3% under 350k)
How is Bld Est Amount different from Adj Reserve Bld?</t>
  </si>
  <si>
    <t>9% of settlement would be $13,069; we collected a little shy of 6%</t>
  </si>
  <si>
    <t>5% vs 10% quoted (Notes Bld: Hired as appraiser only. Never went to appraisal - insd atty settled with agreement to waive appraisal)</t>
  </si>
  <si>
    <t>Globe Midwest charged 6.7% in fees, versus the 10% quoted</t>
  </si>
  <si>
    <t>Signed at 10%, collect fee at 5.6%; Notes Bld: Payment received from FM.  Farbman portion of fees paid.  Bobby working out fees with Signal and Blue Team.</t>
  </si>
  <si>
    <t>8% Fee would be $25,918.  We collected 2.58% - is that because CSS was on it, and was paid the balance?</t>
  </si>
  <si>
    <t>fees collected / total settlements (%)</t>
  </si>
  <si>
    <t>WO as % fees collected</t>
  </si>
  <si>
    <t>sums</t>
  </si>
  <si>
    <t>D/C</t>
  </si>
  <si>
    <t>date closed</t>
  </si>
  <si>
    <t>date signed</t>
  </si>
  <si>
    <t>date of 
loss</t>
  </si>
  <si>
    <t>Transactions show $95,128 paid (last payment 1/5/18); Ins. Co. Bld Offer was $967,479</t>
  </si>
  <si>
    <t>x</t>
  </si>
  <si>
    <t>Wolverine Lake</t>
  </si>
  <si>
    <t>Solicitor 1 EAG</t>
  </si>
  <si>
    <t>Contents Adjuster KLT</t>
  </si>
  <si>
    <t>Lead KLT</t>
  </si>
  <si>
    <t>BI Adjuster KLT</t>
  </si>
  <si>
    <t>Building Support CSS</t>
  </si>
  <si>
    <t>Romulus</t>
  </si>
  <si>
    <t>Solicitor 1 JEM</t>
  </si>
  <si>
    <t>Lead JEM</t>
  </si>
  <si>
    <t>Contents Adjuster JEM</t>
  </si>
  <si>
    <t>Building Adjuster JEM</t>
  </si>
  <si>
    <t>BI Adjuster JEM</t>
  </si>
  <si>
    <t>BI Support YXG</t>
  </si>
  <si>
    <t>Charlevoix</t>
  </si>
  <si>
    <t>Solicitor 2 KSV</t>
  </si>
  <si>
    <t>Solicitor 1 GCB</t>
  </si>
  <si>
    <t>BI Support GCB</t>
  </si>
  <si>
    <t>BI Adjuster KSV</t>
  </si>
  <si>
    <t>Contents Adjuster RWS</t>
  </si>
  <si>
    <t>Lead KSV</t>
  </si>
  <si>
    <t>Contents Adjuster KSV</t>
  </si>
  <si>
    <t>Solicitor 1 CMG</t>
  </si>
  <si>
    <t>Solicitor 2 DC1</t>
  </si>
  <si>
    <t>Building Adjuster KSV</t>
  </si>
  <si>
    <t>Solicitor 1 SXR</t>
  </si>
  <si>
    <t>Building Support CPB</t>
  </si>
  <si>
    <t>Building Adjuster MAM</t>
  </si>
  <si>
    <t>Building Support RPL</t>
  </si>
  <si>
    <t>Building Adjuster GCB</t>
  </si>
  <si>
    <t>Lead RPL</t>
  </si>
  <si>
    <t>Building Adjuster RPL</t>
  </si>
  <si>
    <t>Solicitor 2 SXR</t>
  </si>
  <si>
    <t>Building Adjuster KLT</t>
  </si>
  <si>
    <t>Building Adjuster JJM</t>
  </si>
  <si>
    <t>Lead JJM</t>
  </si>
  <si>
    <t>Solicitor 2 CMG</t>
  </si>
  <si>
    <t>Solicitor 1 DC1</t>
  </si>
  <si>
    <t>Building Adjuster DXC</t>
  </si>
  <si>
    <t>Contents Adjuster MAD</t>
  </si>
  <si>
    <t>Lead DXC</t>
  </si>
  <si>
    <t>Ypsilanti</t>
  </si>
  <si>
    <t>BI Support WMB</t>
  </si>
  <si>
    <t>Contents Adjuster JJM</t>
  </si>
  <si>
    <t>BI Adjuster JJM</t>
  </si>
  <si>
    <t>Contents Support RWS</t>
  </si>
  <si>
    <t>Supervisor LMF</t>
  </si>
  <si>
    <t>Building Adjuster LMF</t>
  </si>
  <si>
    <t>Lead LMF</t>
  </si>
  <si>
    <t>Grosse Pointe Park</t>
  </si>
  <si>
    <t>Solicitor 2 JJM</t>
  </si>
  <si>
    <t>Building Support AXQ</t>
  </si>
  <si>
    <t>West Bloomfield</t>
  </si>
  <si>
    <t>Solicitor 1 RPL</t>
  </si>
  <si>
    <t>Reed City</t>
  </si>
  <si>
    <t>Building Adjuster HSM</t>
  </si>
  <si>
    <t>BI Adjuster RPL</t>
  </si>
  <si>
    <t>2018084IL</t>
  </si>
  <si>
    <t>Tulsa</t>
  </si>
  <si>
    <t>Solicitor 1 ALK</t>
  </si>
  <si>
    <t>Solicitor 3 SXR</t>
  </si>
  <si>
    <t>Contents Adjuster LMF</t>
  </si>
  <si>
    <t>BI Adjuster LMF</t>
  </si>
  <si>
    <t>Solicitor 2 EAG</t>
  </si>
  <si>
    <t>Contents Support GF</t>
  </si>
  <si>
    <t>BI Adjuster HSM</t>
  </si>
  <si>
    <t>Lead HSM</t>
  </si>
  <si>
    <t>Contents Adjuster HSM</t>
  </si>
  <si>
    <t>Clyde</t>
  </si>
  <si>
    <t>Contents Adjuster PTJ</t>
  </si>
  <si>
    <t>Goodrich</t>
  </si>
  <si>
    <t>2018125IL</t>
  </si>
  <si>
    <t>Building Support WLP</t>
  </si>
  <si>
    <t>Flint</t>
  </si>
  <si>
    <t>BI Adjuster YXG</t>
  </si>
  <si>
    <t>Supervisor RPL</t>
  </si>
  <si>
    <t>2018145IL</t>
  </si>
  <si>
    <t>Springfield</t>
  </si>
  <si>
    <t>Lead GCB</t>
  </si>
  <si>
    <t>Contents Adjuster GCB</t>
  </si>
  <si>
    <t>BI Adjuster GCB</t>
  </si>
  <si>
    <t>2018150IL</t>
  </si>
  <si>
    <t>Northfield</t>
  </si>
  <si>
    <t>Solicitor 1 YXG</t>
  </si>
  <si>
    <t>Building Support DAD</t>
  </si>
  <si>
    <t>2018152IL</t>
  </si>
  <si>
    <t>Sheldon</t>
  </si>
  <si>
    <t>Solicitor 1 SJG</t>
  </si>
  <si>
    <t>Solicitor 2 MTN</t>
  </si>
  <si>
    <t>Gaylord</t>
  </si>
  <si>
    <t>Holland</t>
  </si>
  <si>
    <t>Solicitor 2 GCB</t>
  </si>
  <si>
    <t>Solicitor 2 YXG</t>
  </si>
  <si>
    <t>Building Adjuster CPB</t>
  </si>
  <si>
    <t>2018181IL</t>
  </si>
  <si>
    <t>West Palm</t>
  </si>
  <si>
    <t>Supervisor GCB</t>
  </si>
  <si>
    <t>BI Adjuster CPB</t>
  </si>
  <si>
    <t>Contents Adjuster CPB</t>
  </si>
  <si>
    <t>Ferndale</t>
  </si>
  <si>
    <t>Closed - Denied or No Claim</t>
  </si>
  <si>
    <t>Building Support MAM</t>
  </si>
  <si>
    <t>Pontiac</t>
  </si>
  <si>
    <t>2019079IL</t>
  </si>
  <si>
    <t>North Platte</t>
  </si>
  <si>
    <t>Building Adjuster PTJ</t>
  </si>
  <si>
    <t>Supervisor JEM</t>
  </si>
  <si>
    <t>Battle Creek</t>
  </si>
  <si>
    <t>Solicitor 1 MTN</t>
  </si>
  <si>
    <t>Baldwin</t>
  </si>
  <si>
    <t>Dearborn</t>
  </si>
  <si>
    <t>Solicitor 1 JRU</t>
  </si>
  <si>
    <t>Solicitor 2 SMD</t>
  </si>
  <si>
    <t>Solicitor 1 LMF</t>
  </si>
  <si>
    <t>Solicitor 3 CMG</t>
  </si>
  <si>
    <t>Solicitor 1 HSM</t>
  </si>
  <si>
    <t>Solicitor 2 JEM</t>
  </si>
  <si>
    <t>Solicitor 4 SXR</t>
  </si>
  <si>
    <t>Solicitor 2 HSM</t>
  </si>
  <si>
    <t>Solicitor 3 MAM</t>
  </si>
  <si>
    <t>Solicitor 1 JJM</t>
  </si>
  <si>
    <t>Solicitor 2 MAM</t>
  </si>
  <si>
    <t>Solicitor 3 EAG</t>
  </si>
  <si>
    <t>Solicitor 1 AXQ</t>
  </si>
  <si>
    <t>Write offs</t>
  </si>
  <si>
    <t>AR</t>
  </si>
  <si>
    <t>Calkins Road Development</t>
  </si>
  <si>
    <t>MI</t>
  </si>
  <si>
    <t>2015127IL</t>
  </si>
  <si>
    <t>Weston</t>
  </si>
  <si>
    <t>WI</t>
  </si>
  <si>
    <t>BI Adjuster DXC</t>
  </si>
  <si>
    <t>Contents Adjuster DXC</t>
  </si>
  <si>
    <t>BI Adjuster MAD</t>
  </si>
  <si>
    <t>Beztak Companies</t>
  </si>
  <si>
    <t>Farmington Hills</t>
  </si>
  <si>
    <t>2017194IL</t>
  </si>
  <si>
    <t>IL</t>
  </si>
  <si>
    <t>2018032IL</t>
  </si>
  <si>
    <t>Prairie Du Chien</t>
  </si>
  <si>
    <t>2018128IL</t>
  </si>
  <si>
    <t>Minneapolis</t>
  </si>
  <si>
    <t>MN</t>
  </si>
  <si>
    <t>Contents Adjuster GCB
Contents Adjuster RWS</t>
  </si>
  <si>
    <t>SBDZ, Inc. / Ryan Express</t>
  </si>
  <si>
    <t>Hillside Investment Partners LLC</t>
  </si>
  <si>
    <t>Building Support DXW</t>
  </si>
  <si>
    <t xml:space="preserve">Building Adjuster MAM
</t>
  </si>
  <si>
    <t xml:space="preserve">
BI Adjuster HSM</t>
  </si>
  <si>
    <t>Lead CSS</t>
  </si>
  <si>
    <t>Building Adjuster CSS</t>
  </si>
  <si>
    <t xml:space="preserve">
Building Adjuster CSS</t>
  </si>
  <si>
    <t>Contents Adjuster CSS</t>
  </si>
  <si>
    <t>Lead CMG</t>
  </si>
  <si>
    <t xml:space="preserve">BI Adjuster LMF
</t>
  </si>
  <si>
    <t>BI Support WMB
BI Support YXG</t>
  </si>
  <si>
    <t xml:space="preserve">Building Adjuster JJM
</t>
  </si>
  <si>
    <t>Contents Adjuster JEM
Contents Adjuster RWS</t>
  </si>
  <si>
    <t xml:space="preserve">Building Adjuster CSS
</t>
  </si>
  <si>
    <t>Lead EAG</t>
  </si>
  <si>
    <t xml:space="preserve">Building Adjuster LMF
</t>
  </si>
  <si>
    <t xml:space="preserve">Building Support PTJ
</t>
  </si>
  <si>
    <t>Building Adjuster EAG</t>
  </si>
  <si>
    <t>Contents Support NEG</t>
  </si>
  <si>
    <t>BI Support WLP</t>
  </si>
  <si>
    <t>BI Adjuster WMB</t>
  </si>
  <si>
    <t>Contents Adjuster RWS
Contents Adjuster JJM</t>
  </si>
  <si>
    <t xml:space="preserve">Building Adjuster RPL
</t>
  </si>
  <si>
    <t xml:space="preserve">Building Adjuster JEM
</t>
  </si>
  <si>
    <t>Contents Adjuster HSM
Contents Adjuster RWS</t>
  </si>
  <si>
    <t>Building Adjuster HSM
Building Adjuster MAM</t>
  </si>
  <si>
    <t>BI Adjuster JEM
BI Support YXG</t>
  </si>
  <si>
    <t>Building Support DVL</t>
  </si>
  <si>
    <t>Contents Adjuster RPL</t>
  </si>
  <si>
    <t>Building Support GCB</t>
  </si>
  <si>
    <t>Building Adjuster CMG</t>
  </si>
  <si>
    <t>Adjuster GCB</t>
  </si>
  <si>
    <t>Building Adjuster DXW</t>
  </si>
  <si>
    <t>Lead JJM
Supervisor LMF</t>
  </si>
  <si>
    <t>Building Adjuster JJM
Building Adjuster MAM</t>
  </si>
  <si>
    <t>Building Adjuster LMF
Building Adjuster MAM</t>
  </si>
  <si>
    <t>Initial Reserve - Bld</t>
  </si>
  <si>
    <t>Adj Reserve - Bld</t>
  </si>
  <si>
    <t>Settlement Amt - Bld</t>
  </si>
  <si>
    <t>Variance ($) (Stl - Init Rsv) - Bld</t>
  </si>
  <si>
    <t>Variance (% of Stl) (Stl - Init Rsv) - Bld</t>
  </si>
  <si>
    <t>Variance ($)  - Bld</t>
  </si>
  <si>
    <t>Variance (% of Stl)  - Bld</t>
  </si>
  <si>
    <t>Initial Reserve - Cont</t>
  </si>
  <si>
    <t>Adj Reserve - Cont</t>
  </si>
  <si>
    <t>Settlement Amt - Cont</t>
  </si>
  <si>
    <t>Variance ($) (Stl - Init Rsv) - Cont</t>
  </si>
  <si>
    <t>Variance (% of Stl) (Stl - Init Rsv) - Cont</t>
  </si>
  <si>
    <t>Variance ($)  - Cont</t>
  </si>
  <si>
    <t>Variance (% of Stl)  - Cont</t>
  </si>
  <si>
    <t>Initial Reserve - BI</t>
  </si>
  <si>
    <t>Adj Reserve - BI</t>
  </si>
  <si>
    <t>Settlement Amt - BI</t>
  </si>
  <si>
    <t>Variance ($) (Stl - Init Rsv) - BI</t>
  </si>
  <si>
    <t>Variance (% of Stl) (Stl - Init Rsv) - BI</t>
  </si>
  <si>
    <t>Variance ($)  - BI</t>
  </si>
  <si>
    <t>Variance (% of Stl)  - BI</t>
  </si>
  <si>
    <t>Fee - Bld</t>
  </si>
  <si>
    <t>Fee - Cont</t>
  </si>
  <si>
    <t>Fee - BI</t>
  </si>
  <si>
    <t>Solicitors 1</t>
  </si>
  <si>
    <t>Solicitors 2</t>
  </si>
  <si>
    <t>IA</t>
  </si>
  <si>
    <t>IN</t>
  </si>
  <si>
    <t>TX</t>
  </si>
  <si>
    <t>FL</t>
  </si>
  <si>
    <t>AZ</t>
  </si>
  <si>
    <t>NY</t>
  </si>
  <si>
    <t>NE</t>
  </si>
  <si>
    <t>OK</t>
  </si>
  <si>
    <t>OH</t>
  </si>
  <si>
    <t>Assigned Adjusters &amp; Support 1</t>
  </si>
  <si>
    <t>Assigned Adjusters &amp; Support 2</t>
  </si>
  <si>
    <t>Assigned Adjusters &amp; Support 3</t>
  </si>
  <si>
    <t>Assigned Adjusters &amp; Support 4</t>
  </si>
  <si>
    <t>Assigned Adjusters &amp; Support 5</t>
  </si>
  <si>
    <t>Assigned Adjusters &amp; Support 6</t>
  </si>
  <si>
    <t>ALK</t>
  </si>
  <si>
    <t>DC1</t>
  </si>
  <si>
    <t>JRU</t>
  </si>
  <si>
    <t>MTN</t>
  </si>
  <si>
    <t>SJG</t>
  </si>
  <si>
    <t>TSS</t>
  </si>
  <si>
    <t>AXQ</t>
  </si>
  <si>
    <t>GCB</t>
  </si>
  <si>
    <t>HSM</t>
  </si>
  <si>
    <t>JEM</t>
  </si>
  <si>
    <t>JJM</t>
  </si>
  <si>
    <t>KSV</t>
  </si>
  <si>
    <t>LMF</t>
  </si>
  <si>
    <t>YXG</t>
  </si>
  <si>
    <t>CMG</t>
  </si>
  <si>
    <t>EAG</t>
  </si>
  <si>
    <t>RPL</t>
  </si>
  <si>
    <t>SMD</t>
  </si>
  <si>
    <t>MAM</t>
  </si>
  <si>
    <t>Initials</t>
  </si>
  <si>
    <t>Grand Total</t>
  </si>
  <si>
    <t>Actual</t>
  </si>
  <si>
    <t>At 0.50% higher fee</t>
  </si>
  <si>
    <t>At 0.25% higher fee</t>
  </si>
  <si>
    <t>2020 
Fees Collected</t>
  </si>
  <si>
    <t>Average Fee Charged</t>
  </si>
  <si>
    <t>Total Settlements in 2020 (through Dec. 21)</t>
  </si>
  <si>
    <t>% Fee</t>
  </si>
  <si>
    <t>Revenue Increase</t>
  </si>
  <si>
    <t>-</t>
  </si>
  <si>
    <t>Actual GM Average</t>
  </si>
  <si>
    <t>If + 0.25%</t>
  </si>
  <si>
    <t>If + 0.50%</t>
  </si>
  <si>
    <t>David Chavis</t>
  </si>
  <si>
    <t>Mike Notoriano</t>
  </si>
  <si>
    <t>Steve Greene</t>
  </si>
  <si>
    <r>
      <rPr>
        <b/>
        <u/>
        <sz val="13"/>
        <color theme="1"/>
        <rFont val="Calibri"/>
        <family val="2"/>
        <scheme val="minor"/>
      </rPr>
      <t>Increase in Fees Collected</t>
    </r>
    <r>
      <rPr>
        <b/>
        <sz val="12"/>
        <color theme="1"/>
        <rFont val="Calibri"/>
        <family val="2"/>
        <scheme val="minor"/>
      </rPr>
      <t xml:space="preserve">
if Higher Fee Charged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</si>
</sst>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164" formatCode="###0;###0"/>
    <numFmt numFmtId="165" formatCode="m/dd/yyyy;@"/>
    <numFmt numFmtId="166" formatCode="###0.00;###0.00"/>
    <numFmt numFmtId="167" formatCode="_(&quot;$&quot;* #,##0_);_(&quot;$&quot;* \(#,##0\);_(&quot;$&quot;* &quot;-&quot;??_);_(@_)"/>
    <numFmt numFmtId="168" formatCode="mm/dd/yyyy;@"/>
    <numFmt numFmtId="169" formatCode="&quot;$&quot;#,##0"/>
    <numFmt numFmtId="170" formatCode="0.0%"/>
    <numFmt numFmtId="171" formatCode="&quot;$&quot;#,##0;[Red]&quot;$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7">
    <xf numFmtId="0" fontId="0" fillId="0" borderId="0" xfId="0"/>
    <xf numFmtId="170" fontId="0" fillId="0" borderId="0" xfId="2" applyNumberFormat="1" applyFont="1" applyBorder="1"/>
    <xf numFmtId="10" fontId="0" fillId="0" borderId="0" xfId="2" applyNumberFormat="1" applyFont="1" applyBorder="1"/>
    <xf numFmtId="10" fontId="0" fillId="5" borderId="5" xfId="2" applyNumberFormat="1" applyFont="1" applyFill="1" applyBorder="1" applyAlignment="1">
      <alignment horizontal="right"/>
    </xf>
    <xf numFmtId="10" fontId="0" fillId="0" borderId="5" xfId="2" applyNumberFormat="1" applyFont="1" applyBorder="1" applyAlignment="1">
      <alignment horizontal="right" wrapText="1"/>
    </xf>
    <xf numFmtId="169" fontId="0" fillId="0" borderId="15" xfId="1" applyNumberFormat="1" applyFont="1" applyBorder="1" applyAlignment="1">
      <alignment vertical="top"/>
    </xf>
    <xf numFmtId="169" fontId="0" fillId="0" borderId="6" xfId="1" applyNumberFormat="1" applyFont="1" applyBorder="1" applyAlignment="1">
      <alignment vertical="top"/>
    </xf>
    <xf numFmtId="169" fontId="0" fillId="0" borderId="14" xfId="1" applyNumberFormat="1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vertical="top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/>
    <xf numFmtId="0" fontId="0" fillId="0" borderId="0" xfId="0" applyFont="1" applyBorder="1" applyAlignment="1">
      <alignment horizontal="left" vertical="top"/>
    </xf>
    <xf numFmtId="0" fontId="0" fillId="0" borderId="8" xfId="0" applyFont="1" applyBorder="1" applyAlignment="1">
      <alignment vertical="top"/>
    </xf>
    <xf numFmtId="0" fontId="0" fillId="0" borderId="8" xfId="0" applyFont="1" applyBorder="1"/>
    <xf numFmtId="169" fontId="0" fillId="5" borderId="8" xfId="0" applyNumberFormat="1" applyFont="1" applyFill="1" applyBorder="1"/>
    <xf numFmtId="169" fontId="0" fillId="0" borderId="8" xfId="0" applyNumberFormat="1" applyFont="1" applyBorder="1"/>
    <xf numFmtId="169" fontId="0" fillId="0" borderId="9" xfId="0" applyNumberFormat="1" applyFont="1" applyBorder="1"/>
    <xf numFmtId="14" fontId="0" fillId="0" borderId="0" xfId="0" applyNumberFormat="1" applyFont="1" applyBorder="1" applyAlignment="1">
      <alignment horizontal="left" vertical="top"/>
    </xf>
    <xf numFmtId="0" fontId="0" fillId="5" borderId="0" xfId="0" applyFont="1" applyFill="1" applyBorder="1" applyAlignment="1">
      <alignment vertical="top"/>
    </xf>
    <xf numFmtId="0" fontId="0" fillId="5" borderId="0" xfId="0" applyFont="1" applyFill="1" applyBorder="1"/>
    <xf numFmtId="0" fontId="0" fillId="0" borderId="0" xfId="0" applyFont="1" applyBorder="1" applyAlignment="1">
      <alignment vertical="top"/>
    </xf>
    <xf numFmtId="0" fontId="0" fillId="5" borderId="5" xfId="0" applyFont="1" applyFill="1" applyBorder="1" applyAlignment="1">
      <alignment horizontal="right" wrapText="1"/>
    </xf>
    <xf numFmtId="0" fontId="0" fillId="0" borderId="5" xfId="0" applyFont="1" applyBorder="1" applyAlignment="1">
      <alignment horizontal="right" vertical="top" wrapText="1"/>
    </xf>
    <xf numFmtId="0" fontId="7" fillId="0" borderId="0" xfId="0" applyFont="1" applyBorder="1" applyAlignment="1">
      <alignment vertical="top" wrapText="1"/>
    </xf>
    <xf numFmtId="0" fontId="6" fillId="0" borderId="6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164" fontId="5" fillId="0" borderId="13" xfId="0" applyNumberFormat="1" applyFont="1" applyBorder="1" applyAlignment="1">
      <alignment horizontal="center" vertical="top"/>
    </xf>
    <xf numFmtId="0" fontId="5" fillId="0" borderId="6" xfId="0" applyFont="1" applyFill="1" applyBorder="1" applyAlignment="1">
      <alignment horizontal="left" vertical="top"/>
    </xf>
    <xf numFmtId="164" fontId="5" fillId="4" borderId="13" xfId="0" applyNumberFormat="1" applyFont="1" applyFill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4" borderId="13" xfId="0" applyFont="1" applyFill="1" applyBorder="1" applyAlignment="1">
      <alignment horizontal="center" vertical="top"/>
    </xf>
    <xf numFmtId="0" fontId="6" fillId="4" borderId="6" xfId="0" applyFont="1" applyFill="1" applyBorder="1" applyAlignment="1">
      <alignment horizontal="left" vertical="top"/>
    </xf>
    <xf numFmtId="165" fontId="5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166" fontId="5" fillId="0" borderId="0" xfId="0" applyNumberFormat="1" applyFont="1" applyBorder="1" applyAlignment="1">
      <alignment horizontal="left" vertical="top" wrapText="1"/>
    </xf>
    <xf numFmtId="10" fontId="5" fillId="0" borderId="0" xfId="2" applyNumberFormat="1" applyFont="1" applyFill="1" applyBorder="1" applyAlignment="1">
      <alignment vertical="top" wrapText="1"/>
    </xf>
    <xf numFmtId="10" fontId="5" fillId="0" borderId="7" xfId="2" applyNumberFormat="1" applyFont="1" applyFill="1" applyBorder="1" applyAlignment="1">
      <alignment horizontal="right" vertical="top" wrapText="1"/>
    </xf>
    <xf numFmtId="166" fontId="5" fillId="0" borderId="0" xfId="0" applyNumberFormat="1" applyFont="1" applyBorder="1" applyAlignment="1">
      <alignment horizontal="center" vertical="top" wrapText="1"/>
    </xf>
    <xf numFmtId="10" fontId="5" fillId="5" borderId="0" xfId="2" applyNumberFormat="1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168" fontId="5" fillId="0" borderId="0" xfId="0" applyNumberFormat="1" applyFont="1" applyAlignment="1">
      <alignment horizontal="left" vertical="top"/>
    </xf>
    <xf numFmtId="166" fontId="5" fillId="0" borderId="0" xfId="0" applyNumberFormat="1" applyFont="1" applyBorder="1" applyAlignment="1">
      <alignment horizontal="right" vertical="top" wrapText="1"/>
    </xf>
    <xf numFmtId="165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left" vertical="top"/>
    </xf>
    <xf numFmtId="166" fontId="5" fillId="0" borderId="0" xfId="0" applyNumberFormat="1" applyFont="1" applyAlignment="1">
      <alignment horizontal="left" vertical="top"/>
    </xf>
    <xf numFmtId="0" fontId="0" fillId="0" borderId="6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169" fontId="0" fillId="0" borderId="14" xfId="1" applyNumberFormat="1" applyFont="1" applyFill="1" applyBorder="1" applyAlignment="1">
      <alignment vertical="top"/>
    </xf>
    <xf numFmtId="169" fontId="0" fillId="0" borderId="6" xfId="1" applyNumberFormat="1" applyFont="1" applyFill="1" applyBorder="1" applyAlignment="1">
      <alignment vertical="top"/>
    </xf>
    <xf numFmtId="169" fontId="0" fillId="2" borderId="14" xfId="1" applyNumberFormat="1" applyFont="1" applyFill="1" applyBorder="1" applyAlignment="1">
      <alignment vertical="top"/>
    </xf>
    <xf numFmtId="14" fontId="5" fillId="0" borderId="6" xfId="0" applyNumberFormat="1" applyFont="1" applyBorder="1" applyAlignment="1">
      <alignment horizontal="center" vertical="top"/>
    </xf>
    <xf numFmtId="14" fontId="0" fillId="0" borderId="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171" fontId="0" fillId="0" borderId="14" xfId="0" applyNumberFormat="1" applyBorder="1" applyAlignment="1"/>
    <xf numFmtId="0" fontId="9" fillId="0" borderId="6" xfId="0" applyFont="1" applyBorder="1" applyAlignment="1"/>
    <xf numFmtId="0" fontId="0" fillId="0" borderId="6" xfId="0" applyBorder="1" applyAlignment="1"/>
    <xf numFmtId="0" fontId="0" fillId="0" borderId="14" xfId="0" applyBorder="1" applyAlignment="1"/>
    <xf numFmtId="171" fontId="0" fillId="0" borderId="14" xfId="0" applyNumberFormat="1" applyBorder="1" applyAlignment="1">
      <alignment vertical="top"/>
    </xf>
    <xf numFmtId="9" fontId="0" fillId="0" borderId="15" xfId="0" applyNumberForma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14" fontId="0" fillId="0" borderId="6" xfId="0" applyNumberFormat="1" applyBorder="1" applyAlignment="1">
      <alignment horizontal="center" vertical="top"/>
    </xf>
    <xf numFmtId="0" fontId="9" fillId="0" borderId="6" xfId="0" applyFont="1" applyBorder="1" applyAlignment="1">
      <alignment vertical="top"/>
    </xf>
    <xf numFmtId="0" fontId="9" fillId="2" borderId="6" xfId="0" applyFont="1" applyFill="1" applyBorder="1" applyAlignment="1">
      <alignment vertical="top"/>
    </xf>
    <xf numFmtId="167" fontId="5" fillId="5" borderId="24" xfId="0" applyNumberFormat="1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vertical="top" wrapText="1"/>
    </xf>
    <xf numFmtId="0" fontId="7" fillId="5" borderId="8" xfId="0" applyFont="1" applyFill="1" applyBorder="1" applyAlignment="1">
      <alignment horizontal="center" vertical="top" wrapText="1"/>
    </xf>
    <xf numFmtId="0" fontId="7" fillId="5" borderId="9" xfId="0" applyFont="1" applyFill="1" applyBorder="1" applyAlignment="1">
      <alignment vertical="top" wrapText="1"/>
    </xf>
    <xf numFmtId="167" fontId="7" fillId="5" borderId="27" xfId="0" applyNumberFormat="1" applyFont="1" applyFill="1" applyBorder="1" applyAlignment="1">
      <alignment horizontal="left" vertical="top" wrapText="1"/>
    </xf>
    <xf numFmtId="0" fontId="7" fillId="5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left" vertical="top" wrapText="1"/>
    </xf>
    <xf numFmtId="0" fontId="0" fillId="5" borderId="4" xfId="0" applyFont="1" applyFill="1" applyBorder="1"/>
    <xf numFmtId="167" fontId="7" fillId="5" borderId="4" xfId="0" applyNumberFormat="1" applyFont="1" applyFill="1" applyBorder="1" applyAlignment="1">
      <alignment horizontal="left" vertical="top" wrapText="1"/>
    </xf>
    <xf numFmtId="166" fontId="5" fillId="5" borderId="4" xfId="0" applyNumberFormat="1" applyFont="1" applyFill="1" applyBorder="1" applyAlignment="1">
      <alignment horizontal="left" vertical="top" wrapText="1"/>
    </xf>
    <xf numFmtId="167" fontId="7" fillId="5" borderId="28" xfId="0" applyNumberFormat="1" applyFont="1" applyFill="1" applyBorder="1" applyAlignment="1">
      <alignment horizontal="left" vertical="top" wrapText="1"/>
    </xf>
    <xf numFmtId="0" fontId="7" fillId="5" borderId="7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0" fontId="0" fillId="5" borderId="8" xfId="0" applyFont="1" applyFill="1" applyBorder="1"/>
    <xf numFmtId="166" fontId="5" fillId="5" borderId="8" xfId="0" applyNumberFormat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9" xfId="0" applyFont="1" applyFill="1" applyBorder="1" applyAlignment="1">
      <alignment vertical="top" wrapText="1"/>
    </xf>
    <xf numFmtId="0" fontId="7" fillId="0" borderId="30" xfId="0" applyFont="1" applyFill="1" applyBorder="1" applyAlignment="1">
      <alignment horizontal="center" vertical="top" wrapText="1"/>
    </xf>
    <xf numFmtId="10" fontId="5" fillId="0" borderId="30" xfId="2" applyNumberFormat="1" applyFont="1" applyFill="1" applyBorder="1" applyAlignment="1">
      <alignment vertical="top" wrapText="1"/>
    </xf>
    <xf numFmtId="0" fontId="7" fillId="0" borderId="31" xfId="0" applyFont="1" applyFill="1" applyBorder="1" applyAlignment="1">
      <alignment vertical="top" wrapText="1"/>
    </xf>
    <xf numFmtId="14" fontId="0" fillId="0" borderId="2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6" fillId="2" borderId="6" xfId="0" applyFont="1" applyFill="1" applyBorder="1" applyAlignment="1">
      <alignment horizontal="left" vertical="top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9" fontId="0" fillId="0" borderId="12" xfId="0" applyNumberFormat="1" applyBorder="1" applyAlignment="1">
      <alignment horizontal="center"/>
    </xf>
    <xf numFmtId="10" fontId="0" fillId="0" borderId="14" xfId="0" applyNumberFormat="1" applyBorder="1" applyAlignment="1">
      <alignment vertical="top"/>
    </xf>
    <xf numFmtId="10" fontId="0" fillId="0" borderId="6" xfId="0" applyNumberFormat="1" applyBorder="1" applyAlignment="1">
      <alignment vertical="top"/>
    </xf>
    <xf numFmtId="10" fontId="0" fillId="0" borderId="15" xfId="0" applyNumberFormat="1" applyBorder="1" applyAlignment="1">
      <alignment vertical="top"/>
    </xf>
    <xf numFmtId="0" fontId="9" fillId="0" borderId="4" xfId="0" applyFont="1" applyBorder="1" applyAlignment="1"/>
    <xf numFmtId="0" fontId="0" fillId="0" borderId="4" xfId="0" applyBorder="1" applyAlignment="1"/>
    <xf numFmtId="0" fontId="0" fillId="0" borderId="21" xfId="0" applyBorder="1" applyAlignment="1"/>
    <xf numFmtId="167" fontId="5" fillId="0" borderId="11" xfId="1" applyNumberFormat="1" applyFont="1" applyBorder="1" applyAlignment="1">
      <alignment vertical="top"/>
    </xf>
    <xf numFmtId="169" fontId="0" fillId="0" borderId="4" xfId="1" applyNumberFormat="1" applyFont="1" applyBorder="1" applyAlignment="1"/>
    <xf numFmtId="167" fontId="5" fillId="0" borderId="12" xfId="1" applyNumberFormat="1" applyFont="1" applyBorder="1" applyAlignment="1">
      <alignment vertical="top"/>
    </xf>
    <xf numFmtId="167" fontId="5" fillId="0" borderId="8" xfId="1" applyNumberFormat="1" applyFont="1" applyBorder="1" applyAlignment="1">
      <alignment vertical="top"/>
    </xf>
    <xf numFmtId="167" fontId="5" fillId="0" borderId="8" xfId="1" applyNumberFormat="1" applyFont="1" applyFill="1" applyBorder="1" applyAlignment="1">
      <alignment vertical="top"/>
    </xf>
    <xf numFmtId="10" fontId="5" fillId="0" borderId="11" xfId="2" applyNumberFormat="1" applyFont="1" applyBorder="1" applyAlignment="1">
      <alignment vertical="top"/>
    </xf>
    <xf numFmtId="10" fontId="5" fillId="0" borderId="8" xfId="2" applyNumberFormat="1" applyFont="1" applyBorder="1" applyAlignment="1">
      <alignment vertical="top"/>
    </xf>
    <xf numFmtId="10" fontId="5" fillId="0" borderId="12" xfId="2" applyNumberFormat="1" applyFont="1" applyBorder="1" applyAlignment="1">
      <alignment vertical="top"/>
    </xf>
    <xf numFmtId="169" fontId="0" fillId="0" borderId="14" xfId="1" applyNumberFormat="1" applyFont="1" applyBorder="1" applyAlignment="1"/>
    <xf numFmtId="169" fontId="0" fillId="0" borderId="6" xfId="1" applyNumberFormat="1" applyFont="1" applyBorder="1" applyAlignment="1"/>
    <xf numFmtId="0" fontId="0" fillId="0" borderId="15" xfId="0" applyBorder="1" applyAlignment="1"/>
    <xf numFmtId="167" fontId="5" fillId="0" borderId="14" xfId="1" applyNumberFormat="1" applyFont="1" applyBorder="1" applyAlignment="1">
      <alignment vertical="top"/>
    </xf>
    <xf numFmtId="167" fontId="5" fillId="0" borderId="6" xfId="1" applyNumberFormat="1" applyFont="1" applyFill="1" applyBorder="1" applyAlignment="1">
      <alignment vertical="top"/>
    </xf>
    <xf numFmtId="167" fontId="5" fillId="0" borderId="15" xfId="1" applyNumberFormat="1" applyFont="1" applyBorder="1" applyAlignment="1">
      <alignment vertical="top"/>
    </xf>
    <xf numFmtId="14" fontId="5" fillId="0" borderId="14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167" fontId="5" fillId="0" borderId="6" xfId="1" applyNumberFormat="1" applyFont="1" applyBorder="1" applyAlignment="1">
      <alignment vertical="top"/>
    </xf>
    <xf numFmtId="0" fontId="5" fillId="0" borderId="8" xfId="0" applyFont="1" applyBorder="1" applyAlignment="1">
      <alignment vertical="top"/>
    </xf>
    <xf numFmtId="169" fontId="5" fillId="0" borderId="14" xfId="1" applyNumberFormat="1" applyFont="1" applyBorder="1" applyAlignment="1">
      <alignment vertical="top"/>
    </xf>
    <xf numFmtId="169" fontId="5" fillId="0" borderId="6" xfId="1" applyNumberFormat="1" applyFont="1" applyBorder="1" applyAlignment="1">
      <alignment vertical="top"/>
    </xf>
    <xf numFmtId="167" fontId="5" fillId="2" borderId="14" xfId="1" applyNumberFormat="1" applyFont="1" applyFill="1" applyBorder="1" applyAlignment="1">
      <alignment vertical="top"/>
    </xf>
    <xf numFmtId="167" fontId="5" fillId="2" borderId="6" xfId="1" applyNumberFormat="1" applyFont="1" applyFill="1" applyBorder="1" applyAlignment="1">
      <alignment vertical="top"/>
    </xf>
    <xf numFmtId="167" fontId="5" fillId="4" borderId="15" xfId="1" applyNumberFormat="1" applyFont="1" applyFill="1" applyBorder="1" applyAlignment="1">
      <alignment vertical="top"/>
    </xf>
    <xf numFmtId="10" fontId="5" fillId="0" borderId="14" xfId="2" applyNumberFormat="1" applyFont="1" applyFill="1" applyBorder="1" applyAlignment="1">
      <alignment vertical="top"/>
    </xf>
    <xf numFmtId="10" fontId="5" fillId="0" borderId="6" xfId="2" applyNumberFormat="1" applyFont="1" applyFill="1" applyBorder="1" applyAlignment="1">
      <alignment vertical="top"/>
    </xf>
    <xf numFmtId="10" fontId="5" fillId="0" borderId="15" xfId="2" applyNumberFormat="1" applyFont="1" applyFill="1" applyBorder="1" applyAlignment="1">
      <alignment vertical="top"/>
    </xf>
    <xf numFmtId="167" fontId="5" fillId="2" borderId="15" xfId="1" applyNumberFormat="1" applyFont="1" applyFill="1" applyBorder="1" applyAlignment="1">
      <alignment vertical="top"/>
    </xf>
    <xf numFmtId="164" fontId="5" fillId="0" borderId="13" xfId="0" applyNumberFormat="1" applyFont="1" applyFill="1" applyBorder="1" applyAlignment="1">
      <alignment horizontal="center" vertical="top"/>
    </xf>
    <xf numFmtId="10" fontId="5" fillId="0" borderId="14" xfId="2" applyNumberFormat="1" applyFont="1" applyBorder="1" applyAlignment="1">
      <alignment vertical="top"/>
    </xf>
    <xf numFmtId="10" fontId="5" fillId="0" borderId="6" xfId="2" applyNumberFormat="1" applyFont="1" applyBorder="1" applyAlignment="1">
      <alignment vertical="top"/>
    </xf>
    <xf numFmtId="10" fontId="5" fillId="0" borderId="15" xfId="2" applyNumberFormat="1" applyFont="1" applyBorder="1" applyAlignment="1">
      <alignment vertical="top"/>
    </xf>
    <xf numFmtId="10" fontId="5" fillId="4" borderId="14" xfId="2" applyNumberFormat="1" applyFont="1" applyFill="1" applyBorder="1" applyAlignment="1">
      <alignment vertical="top"/>
    </xf>
    <xf numFmtId="167" fontId="3" fillId="4" borderId="15" xfId="1" applyNumberFormat="1" applyFont="1" applyFill="1" applyBorder="1" applyAlignment="1">
      <alignment vertical="top"/>
    </xf>
    <xf numFmtId="167" fontId="5" fillId="4" borderId="6" xfId="1" applyNumberFormat="1" applyFont="1" applyFill="1" applyBorder="1" applyAlignment="1">
      <alignment vertical="top"/>
    </xf>
    <xf numFmtId="167" fontId="5" fillId="3" borderId="15" xfId="1" applyNumberFormat="1" applyFont="1" applyFill="1" applyBorder="1" applyAlignment="1">
      <alignment vertical="top"/>
    </xf>
    <xf numFmtId="0" fontId="0" fillId="0" borderId="6" xfId="0" applyFont="1" applyFill="1" applyBorder="1" applyAlignment="1">
      <alignment vertical="top"/>
    </xf>
    <xf numFmtId="167" fontId="5" fillId="0" borderId="14" xfId="1" applyNumberFormat="1" applyFont="1" applyFill="1" applyBorder="1" applyAlignment="1">
      <alignment vertical="top"/>
    </xf>
    <xf numFmtId="167" fontId="5" fillId="4" borderId="14" xfId="1" applyNumberFormat="1" applyFont="1" applyFill="1" applyBorder="1" applyAlignment="1">
      <alignment vertical="top"/>
    </xf>
    <xf numFmtId="169" fontId="0" fillId="0" borderId="11" xfId="1" applyNumberFormat="1" applyFont="1" applyBorder="1" applyAlignment="1"/>
    <xf numFmtId="169" fontId="0" fillId="0" borderId="8" xfId="1" applyNumberFormat="1" applyFont="1" applyBorder="1" applyAlignment="1"/>
    <xf numFmtId="171" fontId="0" fillId="0" borderId="11" xfId="0" applyNumberFormat="1" applyBorder="1" applyAlignment="1"/>
    <xf numFmtId="38" fontId="0" fillId="0" borderId="14" xfId="0" applyNumberFormat="1" applyBorder="1" applyAlignment="1"/>
    <xf numFmtId="0" fontId="0" fillId="0" borderId="11" xfId="0" applyBorder="1" applyAlignment="1"/>
    <xf numFmtId="0" fontId="5" fillId="2" borderId="14" xfId="0" applyFont="1" applyFill="1" applyBorder="1" applyAlignment="1">
      <alignment vertical="top"/>
    </xf>
    <xf numFmtId="0" fontId="0" fillId="4" borderId="14" xfId="0" applyFont="1" applyFill="1" applyBorder="1" applyAlignment="1">
      <alignment vertical="top"/>
    </xf>
    <xf numFmtId="0" fontId="0" fillId="0" borderId="14" xfId="0" applyFont="1" applyBorder="1" applyAlignment="1"/>
    <xf numFmtId="0" fontId="0" fillId="0" borderId="14" xfId="0" applyFont="1" applyBorder="1" applyAlignment="1">
      <alignment vertical="top"/>
    </xf>
    <xf numFmtId="0" fontId="0" fillId="0" borderId="14" xfId="0" applyFont="1" applyFill="1" applyBorder="1" applyAlignment="1">
      <alignment vertical="top"/>
    </xf>
    <xf numFmtId="0" fontId="0" fillId="4" borderId="14" xfId="0" applyFont="1" applyFill="1" applyBorder="1" applyAlignment="1"/>
    <xf numFmtId="0" fontId="5" fillId="4" borderId="14" xfId="0" applyFont="1" applyFill="1" applyBorder="1" applyAlignment="1">
      <alignment vertical="top"/>
    </xf>
    <xf numFmtId="0" fontId="5" fillId="0" borderId="14" xfId="0" applyFont="1" applyBorder="1" applyAlignment="1">
      <alignment vertical="top"/>
    </xf>
    <xf numFmtId="167" fontId="5" fillId="0" borderId="14" xfId="0" applyNumberFormat="1" applyFont="1" applyBorder="1" applyAlignment="1">
      <alignment vertical="top"/>
    </xf>
    <xf numFmtId="164" fontId="5" fillId="0" borderId="16" xfId="0" applyNumberFormat="1" applyFont="1" applyBorder="1" applyAlignment="1">
      <alignment horizontal="center" vertical="top"/>
    </xf>
    <xf numFmtId="14" fontId="5" fillId="0" borderId="25" xfId="0" applyNumberFormat="1" applyFont="1" applyBorder="1" applyAlignment="1">
      <alignment horizontal="center" vertical="top"/>
    </xf>
    <xf numFmtId="14" fontId="5" fillId="0" borderId="16" xfId="0" applyNumberFormat="1" applyFont="1" applyBorder="1" applyAlignment="1">
      <alignment horizontal="center" vertical="top"/>
    </xf>
    <xf numFmtId="0" fontId="5" fillId="0" borderId="16" xfId="0" applyFont="1" applyBorder="1" applyAlignment="1">
      <alignment horizontal="left" vertical="top"/>
    </xf>
    <xf numFmtId="167" fontId="5" fillId="0" borderId="25" xfId="1" applyNumberFormat="1" applyFont="1" applyBorder="1" applyAlignment="1">
      <alignment vertical="top"/>
    </xf>
    <xf numFmtId="167" fontId="5" fillId="2" borderId="16" xfId="1" applyNumberFormat="1" applyFont="1" applyFill="1" applyBorder="1" applyAlignment="1">
      <alignment vertical="top"/>
    </xf>
    <xf numFmtId="167" fontId="5" fillId="0" borderId="16" xfId="1" applyNumberFormat="1" applyFont="1" applyBorder="1" applyAlignment="1">
      <alignment vertical="top"/>
    </xf>
    <xf numFmtId="6" fontId="5" fillId="0" borderId="25" xfId="1" applyNumberFormat="1" applyFont="1" applyBorder="1" applyAlignment="1">
      <alignment vertical="top"/>
    </xf>
    <xf numFmtId="9" fontId="5" fillId="0" borderId="26" xfId="2" applyFont="1" applyBorder="1" applyAlignment="1">
      <alignment horizontal="center" vertical="top"/>
    </xf>
    <xf numFmtId="10" fontId="5" fillId="0" borderId="25" xfId="2" applyNumberFormat="1" applyFont="1" applyFill="1" applyBorder="1" applyAlignment="1">
      <alignment vertical="top"/>
    </xf>
    <xf numFmtId="10" fontId="5" fillId="0" borderId="16" xfId="2" applyNumberFormat="1" applyFont="1" applyFill="1" applyBorder="1" applyAlignment="1">
      <alignment vertical="top"/>
    </xf>
    <xf numFmtId="10" fontId="5" fillId="0" borderId="26" xfId="2" applyNumberFormat="1" applyFont="1" applyFill="1" applyBorder="1" applyAlignment="1">
      <alignment vertical="top"/>
    </xf>
    <xf numFmtId="0" fontId="0" fillId="0" borderId="2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26" xfId="0" applyFont="1" applyBorder="1" applyAlignment="1">
      <alignment vertical="top"/>
    </xf>
    <xf numFmtId="169" fontId="0" fillId="0" borderId="25" xfId="1" applyNumberFormat="1" applyFont="1" applyBorder="1" applyAlignment="1">
      <alignment vertical="top"/>
    </xf>
    <xf numFmtId="169" fontId="0" fillId="0" borderId="16" xfId="1" applyNumberFormat="1" applyFont="1" applyBorder="1" applyAlignment="1">
      <alignment vertical="top"/>
    </xf>
    <xf numFmtId="0" fontId="0" fillId="0" borderId="25" xfId="0" applyFont="1" applyBorder="1" applyAlignment="1"/>
    <xf numFmtId="0" fontId="6" fillId="0" borderId="16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0" fillId="0" borderId="33" xfId="0" applyFont="1" applyBorder="1" applyAlignment="1">
      <alignment horizontal="center" vertical="top" wrapText="1"/>
    </xf>
    <xf numFmtId="0" fontId="10" fillId="0" borderId="23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33" xfId="0" applyFont="1" applyBorder="1" applyAlignment="1">
      <alignment horizontal="center" vertical="top"/>
    </xf>
    <xf numFmtId="0" fontId="10" fillId="0" borderId="32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167" fontId="5" fillId="0" borderId="15" xfId="1" applyNumberFormat="1" applyFont="1" applyFill="1" applyBorder="1" applyAlignment="1">
      <alignment vertical="top"/>
    </xf>
    <xf numFmtId="171" fontId="0" fillId="0" borderId="14" xfId="0" applyNumberFormat="1" applyFill="1" applyBorder="1" applyAlignment="1"/>
    <xf numFmtId="9" fontId="0" fillId="0" borderId="15" xfId="0" applyNumberFormat="1" applyFill="1" applyBorder="1" applyAlignment="1">
      <alignment horizontal="center"/>
    </xf>
    <xf numFmtId="0" fontId="2" fillId="0" borderId="2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14" xfId="0" applyFill="1" applyBorder="1" applyAlignment="1">
      <alignment vertical="top"/>
    </xf>
    <xf numFmtId="167" fontId="5" fillId="0" borderId="11" xfId="1" applyNumberFormat="1" applyFont="1" applyFill="1" applyBorder="1" applyAlignment="1">
      <alignment vertical="top"/>
    </xf>
    <xf numFmtId="167" fontId="5" fillId="0" borderId="12" xfId="1" applyNumberFormat="1" applyFont="1" applyFill="1" applyBorder="1" applyAlignment="1">
      <alignment vertical="top"/>
    </xf>
    <xf numFmtId="10" fontId="5" fillId="0" borderId="11" xfId="2" applyNumberFormat="1" applyFont="1" applyFill="1" applyBorder="1" applyAlignment="1">
      <alignment vertical="top"/>
    </xf>
    <xf numFmtId="10" fontId="5" fillId="0" borderId="8" xfId="2" applyNumberFormat="1" applyFont="1" applyFill="1" applyBorder="1" applyAlignment="1">
      <alignment vertical="top"/>
    </xf>
    <xf numFmtId="10" fontId="5" fillId="0" borderId="12" xfId="2" applyNumberFormat="1" applyFont="1" applyFill="1" applyBorder="1" applyAlignment="1">
      <alignment vertical="top"/>
    </xf>
    <xf numFmtId="0" fontId="0" fillId="0" borderId="21" xfId="0" applyFill="1" applyBorder="1" applyAlignment="1">
      <alignment horizontal="center"/>
    </xf>
    <xf numFmtId="14" fontId="0" fillId="0" borderId="20" xfId="0" applyNumberFormat="1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9" fillId="0" borderId="4" xfId="0" applyFont="1" applyFill="1" applyBorder="1" applyAlignment="1"/>
    <xf numFmtId="0" fontId="0" fillId="0" borderId="4" xfId="0" applyFill="1" applyBorder="1" applyAlignment="1"/>
    <xf numFmtId="0" fontId="0" fillId="0" borderId="21" xfId="0" applyFill="1" applyBorder="1" applyAlignment="1"/>
    <xf numFmtId="169" fontId="0" fillId="0" borderId="4" xfId="1" applyNumberFormat="1" applyFont="1" applyFill="1" applyBorder="1" applyAlignment="1"/>
    <xf numFmtId="171" fontId="0" fillId="0" borderId="11" xfId="0" applyNumberFormat="1" applyFill="1" applyBorder="1" applyAlignment="1"/>
    <xf numFmtId="9" fontId="0" fillId="0" borderId="12" xfId="0" applyNumberFormat="1" applyFill="1" applyBorder="1" applyAlignment="1">
      <alignment horizontal="center"/>
    </xf>
    <xf numFmtId="169" fontId="0" fillId="0" borderId="11" xfId="1" applyNumberFormat="1" applyFont="1" applyFill="1" applyBorder="1" applyAlignment="1"/>
    <xf numFmtId="169" fontId="0" fillId="0" borderId="8" xfId="1" applyNumberFormat="1" applyFont="1" applyFill="1" applyBorder="1" applyAlignment="1"/>
    <xf numFmtId="0" fontId="0" fillId="0" borderId="11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1" xfId="0" applyFill="1" applyBorder="1" applyAlignment="1"/>
    <xf numFmtId="0" fontId="0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1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6" borderId="17" xfId="0" applyFont="1" applyFill="1" applyBorder="1" applyAlignment="1">
      <alignment vertical="top"/>
    </xf>
    <xf numFmtId="0" fontId="0" fillId="0" borderId="17" xfId="0" applyFont="1" applyBorder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11" fillId="0" borderId="35" xfId="0" applyFont="1" applyBorder="1" applyAlignment="1">
      <alignment horizontal="center" vertical="top" wrapText="1"/>
    </xf>
    <xf numFmtId="0" fontId="11" fillId="0" borderId="32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167" fontId="14" fillId="0" borderId="10" xfId="1" applyNumberFormat="1" applyFont="1" applyBorder="1" applyAlignment="1">
      <alignment vertical="top"/>
    </xf>
    <xf numFmtId="167" fontId="14" fillId="0" borderId="12" xfId="1" applyNumberFormat="1" applyFont="1" applyBorder="1" applyAlignment="1">
      <alignment vertical="top"/>
    </xf>
    <xf numFmtId="169" fontId="13" fillId="0" borderId="11" xfId="1" applyNumberFormat="1" applyFont="1" applyBorder="1" applyAlignment="1">
      <alignment horizontal="center"/>
    </xf>
    <xf numFmtId="169" fontId="13" fillId="0" borderId="8" xfId="1" applyNumberFormat="1" applyFont="1" applyBorder="1" applyAlignment="1">
      <alignment horizontal="center"/>
    </xf>
    <xf numFmtId="169" fontId="13" fillId="0" borderId="12" xfId="1" applyNumberFormat="1" applyFont="1" applyBorder="1" applyAlignment="1">
      <alignment horizontal="center"/>
    </xf>
    <xf numFmtId="167" fontId="15" fillId="5" borderId="37" xfId="0" applyNumberFormat="1" applyFont="1" applyFill="1" applyBorder="1" applyAlignment="1">
      <alignment horizontal="left" vertical="top" wrapText="1"/>
    </xf>
    <xf numFmtId="167" fontId="14" fillId="5" borderId="24" xfId="0" applyNumberFormat="1" applyFont="1" applyFill="1" applyBorder="1" applyAlignment="1">
      <alignment horizontal="left" vertical="top" wrapText="1"/>
    </xf>
    <xf numFmtId="167" fontId="15" fillId="5" borderId="38" xfId="0" applyNumberFormat="1" applyFont="1" applyFill="1" applyBorder="1" applyAlignment="1">
      <alignment vertical="top" wrapText="1"/>
    </xf>
    <xf numFmtId="169" fontId="13" fillId="5" borderId="37" xfId="0" applyNumberFormat="1" applyFont="1" applyFill="1" applyBorder="1" applyAlignment="1">
      <alignment horizontal="center" wrapText="1"/>
    </xf>
    <xf numFmtId="169" fontId="13" fillId="5" borderId="24" xfId="0" applyNumberFormat="1" applyFont="1" applyFill="1" applyBorder="1" applyAlignment="1">
      <alignment horizontal="center" vertical="top" wrapText="1"/>
    </xf>
    <xf numFmtId="169" fontId="13" fillId="5" borderId="38" xfId="0" applyNumberFormat="1" applyFont="1" applyFill="1" applyBorder="1" applyAlignment="1">
      <alignment horizontal="center"/>
    </xf>
    <xf numFmtId="0" fontId="15" fillId="5" borderId="37" xfId="0" applyFont="1" applyFill="1" applyBorder="1" applyAlignment="1">
      <alignment horizontal="left" vertical="top" wrapText="1"/>
    </xf>
    <xf numFmtId="10" fontId="13" fillId="5" borderId="37" xfId="0" applyNumberFormat="1" applyFont="1" applyFill="1" applyBorder="1" applyAlignment="1">
      <alignment horizontal="center"/>
    </xf>
    <xf numFmtId="10" fontId="13" fillId="5" borderId="24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0" fontId="13" fillId="5" borderId="37" xfId="0" applyFont="1" applyFill="1" applyBorder="1" applyAlignment="1">
      <alignment horizontal="center" wrapText="1"/>
    </xf>
    <xf numFmtId="0" fontId="13" fillId="5" borderId="24" xfId="0" applyFont="1" applyFill="1" applyBorder="1" applyAlignment="1">
      <alignment horizontal="center" wrapText="1"/>
    </xf>
    <xf numFmtId="167" fontId="15" fillId="0" borderId="37" xfId="0" applyNumberFormat="1" applyFont="1" applyBorder="1" applyAlignment="1">
      <alignment vertical="top" wrapText="1"/>
    </xf>
    <xf numFmtId="167" fontId="15" fillId="0" borderId="24" xfId="0" applyNumberFormat="1" applyFont="1" applyBorder="1" applyAlignment="1">
      <alignment vertical="top" wrapText="1"/>
    </xf>
    <xf numFmtId="167" fontId="15" fillId="0" borderId="38" xfId="0" applyNumberFormat="1" applyFont="1" applyBorder="1" applyAlignment="1">
      <alignment vertical="top" wrapText="1"/>
    </xf>
    <xf numFmtId="169" fontId="13" fillId="0" borderId="37" xfId="0" applyNumberFormat="1" applyFont="1" applyBorder="1" applyAlignment="1">
      <alignment horizontal="center"/>
    </xf>
    <xf numFmtId="169" fontId="13" fillId="0" borderId="24" xfId="0" applyNumberFormat="1" applyFont="1" applyBorder="1" applyAlignment="1">
      <alignment horizontal="center"/>
    </xf>
    <xf numFmtId="169" fontId="13" fillId="0" borderId="38" xfId="0" applyNumberFormat="1" applyFont="1" applyBorder="1" applyAlignment="1">
      <alignment horizontal="center"/>
    </xf>
    <xf numFmtId="0" fontId="15" fillId="0" borderId="37" xfId="0" applyFont="1" applyFill="1" applyBorder="1" applyAlignment="1">
      <alignment horizontal="left" vertical="top" wrapText="1"/>
    </xf>
    <xf numFmtId="0" fontId="15" fillId="0" borderId="38" xfId="0" applyFont="1" applyBorder="1" applyAlignment="1">
      <alignment vertical="top" wrapText="1"/>
    </xf>
    <xf numFmtId="10" fontId="13" fillId="0" borderId="37" xfId="0" applyNumberFormat="1" applyFont="1" applyBorder="1" applyAlignment="1">
      <alignment horizontal="center"/>
    </xf>
    <xf numFmtId="10" fontId="13" fillId="0" borderId="24" xfId="0" applyNumberFormat="1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37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167" fontId="15" fillId="5" borderId="37" xfId="0" applyNumberFormat="1" applyFont="1" applyFill="1" applyBorder="1" applyAlignment="1">
      <alignment vertical="top" wrapText="1"/>
    </xf>
    <xf numFmtId="167" fontId="15" fillId="5" borderId="24" xfId="0" applyNumberFormat="1" applyFont="1" applyFill="1" applyBorder="1" applyAlignment="1">
      <alignment vertical="top" wrapText="1"/>
    </xf>
    <xf numFmtId="169" fontId="13" fillId="5" borderId="24" xfId="0" applyNumberFormat="1" applyFont="1" applyFill="1" applyBorder="1" applyAlignment="1">
      <alignment horizontal="center" wrapText="1"/>
    </xf>
    <xf numFmtId="169" fontId="13" fillId="5" borderId="38" xfId="0" applyNumberFormat="1" applyFont="1" applyFill="1" applyBorder="1" applyAlignment="1">
      <alignment horizontal="center" wrapText="1"/>
    </xf>
    <xf numFmtId="0" fontId="15" fillId="5" borderId="38" xfId="0" applyFont="1" applyFill="1" applyBorder="1" applyAlignment="1">
      <alignment vertical="top" wrapText="1"/>
    </xf>
    <xf numFmtId="10" fontId="13" fillId="5" borderId="37" xfId="0" applyNumberFormat="1" applyFont="1" applyFill="1" applyBorder="1" applyAlignment="1">
      <alignment horizontal="center" wrapText="1"/>
    </xf>
    <xf numFmtId="10" fontId="13" fillId="5" borderId="24" xfId="0" applyNumberFormat="1" applyFont="1" applyFill="1" applyBorder="1" applyAlignment="1">
      <alignment horizontal="center" wrapText="1"/>
    </xf>
    <xf numFmtId="0" fontId="13" fillId="5" borderId="38" xfId="0" applyFont="1" applyFill="1" applyBorder="1" applyAlignment="1">
      <alignment horizontal="center" wrapText="1"/>
    </xf>
    <xf numFmtId="167" fontId="13" fillId="0" borderId="37" xfId="0" applyNumberFormat="1" applyFont="1" applyBorder="1"/>
    <xf numFmtId="167" fontId="13" fillId="0" borderId="24" xfId="0" applyNumberFormat="1" applyFont="1" applyBorder="1"/>
    <xf numFmtId="167" fontId="13" fillId="0" borderId="38" xfId="0" applyNumberFormat="1" applyFont="1" applyBorder="1"/>
    <xf numFmtId="169" fontId="13" fillId="0" borderId="37" xfId="0" applyNumberFormat="1" applyFont="1" applyBorder="1" applyAlignment="1">
      <alignment horizontal="center" wrapText="1"/>
    </xf>
    <xf numFmtId="169" fontId="13" fillId="0" borderId="24" xfId="0" applyNumberFormat="1" applyFont="1" applyBorder="1" applyAlignment="1">
      <alignment horizontal="center" wrapText="1"/>
    </xf>
    <xf numFmtId="169" fontId="13" fillId="0" borderId="38" xfId="0" applyNumberFormat="1" applyFont="1" applyBorder="1" applyAlignment="1">
      <alignment horizontal="center" wrapText="1"/>
    </xf>
    <xf numFmtId="0" fontId="13" fillId="0" borderId="38" xfId="0" applyFont="1" applyBorder="1"/>
    <xf numFmtId="10" fontId="13" fillId="0" borderId="37" xfId="0" applyNumberFormat="1" applyFont="1" applyBorder="1" applyAlignment="1">
      <alignment horizontal="center" wrapText="1"/>
    </xf>
    <xf numFmtId="10" fontId="13" fillId="0" borderId="24" xfId="0" applyNumberFormat="1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167" fontId="13" fillId="5" borderId="37" xfId="0" applyNumberFormat="1" applyFont="1" applyFill="1" applyBorder="1"/>
    <xf numFmtId="167" fontId="13" fillId="5" borderId="24" xfId="0" applyNumberFormat="1" applyFont="1" applyFill="1" applyBorder="1"/>
    <xf numFmtId="167" fontId="13" fillId="5" borderId="38" xfId="0" applyNumberFormat="1" applyFont="1" applyFill="1" applyBorder="1"/>
    <xf numFmtId="0" fontId="13" fillId="5" borderId="38" xfId="0" applyFont="1" applyFill="1" applyBorder="1"/>
    <xf numFmtId="0" fontId="13" fillId="5" borderId="37" xfId="0" applyFont="1" applyFill="1" applyBorder="1"/>
    <xf numFmtId="0" fontId="13" fillId="5" borderId="24" xfId="0" applyFont="1" applyFill="1" applyBorder="1"/>
    <xf numFmtId="0" fontId="13" fillId="5" borderId="39" xfId="0" applyFont="1" applyFill="1" applyBorder="1" applyAlignment="1">
      <alignment horizontal="center" wrapText="1"/>
    </xf>
    <xf numFmtId="0" fontId="13" fillId="5" borderId="40" xfId="0" applyFont="1" applyFill="1" applyBorder="1" applyAlignment="1">
      <alignment horizontal="center" wrapText="1"/>
    </xf>
    <xf numFmtId="0" fontId="13" fillId="5" borderId="34" xfId="0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10" fontId="13" fillId="0" borderId="37" xfId="0" applyNumberFormat="1" applyFont="1" applyBorder="1" applyAlignment="1">
      <alignment horizontal="center" vertical="center" wrapText="1"/>
    </xf>
    <xf numFmtId="10" fontId="13" fillId="5" borderId="37" xfId="0" applyNumberFormat="1" applyFont="1" applyFill="1" applyBorder="1" applyAlignment="1">
      <alignment horizontal="center" vertical="center" wrapText="1"/>
    </xf>
    <xf numFmtId="10" fontId="13" fillId="5" borderId="24" xfId="0" applyNumberFormat="1" applyFont="1" applyFill="1" applyBorder="1" applyAlignment="1">
      <alignment horizontal="center" vertical="center" wrapText="1"/>
    </xf>
    <xf numFmtId="0" fontId="13" fillId="5" borderId="38" xfId="0" applyFont="1" applyFill="1" applyBorder="1" applyAlignment="1">
      <alignment horizontal="center" vertical="center" wrapText="1"/>
    </xf>
    <xf numFmtId="10" fontId="13" fillId="0" borderId="24" xfId="0" applyNumberFormat="1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wrapText="1"/>
    </xf>
    <xf numFmtId="10" fontId="13" fillId="0" borderId="38" xfId="0" applyNumberFormat="1" applyFont="1" applyBorder="1" applyAlignment="1">
      <alignment horizontal="center" vertical="center" wrapText="1"/>
    </xf>
    <xf numFmtId="10" fontId="13" fillId="5" borderId="14" xfId="0" applyNumberFormat="1" applyFont="1" applyFill="1" applyBorder="1" applyAlignment="1">
      <alignment horizontal="center" vertical="center" wrapText="1"/>
    </xf>
    <xf numFmtId="10" fontId="13" fillId="5" borderId="38" xfId="0" applyNumberFormat="1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wrapText="1"/>
    </xf>
    <xf numFmtId="0" fontId="13" fillId="5" borderId="13" xfId="0" applyFont="1" applyFill="1" applyBorder="1" applyAlignment="1">
      <alignment horizontal="center" wrapText="1"/>
    </xf>
    <xf numFmtId="169" fontId="13" fillId="5" borderId="14" xfId="0" applyNumberFormat="1" applyFont="1" applyFill="1" applyBorder="1" applyAlignment="1">
      <alignment horizontal="center" wrapText="1"/>
    </xf>
    <xf numFmtId="0" fontId="13" fillId="0" borderId="8" xfId="0" applyFont="1" applyFill="1" applyBorder="1" applyAlignment="1">
      <alignment horizontal="center" wrapText="1"/>
    </xf>
    <xf numFmtId="169" fontId="13" fillId="5" borderId="37" xfId="0" applyNumberFormat="1" applyFont="1" applyFill="1" applyBorder="1" applyAlignment="1">
      <alignment horizontal="center" vertical="top" wrapText="1"/>
    </xf>
    <xf numFmtId="10" fontId="13" fillId="5" borderId="39" xfId="2" applyNumberFormat="1" applyFont="1" applyFill="1" applyBorder="1" applyAlignment="1">
      <alignment horizontal="center" vertical="center"/>
    </xf>
    <xf numFmtId="10" fontId="13" fillId="5" borderId="34" xfId="2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10" fontId="0" fillId="0" borderId="0" xfId="2" applyNumberFormat="1" applyFont="1" applyBorder="1" applyAlignment="1">
      <alignment horizontal="center"/>
    </xf>
    <xf numFmtId="169" fontId="7" fillId="0" borderId="0" xfId="0" applyNumberFormat="1" applyFont="1" applyAlignment="1">
      <alignment horizontal="center" vertical="top" wrapText="1"/>
    </xf>
    <xf numFmtId="169" fontId="0" fillId="0" borderId="0" xfId="0" applyNumberFormat="1" applyFont="1" applyBorder="1" applyAlignment="1"/>
    <xf numFmtId="10" fontId="2" fillId="0" borderId="24" xfId="2" applyNumberFormat="1" applyFont="1" applyBorder="1" applyAlignment="1">
      <alignment horizontal="center"/>
    </xf>
    <xf numFmtId="0" fontId="2" fillId="0" borderId="37" xfId="0" applyFont="1" applyBorder="1" applyAlignment="1">
      <alignment horizontal="right"/>
    </xf>
    <xf numFmtId="0" fontId="0" fillId="0" borderId="38" xfId="0" quotePrefix="1" applyFont="1" applyBorder="1" applyAlignment="1">
      <alignment horizontal="center"/>
    </xf>
    <xf numFmtId="169" fontId="2" fillId="0" borderId="38" xfId="0" applyNumberFormat="1" applyFont="1" applyBorder="1" applyAlignment="1">
      <alignment horizontal="center"/>
    </xf>
    <xf numFmtId="10" fontId="2" fillId="0" borderId="40" xfId="2" applyNumberFormat="1" applyFont="1" applyBorder="1" applyAlignment="1">
      <alignment horizontal="center"/>
    </xf>
    <xf numFmtId="169" fontId="2" fillId="0" borderId="34" xfId="0" applyNumberFormat="1" applyFont="1" applyBorder="1" applyAlignment="1">
      <alignment horizontal="center"/>
    </xf>
    <xf numFmtId="0" fontId="2" fillId="7" borderId="46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 vertical="center"/>
    </xf>
    <xf numFmtId="0" fontId="2" fillId="7" borderId="42" xfId="0" applyFont="1" applyFill="1" applyBorder="1" applyAlignment="1">
      <alignment horizontal="center" vertical="center" wrapText="1"/>
    </xf>
    <xf numFmtId="0" fontId="2" fillId="0" borderId="37" xfId="0" quotePrefix="1" applyFont="1" applyBorder="1" applyAlignment="1">
      <alignment horizontal="center"/>
    </xf>
    <xf numFmtId="0" fontId="2" fillId="0" borderId="39" xfId="0" quotePrefix="1" applyFont="1" applyBorder="1" applyAlignment="1">
      <alignment horizontal="center"/>
    </xf>
    <xf numFmtId="169" fontId="12" fillId="7" borderId="37" xfId="1" applyNumberFormat="1" applyFont="1" applyFill="1" applyBorder="1" applyAlignment="1">
      <alignment horizontal="center"/>
    </xf>
    <xf numFmtId="169" fontId="12" fillId="7" borderId="38" xfId="1" applyNumberFormat="1" applyFont="1" applyFill="1" applyBorder="1" applyAlignment="1">
      <alignment horizontal="center"/>
    </xf>
    <xf numFmtId="169" fontId="13" fillId="0" borderId="46" xfId="0" applyNumberFormat="1" applyFont="1" applyBorder="1" applyAlignment="1">
      <alignment horizontal="center"/>
    </xf>
    <xf numFmtId="169" fontId="13" fillId="0" borderId="42" xfId="0" applyNumberFormat="1" applyFont="1" applyBorder="1" applyAlignment="1">
      <alignment horizontal="center"/>
    </xf>
    <xf numFmtId="0" fontId="0" fillId="0" borderId="45" xfId="0" applyBorder="1"/>
    <xf numFmtId="0" fontId="13" fillId="5" borderId="14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wrapText="1"/>
    </xf>
    <xf numFmtId="0" fontId="0" fillId="0" borderId="45" xfId="0" applyFont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0" fontId="13" fillId="0" borderId="39" xfId="0" applyNumberFormat="1" applyFont="1" applyBorder="1" applyAlignment="1">
      <alignment horizontal="center" vertical="center"/>
    </xf>
    <xf numFmtId="10" fontId="13" fillId="0" borderId="34" xfId="2" applyNumberFormat="1" applyFont="1" applyBorder="1" applyAlignment="1">
      <alignment horizontal="center" vertical="center"/>
    </xf>
    <xf numFmtId="0" fontId="13" fillId="0" borderId="26" xfId="0" applyFont="1" applyFill="1" applyBorder="1" applyAlignment="1">
      <alignment horizontal="center" wrapText="1"/>
    </xf>
    <xf numFmtId="169" fontId="13" fillId="0" borderId="42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wrapText="1"/>
    </xf>
    <xf numFmtId="169" fontId="13" fillId="0" borderId="46" xfId="0" applyNumberFormat="1" applyFont="1" applyFill="1" applyBorder="1" applyAlignment="1">
      <alignment horizontal="center" wrapText="1"/>
    </xf>
    <xf numFmtId="169" fontId="13" fillId="0" borderId="42" xfId="0" applyNumberFormat="1" applyFont="1" applyFill="1" applyBorder="1" applyAlignment="1">
      <alignment horizontal="center" wrapText="1"/>
    </xf>
    <xf numFmtId="10" fontId="13" fillId="0" borderId="39" xfId="0" applyNumberFormat="1" applyFont="1" applyFill="1" applyBorder="1" applyAlignment="1">
      <alignment horizontal="center" vertical="center" wrapText="1"/>
    </xf>
    <xf numFmtId="10" fontId="13" fillId="0" borderId="34" xfId="0" applyNumberFormat="1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169" fontId="12" fillId="7" borderId="11" xfId="1" applyNumberFormat="1" applyFont="1" applyFill="1" applyBorder="1" applyAlignment="1">
      <alignment horizontal="center"/>
    </xf>
    <xf numFmtId="10" fontId="13" fillId="5" borderId="17" xfId="0" applyNumberFormat="1" applyFont="1" applyFill="1" applyBorder="1" applyAlignment="1">
      <alignment horizontal="center" vertical="center"/>
    </xf>
    <xf numFmtId="169" fontId="13" fillId="0" borderId="20" xfId="0" applyNumberFormat="1" applyFont="1" applyBorder="1" applyAlignment="1">
      <alignment horizontal="center"/>
    </xf>
    <xf numFmtId="10" fontId="13" fillId="0" borderId="17" xfId="0" applyNumberFormat="1" applyFont="1" applyBorder="1" applyAlignment="1">
      <alignment horizontal="center" vertical="center"/>
    </xf>
    <xf numFmtId="10" fontId="13" fillId="5" borderId="14" xfId="0" applyNumberFormat="1" applyFont="1" applyFill="1" applyBorder="1" applyAlignment="1">
      <alignment horizontal="center" wrapText="1"/>
    </xf>
    <xf numFmtId="169" fontId="13" fillId="0" borderId="20" xfId="0" applyNumberFormat="1" applyFont="1" applyBorder="1" applyAlignment="1">
      <alignment horizontal="center" vertical="center" wrapText="1"/>
    </xf>
    <xf numFmtId="10" fontId="13" fillId="0" borderId="17" xfId="0" applyNumberFormat="1" applyFont="1" applyBorder="1" applyAlignment="1">
      <alignment horizontal="center" vertical="center" wrapText="1"/>
    </xf>
    <xf numFmtId="169" fontId="13" fillId="0" borderId="20" xfId="0" applyNumberFormat="1" applyFont="1" applyFill="1" applyBorder="1" applyAlignment="1">
      <alignment horizontal="center" wrapText="1"/>
    </xf>
    <xf numFmtId="10" fontId="13" fillId="0" borderId="17" xfId="0" applyNumberFormat="1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3" fillId="0" borderId="25" xfId="0" applyFont="1" applyFill="1" applyBorder="1" applyAlignment="1">
      <alignment horizontal="center" wrapText="1"/>
    </xf>
    <xf numFmtId="169" fontId="13" fillId="0" borderId="46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wrapText="1"/>
    </xf>
    <xf numFmtId="0" fontId="10" fillId="0" borderId="43" xfId="0" applyFont="1" applyBorder="1" applyAlignment="1">
      <alignment vertical="top" wrapText="1"/>
    </xf>
    <xf numFmtId="0" fontId="7" fillId="0" borderId="45" xfId="0" applyFont="1" applyBorder="1" applyAlignment="1">
      <alignment vertical="top" wrapText="1"/>
    </xf>
    <xf numFmtId="0" fontId="13" fillId="0" borderId="17" xfId="0" applyFont="1" applyBorder="1" applyAlignment="1">
      <alignment horizontal="right" wrapText="1" indent="1"/>
    </xf>
    <xf numFmtId="0" fontId="13" fillId="0" borderId="17" xfId="0" applyFont="1" applyFill="1" applyBorder="1" applyAlignment="1">
      <alignment horizontal="right" wrapText="1" indent="1"/>
    </xf>
    <xf numFmtId="0" fontId="12" fillId="5" borderId="43" xfId="0" applyFont="1" applyFill="1" applyBorder="1" applyAlignment="1">
      <alignment horizontal="center" vertical="center"/>
    </xf>
    <xf numFmtId="169" fontId="0" fillId="0" borderId="0" xfId="0" applyNumberFormat="1" applyFont="1" applyBorder="1" applyAlignment="1">
      <alignment horizontal="center"/>
    </xf>
    <xf numFmtId="169" fontId="2" fillId="0" borderId="45" xfId="0" applyNumberFormat="1" applyFont="1" applyBorder="1" applyAlignment="1">
      <alignment horizontal="center" vertical="center"/>
    </xf>
    <xf numFmtId="169" fontId="2" fillId="0" borderId="0" xfId="0" applyNumberFormat="1" applyFont="1" applyBorder="1" applyAlignment="1">
      <alignment horizontal="center" vertical="center"/>
    </xf>
    <xf numFmtId="169" fontId="2" fillId="0" borderId="41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5" borderId="17" xfId="0" applyFont="1" applyFill="1" applyBorder="1" applyAlignment="1">
      <alignment horizontal="center"/>
    </xf>
    <xf numFmtId="0" fontId="13" fillId="5" borderId="18" xfId="0" applyFont="1" applyFill="1" applyBorder="1" applyAlignment="1">
      <alignment horizontal="center"/>
    </xf>
    <xf numFmtId="0" fontId="13" fillId="5" borderId="19" xfId="0" applyFont="1" applyFill="1" applyBorder="1" applyAlignment="1">
      <alignment horizontal="center"/>
    </xf>
    <xf numFmtId="167" fontId="14" fillId="5" borderId="36" xfId="0" applyNumberFormat="1" applyFont="1" applyFill="1" applyBorder="1" applyAlignment="1">
      <alignment horizontal="center" vertical="top" wrapText="1"/>
    </xf>
    <xf numFmtId="167" fontId="14" fillId="5" borderId="15" xfId="0" applyNumberFormat="1" applyFont="1" applyFill="1" applyBorder="1" applyAlignment="1">
      <alignment horizontal="center" vertical="top" wrapText="1"/>
    </xf>
    <xf numFmtId="0" fontId="13" fillId="5" borderId="36" xfId="0" applyFont="1" applyFill="1" applyBorder="1" applyAlignment="1">
      <alignment horizontal="center" vertical="top"/>
    </xf>
    <xf numFmtId="0" fontId="15" fillId="5" borderId="14" xfId="0" applyFont="1" applyFill="1" applyBorder="1" applyAlignment="1">
      <alignment horizontal="center" vertical="top" wrapText="1"/>
    </xf>
    <xf numFmtId="0" fontId="15" fillId="5" borderId="6" xfId="0" applyFont="1" applyFill="1" applyBorder="1" applyAlignment="1">
      <alignment horizontal="center" vertical="top" wrapText="1"/>
    </xf>
    <xf numFmtId="0" fontId="15" fillId="5" borderId="15" xfId="0" applyFont="1" applyFill="1" applyBorder="1" applyAlignment="1">
      <alignment horizontal="center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3" fillId="5" borderId="14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3" fillId="0" borderId="36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1078"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8" formatCode="#,##0.00_);[Red]\(#,##0.0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&quot;$&quot;#,##0;[Red]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4" formatCode="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8" formatCode="#,##0.00_);[Red]\(#,##0.00\)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6" formatCode="#,##0_);[Red]\(#,##0\)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1" formatCode="&quot;$&quot;#,##0;[Red]&quot;$&quot;#,##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vertical="top" textRotation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8" formatCode="#,##0.00_);[Red]\(#,##0.00\)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top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6" formatCode="#,##0_);[Red]\(#,##0\)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1" formatCode="&quot;$&quot;#,##0;[Red]&quot;$&quot;#,##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vertical="top" textRotation="0" indent="0" justifyLastLine="0" shrinkToFit="0" readingOrder="0"/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7ECE8-40B6-4570-A6BA-C8EF187B6B81}" name="Table1" displayName="Table1" ref="A2:AL135" totalsRowShown="0" headerRowDxfId="1063" tableBorderDxfId="1062">
  <autoFilter ref="A2:AL135" xr:uid="{C978E642-D387-4FAD-B79C-984EB644DFD4}">
    <filterColumn colId="29">
      <filters>
        <filter val="Solicitor 1 LMF"/>
      </filters>
    </filterColumn>
  </autoFilter>
  <tableColumns count="38">
    <tableColumn id="1" xr3:uid="{6AA095D2-C3E5-4D69-B417-F0E83B748044}" name="File #" dataDxfId="1061"/>
    <tableColumn id="2" xr3:uid="{92457423-9CE3-4377-B7A2-84DF890E4744}" name="D/L" dataDxfId="1060"/>
    <tableColumn id="3" xr3:uid="{753B9F6F-B9B0-4632-8353-0BFA99CB5CC6}" name="D/S" dataDxfId="1059"/>
    <tableColumn id="4" xr3:uid="{96B1D862-B01A-4735-B334-989E18E7F487}" name="D/C" dataDxfId="1058"/>
    <tableColumn id="5" xr3:uid="{D06AC83A-9FBC-444D-AAD8-1BD86583859D}" name="Status"/>
    <tableColumn id="6" xr3:uid="{8F46B78E-4F10-4BAE-B6AB-83086494D3AD}" name="Insured" dataDxfId="1057"/>
    <tableColumn id="7" xr3:uid="{DEF9BC55-F66B-4112-A7A3-C753EDE92042}" name="City" dataDxfId="1056"/>
    <tableColumn id="8" xr3:uid="{D1A2FF02-9F77-4A5B-9ADA-592558F8C8CE}" name="State" dataDxfId="1055"/>
    <tableColumn id="9" xr3:uid="{0D0B213B-E7B0-4265-983A-DBE03666FCF6}" name="Initial Reserve - Bld" dataDxfId="1054"/>
    <tableColumn id="10" xr3:uid="{D3B28632-B66F-48AF-9712-B43DC9E74083}" name="Adj Reserve - Bld" dataDxfId="1053"/>
    <tableColumn id="11" xr3:uid="{8C53EA6E-907F-4F8F-B3B0-92A69133B1BD}" name="Settlement Amt - Bld" dataDxfId="1052"/>
    <tableColumn id="12" xr3:uid="{9E939ACB-38D3-458D-B6BA-493EFCC3E4F9}" name="Variance ($)  - Bld" dataDxfId="1051">
      <calculatedColumnFormula>K3-I3</calculatedColumnFormula>
    </tableColumn>
    <tableColumn id="13" xr3:uid="{6D025333-050F-4F90-8DE0-658ED3D1A068}" name="Variance (% of Stl)  - Bld" dataDxfId="1050">
      <calculatedColumnFormula>L3/K3</calculatedColumnFormula>
    </tableColumn>
    <tableColumn id="14" xr3:uid="{97882EF3-8C2F-442C-8CB4-E7BB1BB7F605}" name="Initial Reserve - Cont" dataDxfId="1049"/>
    <tableColumn id="15" xr3:uid="{35FABDA1-E49F-4050-B4D0-AB7F4295D800}" name="Adj Reserve - Cont" dataDxfId="1048"/>
    <tableColumn id="16" xr3:uid="{88457017-EC85-454F-A0F4-A75E167F924E}" name="Settlement Amt - Cont" dataDxfId="1047"/>
    <tableColumn id="17" xr3:uid="{4B0115E2-4562-4B7E-9204-0E11F7715648}" name="Variance ($)  - Cont" dataDxfId="1046">
      <calculatedColumnFormula>P3-N3</calculatedColumnFormula>
    </tableColumn>
    <tableColumn id="18" xr3:uid="{A39F81CC-AC2B-4175-B1D4-5CEDCDFB92BF}" name="Variance (% of Stl)  - Cont" dataDxfId="1045">
      <calculatedColumnFormula>Q3/P3</calculatedColumnFormula>
    </tableColumn>
    <tableColumn id="19" xr3:uid="{B20455C8-9CDD-492D-B6A3-4D0C0642B404}" name="Initial Reserve - BI" dataDxfId="1044"/>
    <tableColumn id="20" xr3:uid="{5CC7B8B4-E239-480A-A92C-57ED4128B60A}" name="Adj Reserve - BI" dataDxfId="1043"/>
    <tableColumn id="21" xr3:uid="{D72B37F7-3EF9-4AB1-8F27-754B363630C8}" name="Settlement Amt - BI" dataDxfId="1042"/>
    <tableColumn id="22" xr3:uid="{7B71C033-E330-4BCB-A5DE-A49EE56103A7}" name="Variance ($)  - BI" dataDxfId="1041">
      <calculatedColumnFormula>U3-S3</calculatedColumnFormula>
    </tableColumn>
    <tableColumn id="23" xr3:uid="{E32BD192-E57C-4EBE-BFBC-F52F3BC381E0}" name="Variance (% of Stl)  - BI" dataDxfId="1040">
      <calculatedColumnFormula>V3/U3</calculatedColumnFormula>
    </tableColumn>
    <tableColumn id="24" xr3:uid="{4FAA1C39-107A-4C83-97AC-C48451EF98ED}" name="Fee - Bld" dataDxfId="1039"/>
    <tableColumn id="25" xr3:uid="{8C65DAA1-A264-433D-8C9C-D1E86D2A122C}" name="Fee - Cont" dataDxfId="1038"/>
    <tableColumn id="26" xr3:uid="{EF3CF5C9-B15B-4C55-B262-A389400219D7}" name="Fee - BI" dataDxfId="1037"/>
    <tableColumn id="35" xr3:uid="{E8F464A6-D14C-4903-A2D3-222CFD714D40}" name="Fees Collected" dataDxfId="1036" dataCellStyle="Currency"/>
    <tableColumn id="36" xr3:uid="{81FC8113-7CCC-4AB5-9351-CF172630C06E}" name="Write off" dataDxfId="1035" dataCellStyle="Currency"/>
    <tableColumn id="37" xr3:uid="{F838AE1B-0E08-4EA9-94B3-F17E212B7C37}" name="A/R" dataDxfId="1034"/>
    <tableColumn id="27" xr3:uid="{11C7F4BF-8BF5-46C3-AE6B-1D8436745844}" name="Solicitors 1" dataDxfId="1033"/>
    <tableColumn id="28" xr3:uid="{C1186E8A-1291-47AD-9FD4-80190697421B}" name="Solicitors 2" dataDxfId="1032"/>
    <tableColumn id="29" xr3:uid="{2FEA5EBA-E351-472B-86FA-B9D24348312C}" name="Assigned Adjusters &amp; Support 1" dataDxfId="1031"/>
    <tableColumn id="30" xr3:uid="{AAB605E9-3C66-448A-902F-FE133846F9E9}" name="Assigned Adjusters &amp; Support 2" dataDxfId="1030"/>
    <tableColumn id="31" xr3:uid="{B90CF74C-18BC-496B-8F4D-61948D14C4F8}" name="Assigned Adjusters &amp; Support 3" dataDxfId="1029"/>
    <tableColumn id="32" xr3:uid="{5AB8828F-EEB4-4888-8104-C0E3935F99B0}" name="Assigned Adjusters &amp; Support 4" dataDxfId="1028"/>
    <tableColumn id="33" xr3:uid="{8E08FBFE-EBCD-43C2-ABDA-4E6D0E0CACF5}" name="Assigned Adjusters &amp; Support 5" dataDxfId="1027"/>
    <tableColumn id="34" xr3:uid="{4E777B55-8BDA-47AA-A046-38A62884A096}" name="Assigned Adjusters &amp; Support 6" dataDxfId="1026"/>
    <tableColumn id="38" xr3:uid="{9476CB14-D66A-4FDD-9337-B66DF06E8571}" name="Comments" dataDxfId="10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944577B-6A22-4BE8-9B38-86D0EB3824D6}" name="Table112" displayName="Table112" ref="A2:AL6" totalsRowShown="0" headerRowDxfId="633" dataDxfId="632" tableBorderDxfId="631">
  <autoFilter ref="A2:AL6" xr:uid="{C978E642-D387-4FAD-B79C-984EB644DFD4}"/>
  <tableColumns count="38">
    <tableColumn id="1" xr3:uid="{A4B0D2D4-50E9-40CE-890D-32A9E96FC494}" name="File #" dataDxfId="630"/>
    <tableColumn id="2" xr3:uid="{67BC7058-B0E8-4324-9B9E-D5D41B5A5C5A}" name="D/L" dataDxfId="629"/>
    <tableColumn id="3" xr3:uid="{EB4F24F6-613E-4C4D-8A82-4383EDC0DCCA}" name="D/S" dataDxfId="628"/>
    <tableColumn id="4" xr3:uid="{44B7A5F9-B561-4114-BF92-4FEBA636937A}" name="D/C" dataDxfId="627"/>
    <tableColumn id="5" xr3:uid="{3BB32EC9-02E8-40C3-BC21-06302663CEC4}" name="Status" dataDxfId="626"/>
    <tableColumn id="6" xr3:uid="{779829D9-F7FC-4663-936B-0DD1753CBA41}" name="Insured" dataDxfId="625"/>
    <tableColumn id="7" xr3:uid="{2096CE4D-9BF0-48B9-8025-9B9782072592}" name="City" dataDxfId="624"/>
    <tableColumn id="8" xr3:uid="{48C421B9-59F5-4B4E-BB08-6F1FF30D8DE2}" name="State" dataDxfId="623"/>
    <tableColumn id="9" xr3:uid="{3EC5AD8D-3330-42E2-8690-41E31F12B5AA}" name="Initial Reserve - Bld" dataDxfId="622"/>
    <tableColumn id="10" xr3:uid="{6798A93B-D6B0-4E56-A6D7-13927D80567C}" name="Adj Reserve - Bld" dataDxfId="621"/>
    <tableColumn id="11" xr3:uid="{F8438CBF-A515-417E-881B-2D4779663827}" name="Settlement Amt - Bld" dataDxfId="620"/>
    <tableColumn id="12" xr3:uid="{E525CEAD-47C8-4FFE-9AFC-425F22EAF589}" name="Variance ($)  - Bld" dataDxfId="619">
      <calculatedColumnFormula>K3-I3</calculatedColumnFormula>
    </tableColumn>
    <tableColumn id="13" xr3:uid="{A33E9A9D-1017-404C-9C6D-EFE83CED3336}" name="Variance (% of Stl)  - Bld" dataDxfId="618">
      <calculatedColumnFormula>L3/K3</calculatedColumnFormula>
    </tableColumn>
    <tableColumn id="14" xr3:uid="{1A551BEE-2BBE-4E00-8B72-19EDF6DC7354}" name="Initial Reserve - Cont" dataDxfId="617"/>
    <tableColumn id="15" xr3:uid="{40304CA2-456E-4A74-B8AD-982EEDA56FBE}" name="Adj Reserve - Cont" dataDxfId="616"/>
    <tableColumn id="16" xr3:uid="{364C2587-7E63-47AE-8D24-4F56C335B25B}" name="Settlement Amt - Cont" dataDxfId="615"/>
    <tableColumn id="17" xr3:uid="{F607A3A1-46CA-4BFF-846D-D4146C9EDFD1}" name="Variance ($)  - Cont" dataDxfId="614">
      <calculatedColumnFormula>P3-N3</calculatedColumnFormula>
    </tableColumn>
    <tableColumn id="18" xr3:uid="{ED501D19-8255-458F-8B56-6C7889465330}" name="Variance (% of Stl)  - Cont" dataDxfId="613">
      <calculatedColumnFormula>Q3/P3</calculatedColumnFormula>
    </tableColumn>
    <tableColumn id="19" xr3:uid="{5D70F11A-E390-460F-8239-9362D7058F25}" name="Initial Reserve - BI" dataDxfId="612"/>
    <tableColumn id="20" xr3:uid="{EEF7BC96-3F3E-4D08-9543-EA33C8D5FC7A}" name="Adj Reserve - BI" dataDxfId="611"/>
    <tableColumn id="21" xr3:uid="{C16638DE-5D6A-4EB6-AA2D-27E011AD213A}" name="Settlement Amt - BI" dataDxfId="610"/>
    <tableColumn id="22" xr3:uid="{73DC6BA8-CFBB-4BA6-AB54-D53402D85FDD}" name="Variance ($)  - BI" dataDxfId="609">
      <calculatedColumnFormula>U3-S3</calculatedColumnFormula>
    </tableColumn>
    <tableColumn id="23" xr3:uid="{7134C378-39BE-43B4-A34F-39DD1FE83924}" name="Variance (% of Stl)  - BI" dataDxfId="608">
      <calculatedColumnFormula>V3/U3</calculatedColumnFormula>
    </tableColumn>
    <tableColumn id="24" xr3:uid="{9255130C-709D-46A1-91CF-ABD4F7E2050D}" name="Fee - Bld" dataDxfId="607"/>
    <tableColumn id="25" xr3:uid="{E905FEEC-C1AE-45A3-9A62-7C18348BBED6}" name="Fee - Cont" dataDxfId="606"/>
    <tableColumn id="26" xr3:uid="{ECC22370-3AFC-4BC3-BD71-FA573C197563}" name="Fee - BI" dataDxfId="605"/>
    <tableColumn id="35" xr3:uid="{9A933386-B9CF-4392-8EB2-567FDB694481}" name="Fees Collected" dataDxfId="604" dataCellStyle="Currency"/>
    <tableColumn id="36" xr3:uid="{3843FA97-171F-47C9-895B-C46D8D34A2C9}" name="Write off" dataDxfId="603" dataCellStyle="Currency"/>
    <tableColumn id="37" xr3:uid="{4845DF86-A511-4C91-BBFD-04D5492012CA}" name="A/R" dataDxfId="602"/>
    <tableColumn id="27" xr3:uid="{8474F167-5C0E-4BDB-911D-85411DFF6963}" name="Solicitors 1" dataDxfId="601"/>
    <tableColumn id="28" xr3:uid="{5637F0ED-B8C1-4374-94B4-CB0ADE682DA3}" name="Solicitors 2" dataDxfId="600"/>
    <tableColumn id="29" xr3:uid="{608602E0-CB61-4350-970F-A36DBC011D3B}" name="Assigned Adjusters &amp; Support 1" dataDxfId="599"/>
    <tableColumn id="30" xr3:uid="{9EA020D4-1C16-4D39-A16C-BFBF7E692635}" name="Assigned Adjusters &amp; Support 2" dataDxfId="598"/>
    <tableColumn id="31" xr3:uid="{9F09EBF6-D6DD-4AEF-A19D-103A51C0727D}" name="Assigned Adjusters &amp; Support 3" dataDxfId="597"/>
    <tableColumn id="32" xr3:uid="{4BFA2BAF-DDE4-4204-9D7F-6334091774CE}" name="Assigned Adjusters &amp; Support 4" dataDxfId="596"/>
    <tableColumn id="33" xr3:uid="{391E5331-DED2-4223-8AB0-994FF426926A}" name="Assigned Adjusters &amp; Support 5" dataDxfId="595"/>
    <tableColumn id="34" xr3:uid="{4F83C204-3FCD-4C0C-9C39-FDA20DAF9A26}" name="Assigned Adjusters &amp; Support 6" dataDxfId="594"/>
    <tableColumn id="38" xr3:uid="{62EEA654-C530-4627-BA46-E30F8ABD44EE}" name="Comments" dataDxfId="59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120DC0-3ABB-457A-B041-1447A11E668D}" name="Table113" displayName="Table113" ref="A2:AL8" totalsRowShown="0" headerRowDxfId="578" dataDxfId="577" tableBorderDxfId="576">
  <autoFilter ref="A2:AL8" xr:uid="{C978E642-D387-4FAD-B79C-984EB644DFD4}"/>
  <tableColumns count="38">
    <tableColumn id="1" xr3:uid="{2B2AB84F-B481-45FE-A35F-DFA94888287C}" name="File #" dataDxfId="575"/>
    <tableColumn id="2" xr3:uid="{EFB7FC20-A961-4FE1-91C0-5AF1722C1CAF}" name="D/L" dataDxfId="574"/>
    <tableColumn id="3" xr3:uid="{5BE42B9C-CC73-41DD-A21E-618DC0B01401}" name="D/S" dataDxfId="573"/>
    <tableColumn id="4" xr3:uid="{446F26BA-AC3E-4BCF-8A14-3E1E99718C6B}" name="D/C" dataDxfId="572"/>
    <tableColumn id="5" xr3:uid="{D7E9A9F0-E677-4391-9241-699CE84A2E38}" name="Status" dataDxfId="571"/>
    <tableColumn id="6" xr3:uid="{1C9A7A46-DAA3-4306-8833-AC7B67E3F158}" name="Insured" dataDxfId="570"/>
    <tableColumn id="7" xr3:uid="{EBFB43D8-585D-4E04-8EBD-2A75520C8B72}" name="City" dataDxfId="569"/>
    <tableColumn id="8" xr3:uid="{0655D7FF-ECB4-4F5F-BCD5-9F4EF9121087}" name="State" dataDxfId="568"/>
    <tableColumn id="9" xr3:uid="{35FF6D69-234A-462A-9E8B-0D333CBE0232}" name="Initial Reserve - Bld" dataDxfId="567"/>
    <tableColumn id="10" xr3:uid="{5967ED64-8E1E-4E6E-8634-1749E572FE56}" name="Adj Reserve - Bld" dataDxfId="566"/>
    <tableColumn id="11" xr3:uid="{3BCEC685-C078-4015-8F46-D4EB5686D922}" name="Settlement Amt - Bld" dataDxfId="565"/>
    <tableColumn id="12" xr3:uid="{2D798D2B-C77C-4412-8483-1BA6B066363C}" name="Variance ($)  - Bld" dataDxfId="564"/>
    <tableColumn id="13" xr3:uid="{56906843-52CB-4E02-8E47-D63CF058F0C0}" name="Variance (% of Stl)  - Bld" dataDxfId="563"/>
    <tableColumn id="14" xr3:uid="{C2762A8F-A2A6-45E5-8F0E-863014E0ABD2}" name="Initial Reserve - Cont" dataDxfId="562"/>
    <tableColumn id="15" xr3:uid="{3D78FE02-B5C5-4B5B-9FCE-ADB1BBD0EB29}" name="Adj Reserve - Cont" dataDxfId="561"/>
    <tableColumn id="16" xr3:uid="{F3FEB548-3836-4538-BBCC-76A0F3FE6415}" name="Settlement Amt - Cont" dataDxfId="560"/>
    <tableColumn id="17" xr3:uid="{8B4BC6B4-4916-4A87-A195-AAA9997197CC}" name="Variance ($)  - Cont" dataDxfId="559"/>
    <tableColumn id="18" xr3:uid="{CA7F523F-53B7-4289-8B8B-5976312E67A8}" name="Variance (% of Stl)  - Cont" dataDxfId="558"/>
    <tableColumn id="19" xr3:uid="{145CB9A5-0270-452B-A6FE-4ADB031A25C6}" name="Initial Reserve - BI" dataDxfId="557"/>
    <tableColumn id="20" xr3:uid="{D1021108-EA8C-4D5B-9B09-9655AF09FC7F}" name="Adj Reserve - BI" dataDxfId="556"/>
    <tableColumn id="21" xr3:uid="{1414A99D-5B87-4DE6-93C0-779AB8D0320E}" name="Settlement Amt - BI" dataDxfId="555"/>
    <tableColumn id="22" xr3:uid="{4F8CBA0F-FA5C-4E3F-B8B3-8EDE95945068}" name="Variance ($)  - BI" dataDxfId="554"/>
    <tableColumn id="23" xr3:uid="{4874812B-376F-4677-B231-8EED0A0D1FC6}" name="Variance (% of Stl)  - BI" dataDxfId="553"/>
    <tableColumn id="24" xr3:uid="{5F021F08-A9C1-49E1-88BA-E5DAAAC19C8C}" name="Fee - Bld" dataDxfId="552"/>
    <tableColumn id="25" xr3:uid="{1FB6E8C2-941D-4734-8CA5-642D86E66679}" name="Fee - Cont" dataDxfId="551"/>
    <tableColumn id="26" xr3:uid="{687272B4-6782-4A35-9330-FEA1AC77AB57}" name="Fee - BI" dataDxfId="550"/>
    <tableColumn id="35" xr3:uid="{15E760A5-C5A1-4E26-A73B-1230E95C0011}" name="Fees Collected" dataDxfId="549" dataCellStyle="Currency"/>
    <tableColumn id="36" xr3:uid="{164F82B2-FC59-4240-9191-26AC7A28FB79}" name="Write off" dataDxfId="548" dataCellStyle="Currency"/>
    <tableColumn id="37" xr3:uid="{F82E2AB9-7AC1-4EA3-80A3-12C40D36173B}" name="A/R" dataDxfId="547"/>
    <tableColumn id="27" xr3:uid="{78BCFB22-03F6-41C9-A4A0-AC6F84EB5FBB}" name="Solicitors 1" dataDxfId="546"/>
    <tableColumn id="28" xr3:uid="{91F04BFF-A77E-408B-BB1B-91D69CD59059}" name="Solicitors 2" dataDxfId="545"/>
    <tableColumn id="29" xr3:uid="{57E442FB-C441-4C3F-98A5-D29EC5C438E3}" name="Assigned Adjusters &amp; Support 1" dataDxfId="544"/>
    <tableColumn id="30" xr3:uid="{F8BA9B78-8E72-4EA9-982A-70E39C610949}" name="Assigned Adjusters &amp; Support 2" dataDxfId="543"/>
    <tableColumn id="31" xr3:uid="{4DF4B760-FA9D-4E99-952A-C9E7FF184690}" name="Assigned Adjusters &amp; Support 3" dataDxfId="542"/>
    <tableColumn id="32" xr3:uid="{A0C66780-A8A3-45D6-A3BA-B174717455DC}" name="Assigned Adjusters &amp; Support 4" dataDxfId="541"/>
    <tableColumn id="33" xr3:uid="{1199785C-EAB9-4252-ABC6-9CEAAC239F07}" name="Assigned Adjusters &amp; Support 5" dataDxfId="540"/>
    <tableColumn id="34" xr3:uid="{05BE7D22-BE9D-4BB8-A99A-7619716B1F6C}" name="Assigned Adjusters &amp; Support 6" dataDxfId="539"/>
    <tableColumn id="38" xr3:uid="{A6CA807D-EEDC-486F-96C3-974D8CF7FB11}" name="Comments" dataDxfId="53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A89617-AC71-4709-995F-67FB908DC14F}" name="Table114" displayName="Table114" ref="A2:AL10" totalsRowShown="0" headerRowDxfId="523" dataDxfId="522" tableBorderDxfId="521">
  <autoFilter ref="A2:AL10" xr:uid="{C978E642-D387-4FAD-B79C-984EB644DFD4}"/>
  <tableColumns count="38">
    <tableColumn id="1" xr3:uid="{58C16E8C-9B33-48AC-BA3B-E453924FC7FD}" name="File #" dataDxfId="520"/>
    <tableColumn id="2" xr3:uid="{3CD468CC-CB53-47B7-8657-956E9A7F3836}" name="D/L" dataDxfId="519"/>
    <tableColumn id="3" xr3:uid="{F9FA1CFE-7F3D-406F-855C-CB2D4364C583}" name="D/S" dataDxfId="518"/>
    <tableColumn id="4" xr3:uid="{0082E4EA-D650-45AB-856F-22A286622F24}" name="D/C" dataDxfId="517"/>
    <tableColumn id="5" xr3:uid="{B903F363-81CA-4D88-9477-9B0AC109B11A}" name="Status" dataDxfId="516"/>
    <tableColumn id="6" xr3:uid="{4C234BBF-EB19-404F-878F-CD6505AB27D9}" name="Insured" dataDxfId="515"/>
    <tableColumn id="7" xr3:uid="{4148D943-6E76-4248-AAA9-62B4C7C5E995}" name="City" dataDxfId="514"/>
    <tableColumn id="8" xr3:uid="{2A7B433F-DCD9-40D3-BAB8-7B36FB094391}" name="State" dataDxfId="513"/>
    <tableColumn id="9" xr3:uid="{4C380BBE-4670-4607-9163-79DC46B6D0B9}" name="Initial Reserve - Bld" dataDxfId="512"/>
    <tableColumn id="10" xr3:uid="{43C625E4-5910-4A06-8621-8DB90AF31854}" name="Adj Reserve - Bld" dataDxfId="511"/>
    <tableColumn id="11" xr3:uid="{96B123CE-5201-46CE-B838-11E7B0E9EB51}" name="Settlement Amt - Bld" dataDxfId="510"/>
    <tableColumn id="12" xr3:uid="{E74C3F8F-77DB-4DEB-A27D-AD25B6DFCD5C}" name="Variance ($)  - Bld" dataDxfId="509"/>
    <tableColumn id="13" xr3:uid="{1245457C-CB13-43B9-9D11-7A157D9AB5AC}" name="Variance (% of Stl)  - Bld" dataDxfId="508"/>
    <tableColumn id="14" xr3:uid="{EB9247A8-C560-428F-B7D6-6EE1B6678350}" name="Initial Reserve - Cont" dataDxfId="507"/>
    <tableColumn id="15" xr3:uid="{06144296-E536-4D24-B186-0907DCCFE203}" name="Adj Reserve - Cont" dataDxfId="506"/>
    <tableColumn id="16" xr3:uid="{EAF7B7EB-645E-4D4F-B477-352F1ECF1BCF}" name="Settlement Amt - Cont" dataDxfId="505"/>
    <tableColumn id="17" xr3:uid="{A941436F-0BF8-42BA-A77E-FE34326C75AC}" name="Variance ($)  - Cont" dataDxfId="504"/>
    <tableColumn id="18" xr3:uid="{81F6925F-C655-45EB-ADB3-6DD0FC7952E0}" name="Variance (% of Stl)  - Cont" dataDxfId="503"/>
    <tableColumn id="19" xr3:uid="{260F687C-8454-4281-B113-54AF664D363F}" name="Initial Reserve - BI" dataDxfId="502"/>
    <tableColumn id="20" xr3:uid="{1A6659D7-A67F-455E-BEB8-AF531B5A65FF}" name="Adj Reserve - BI" dataDxfId="501"/>
    <tableColumn id="21" xr3:uid="{9C9BE1C0-9112-4D12-8FD3-C8A7A4CE8D42}" name="Settlement Amt - BI" dataDxfId="500"/>
    <tableColumn id="22" xr3:uid="{87281F1F-D379-4FF3-894A-53E298CB4CAC}" name="Variance ($)  - BI" dataDxfId="499"/>
    <tableColumn id="23" xr3:uid="{C96B4260-3163-4CBD-959A-87FF3E3D2FCD}" name="Variance (% of Stl)  - BI" dataDxfId="498"/>
    <tableColumn id="24" xr3:uid="{0279E380-0A24-47C4-AFAE-971CB9363CD1}" name="Fee - Bld" dataDxfId="497"/>
    <tableColumn id="25" xr3:uid="{D54D1B00-EF50-4C2A-B6DF-9F7ECD48A678}" name="Fee - Cont" dataDxfId="496"/>
    <tableColumn id="26" xr3:uid="{C2B3CE6F-FA53-4EF5-A244-976DBEF43E52}" name="Fee - BI" dataDxfId="495"/>
    <tableColumn id="35" xr3:uid="{9918CE58-A4A3-4DE8-859F-6C54ABDC5850}" name="Fees Collected" dataDxfId="494" dataCellStyle="Currency"/>
    <tableColumn id="36" xr3:uid="{E065401F-0564-4EC5-83AC-48A92BC2A72F}" name="Write off" dataDxfId="493" dataCellStyle="Currency"/>
    <tableColumn id="37" xr3:uid="{8563C776-A7A4-42BA-B37D-45367A8B30E5}" name="A/R" dataDxfId="492"/>
    <tableColumn id="27" xr3:uid="{49C02AD4-630F-45DE-90B7-A1D299B80CF2}" name="Solicitors 1" dataDxfId="491"/>
    <tableColumn id="28" xr3:uid="{F502A34A-F2EC-4EBE-8E84-3BE8022E09E5}" name="Solicitors 2" dataDxfId="490"/>
    <tableColumn id="29" xr3:uid="{5FA2D1E1-03BF-4C0B-A56A-751BE8598FBF}" name="Assigned Adjusters &amp; Support 1" dataDxfId="489"/>
    <tableColumn id="30" xr3:uid="{A48E8487-FCAC-4DCD-8ADB-CDCFE11FF2DF}" name="Assigned Adjusters &amp; Support 2" dataDxfId="488"/>
    <tableColumn id="31" xr3:uid="{6DF4A626-C3E1-4B94-A69C-BF25C2B78C12}" name="Assigned Adjusters &amp; Support 3" dataDxfId="487"/>
    <tableColumn id="32" xr3:uid="{27F0277E-4495-4F1A-8D88-4753F28FA5B3}" name="Assigned Adjusters &amp; Support 4" dataDxfId="486"/>
    <tableColumn id="33" xr3:uid="{417B35AF-2B06-47F3-96E0-A84229C967D2}" name="Assigned Adjusters &amp; Support 5" dataDxfId="485"/>
    <tableColumn id="34" xr3:uid="{AAA2451E-C409-48DA-9E3D-88B9FCF16E5E}" name="Assigned Adjusters &amp; Support 6" dataDxfId="484"/>
    <tableColumn id="38" xr3:uid="{FA07FFE1-5797-4DD3-90E1-4CF059E6DA21}" name="Comments" dataDxfId="48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757491-5742-4AA1-B23E-9FEBCC53A5F7}" name="Table116" displayName="Table116" ref="A2:AL4" totalsRowShown="0" headerRowDxfId="470" dataDxfId="469" tableBorderDxfId="468">
  <autoFilter ref="A2:AL4" xr:uid="{C978E642-D387-4FAD-B79C-984EB644DFD4}"/>
  <tableColumns count="38">
    <tableColumn id="1" xr3:uid="{84BB76A0-D1A8-4986-AD5F-F8A9700CF683}" name="File #" dataDxfId="467"/>
    <tableColumn id="2" xr3:uid="{FABA76CE-9044-45EF-886A-4E9F9F4AC1F4}" name="D/L" dataDxfId="466"/>
    <tableColumn id="3" xr3:uid="{5701280B-F696-4F3C-AE23-7A86C68021C8}" name="D/S" dataDxfId="465"/>
    <tableColumn id="4" xr3:uid="{7CEB847A-AB2F-4FE6-9FB3-C951E3D69CDF}" name="D/C" dataDxfId="464"/>
    <tableColumn id="5" xr3:uid="{DB61E21A-6578-476C-8603-EBE8EA1C06FC}" name="Status" dataDxfId="463"/>
    <tableColumn id="6" xr3:uid="{1B6E335C-FCED-4D9D-8609-72ECD3E767E9}" name="Insured" dataDxfId="462"/>
    <tableColumn id="7" xr3:uid="{4C7BAB2F-9C47-494E-B913-84A3C8C03AD0}" name="City" dataDxfId="461"/>
    <tableColumn id="8" xr3:uid="{C5BD069C-9317-4E02-9E26-4F79F81955AF}" name="State" dataDxfId="460"/>
    <tableColumn id="9" xr3:uid="{33914D65-6DA3-4185-A5FF-B28710EAE542}" name="Initial Reserve - Bld" dataDxfId="459"/>
    <tableColumn id="10" xr3:uid="{DA1FCA06-E891-4EC0-9B31-1A11F7C90CE3}" name="Adj Reserve - Bld" dataDxfId="458"/>
    <tableColumn id="11" xr3:uid="{022E0EED-0848-43E9-8F1B-19CD672A1EEF}" name="Settlement Amt - Bld" dataDxfId="457"/>
    <tableColumn id="12" xr3:uid="{D9D028F4-150A-409E-B947-3257839AF7AD}" name="Variance ($)  - Bld" dataDxfId="456">
      <calculatedColumnFormula>K3-I3</calculatedColumnFormula>
    </tableColumn>
    <tableColumn id="13" xr3:uid="{F36F0EA4-F583-4BB2-94CA-C67EC61A437C}" name="Variance (% of Stl)  - Bld" dataDxfId="455">
      <calculatedColumnFormula>L3/K3</calculatedColumnFormula>
    </tableColumn>
    <tableColumn id="14" xr3:uid="{A4E70E1A-CBA0-4E7D-AD23-137A4175D37C}" name="Initial Reserve - Cont" dataDxfId="454"/>
    <tableColumn id="15" xr3:uid="{85C006EC-678D-445A-BD90-B152E8A2524C}" name="Adj Reserve - Cont" dataDxfId="453"/>
    <tableColumn id="16" xr3:uid="{69FD98A8-9E7F-4D97-8296-F5502595C967}" name="Settlement Amt - Cont" dataDxfId="452"/>
    <tableColumn id="17" xr3:uid="{1B68E94B-9F54-4533-86AE-C10B0103178B}" name="Variance ($)  - Cont" dataDxfId="451">
      <calculatedColumnFormula>P3-N3</calculatedColumnFormula>
    </tableColumn>
    <tableColumn id="18" xr3:uid="{37B5A3B4-26C5-44CD-9C23-7334FF0624C3}" name="Variance (% of Stl)  - Cont" dataDxfId="450">
      <calculatedColumnFormula>Q3/P3</calculatedColumnFormula>
    </tableColumn>
    <tableColumn id="19" xr3:uid="{2A5CB4A7-A78F-4E0F-9B1A-99DEB090BC26}" name="Initial Reserve - BI" dataDxfId="449"/>
    <tableColumn id="20" xr3:uid="{C252B495-DDC6-446F-B9C2-DAB5B24CFCFB}" name="Adj Reserve - BI" dataDxfId="448"/>
    <tableColumn id="21" xr3:uid="{592CDDA6-0DB9-4DAC-871E-0163A42CF179}" name="Settlement Amt - BI" dataDxfId="447"/>
    <tableColumn id="22" xr3:uid="{818FE9F1-EA54-4434-AF6E-884D9550B583}" name="Variance ($)  - BI" dataDxfId="446">
      <calculatedColumnFormula>U3-S3</calculatedColumnFormula>
    </tableColumn>
    <tableColumn id="23" xr3:uid="{92B34C29-40D6-4837-ABC1-F0F4CC21CB8F}" name="Variance (% of Stl)  - BI" dataDxfId="445">
      <calculatedColumnFormula>V3/U3</calculatedColumnFormula>
    </tableColumn>
    <tableColumn id="24" xr3:uid="{9BA84E04-F9A3-47D7-97A0-B4E9896E9FEE}" name="Fee - Bld" dataDxfId="444"/>
    <tableColumn id="25" xr3:uid="{2151904F-2B8D-4C8C-BA68-364B92506725}" name="Fee - Cont" dataDxfId="443"/>
    <tableColumn id="26" xr3:uid="{4EC50E3F-A8B4-469F-9ABD-9085A1478720}" name="Fee - BI" dataDxfId="442"/>
    <tableColumn id="35" xr3:uid="{C381CB56-3BCA-4BA4-AA2B-A6A54D54E134}" name="Fees Collected" dataDxfId="441" dataCellStyle="Currency"/>
    <tableColumn id="36" xr3:uid="{6E8438E5-DEC5-4533-8834-3D832A96E809}" name="Write off" dataDxfId="440" dataCellStyle="Currency"/>
    <tableColumn id="37" xr3:uid="{25199EE9-1E1A-4535-910A-DF3F77ABCD58}" name="A/R" dataDxfId="439"/>
    <tableColumn id="27" xr3:uid="{15ADA08E-76E2-490F-A872-C37010882C52}" name="Solicitors 1" dataDxfId="438"/>
    <tableColumn id="28" xr3:uid="{B590FA63-8124-4E63-9BFB-B82A371E168B}" name="Solicitors 2" dataDxfId="437"/>
    <tableColumn id="29" xr3:uid="{5635E3C5-1E24-4199-BEA7-D956E679F17A}" name="Assigned Adjusters &amp; Support 1" dataDxfId="436"/>
    <tableColumn id="30" xr3:uid="{F22F920F-783C-409F-8384-CD0F16660E5E}" name="Assigned Adjusters &amp; Support 2" dataDxfId="435"/>
    <tableColumn id="31" xr3:uid="{D50E60E0-84E1-4314-BCCA-AA1A626F6EDE}" name="Assigned Adjusters &amp; Support 3" dataDxfId="434"/>
    <tableColumn id="32" xr3:uid="{FC936CFA-BC45-43A1-847A-B15811C3FC91}" name="Assigned Adjusters &amp; Support 4" dataDxfId="433"/>
    <tableColumn id="33" xr3:uid="{41D8B41D-D62C-4B40-BDD3-9162A76FB64C}" name="Assigned Adjusters &amp; Support 5" dataDxfId="432"/>
    <tableColumn id="34" xr3:uid="{A212AC38-6681-4347-AEDC-AED3F33C816E}" name="Assigned Adjusters &amp; Support 6" dataDxfId="431"/>
    <tableColumn id="38" xr3:uid="{DBD9AED6-47CB-4840-A8B3-47E6934DB19A}" name="Comments" dataDxfId="43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33764D5-4E4E-4877-B909-EBEC74C631B2}" name="Table118" displayName="Table118" ref="A2:AL5" totalsRowShown="0" headerRowDxfId="417" dataDxfId="416" tableBorderDxfId="415">
  <autoFilter ref="A2:AL5" xr:uid="{C978E642-D387-4FAD-B79C-984EB644DFD4}"/>
  <tableColumns count="38">
    <tableColumn id="1" xr3:uid="{49F027E4-7601-41BF-9175-B682F4ADF60D}" name="File #" dataDxfId="414"/>
    <tableColumn id="2" xr3:uid="{C1BFFB29-AA3A-4ADE-BDDC-B409FE01BE29}" name="D/L" dataDxfId="413"/>
    <tableColumn id="3" xr3:uid="{125CA804-9DCD-44E0-8CA8-2CA497453F39}" name="D/S" dataDxfId="412"/>
    <tableColumn id="4" xr3:uid="{4A02AFAA-FC81-4AC2-8946-B5700A9FA45C}" name="D/C" dataDxfId="411"/>
    <tableColumn id="5" xr3:uid="{1A9BE726-D9A5-4718-BEE0-005943846801}" name="Status" dataDxfId="410"/>
    <tableColumn id="6" xr3:uid="{DFB5D0B1-EAA3-49C5-947A-C1589D369215}" name="Insured" dataDxfId="409"/>
    <tableColumn id="7" xr3:uid="{EAE1C000-89A8-486A-951C-3701B5F92FC2}" name="City" dataDxfId="408"/>
    <tableColumn id="8" xr3:uid="{23A19133-033C-4AA9-BB63-1CD82EBF3E9E}" name="State" dataDxfId="407"/>
    <tableColumn id="9" xr3:uid="{54692655-4A45-4E38-B708-9AB267BE0DCF}" name="Initial Reserve - Bld" dataDxfId="406"/>
    <tableColumn id="10" xr3:uid="{0E0A8931-7798-4E16-9E31-BCDD5E95F343}" name="Adj Reserve - Bld" dataDxfId="405"/>
    <tableColumn id="11" xr3:uid="{E110EA07-EA84-4B87-A217-10C724B0EA3C}" name="Settlement Amt - Bld" dataDxfId="404"/>
    <tableColumn id="12" xr3:uid="{16EBDB5D-E7FA-4142-9698-D66E35EDE061}" name="Variance ($)  - Bld" dataDxfId="403"/>
    <tableColumn id="13" xr3:uid="{B1B0E48F-4C95-4127-9CA8-E854604C2C8E}" name="Variance (% of Stl)  - Bld" dataDxfId="402"/>
    <tableColumn id="14" xr3:uid="{968D33DD-57EB-4F9E-BD7F-9B83ABA852B9}" name="Initial Reserve - Cont" dataDxfId="401"/>
    <tableColumn id="15" xr3:uid="{AEA6465C-271B-4282-A905-D1C4B07152E0}" name="Adj Reserve - Cont" dataDxfId="400"/>
    <tableColumn id="16" xr3:uid="{B98A0371-247F-4C57-9D3D-010FBB55FD9A}" name="Settlement Amt - Cont" dataDxfId="399"/>
    <tableColumn id="17" xr3:uid="{C2ACD88C-1402-480E-9EE3-EB16FAC74305}" name="Variance ($)  - Cont" dataDxfId="398"/>
    <tableColumn id="18" xr3:uid="{A925C428-82CB-4FD4-A5EA-8621C868F0C9}" name="Variance (% of Stl)  - Cont" dataDxfId="397"/>
    <tableColumn id="19" xr3:uid="{B0B06C38-7304-40F6-9E13-CECB2E16170F}" name="Initial Reserve - BI" dataDxfId="396"/>
    <tableColumn id="20" xr3:uid="{B76AF3A4-C61D-4146-A030-B669F223B47C}" name="Adj Reserve - BI" dataDxfId="395"/>
    <tableColumn id="21" xr3:uid="{22153553-908E-49BF-940C-791A95C657DB}" name="Settlement Amt - BI" dataDxfId="394"/>
    <tableColumn id="22" xr3:uid="{D7E458CE-6DE8-498A-BF00-733F6E24FABA}" name="Variance ($)  - BI" dataDxfId="393"/>
    <tableColumn id="23" xr3:uid="{DF638795-7102-46D8-8DFC-CC10BFE46FCC}" name="Variance (% of Stl)  - BI" dataDxfId="392"/>
    <tableColumn id="24" xr3:uid="{3F99D0D7-14B4-4677-AD78-71F2F61A0CAA}" name="Fee - Bld" dataDxfId="391"/>
    <tableColumn id="25" xr3:uid="{A07BECB3-BBE6-4551-BAD8-87A50C233444}" name="Fee - Cont" dataDxfId="390"/>
    <tableColumn id="26" xr3:uid="{341B93E0-515C-4DD8-B2A6-60FEF739B386}" name="Fee - BI" dataDxfId="389"/>
    <tableColumn id="35" xr3:uid="{A16AD180-E2D9-4811-B27A-F16E7B81312F}" name="Fees Collected" dataDxfId="388" dataCellStyle="Currency"/>
    <tableColumn id="36" xr3:uid="{27319CD3-BFF5-4863-B8AF-0487F4710D3B}" name="Write off" dataDxfId="387" dataCellStyle="Currency"/>
    <tableColumn id="37" xr3:uid="{68D82EF6-78EB-4B05-A935-44FF5420936F}" name="A/R" dataDxfId="386"/>
    <tableColumn id="27" xr3:uid="{B92DFAAD-1409-48B2-90A0-07F97C51EDBD}" name="Solicitors 1" dataDxfId="385"/>
    <tableColumn id="28" xr3:uid="{9DFDA817-EB77-49F4-BE3C-0FAE3EBC1CCF}" name="Solicitors 2" dataDxfId="384"/>
    <tableColumn id="29" xr3:uid="{1B7C39C1-103B-4908-9D38-6BECFE7B0A72}" name="Assigned Adjusters &amp; Support 1" dataDxfId="383"/>
    <tableColumn id="30" xr3:uid="{92FA5915-681A-41D2-9E15-909B8F34C0F8}" name="Assigned Adjusters &amp; Support 2" dataDxfId="382"/>
    <tableColumn id="31" xr3:uid="{7EEF8F45-DFDA-4EFA-9CDD-23A8C4BD7782}" name="Assigned Adjusters &amp; Support 3" dataDxfId="381"/>
    <tableColumn id="32" xr3:uid="{1F0399B8-B8AF-422B-8ACA-4C476B7DACDD}" name="Assigned Adjusters &amp; Support 4" dataDxfId="380"/>
    <tableColumn id="33" xr3:uid="{A33743C2-C9F4-4BF5-88C3-8F27C09309E2}" name="Assigned Adjusters &amp; Support 5" dataDxfId="379"/>
    <tableColumn id="34" xr3:uid="{A4CB0124-F6F1-4049-B788-E25CEB42A446}" name="Assigned Adjusters &amp; Support 6" dataDxfId="378"/>
    <tableColumn id="38" xr3:uid="{B43328D7-6C2E-409E-8D00-9E9069CE60A4}" name="Comments" dataDxfId="3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3B40FF-C0B0-4FE2-9548-6C733553C16E}" name="Table111" displayName="Table111" ref="A2:AL6" totalsRowShown="0" headerRowDxfId="368" dataDxfId="367" tableBorderDxfId="366">
  <autoFilter ref="A2:AL6" xr:uid="{C978E642-D387-4FAD-B79C-984EB644DFD4}"/>
  <tableColumns count="38">
    <tableColumn id="1" xr3:uid="{58E721C1-4526-4213-BBD5-B4F92F9B15C1}" name="File #" dataDxfId="365"/>
    <tableColumn id="2" xr3:uid="{E9C26BFA-CE89-4FC1-9384-EAD4A119EBEC}" name="D/L" dataDxfId="364"/>
    <tableColumn id="3" xr3:uid="{E763F84B-6577-4C4B-9729-30E39CB7AC8D}" name="D/S" dataDxfId="363"/>
    <tableColumn id="4" xr3:uid="{AFF0D723-8D52-49E9-B88B-94B7C136B255}" name="D/C" dataDxfId="362"/>
    <tableColumn id="5" xr3:uid="{9BBE7E7E-C69C-435C-AD52-8F624B30FAEF}" name="Status" dataDxfId="361"/>
    <tableColumn id="6" xr3:uid="{661F1492-BD24-4A0F-BDDF-CA7CF10DF669}" name="Insured" dataDxfId="360"/>
    <tableColumn id="7" xr3:uid="{5F5D5A89-8002-47A4-B333-93302049F2E9}" name="City" dataDxfId="359"/>
    <tableColumn id="8" xr3:uid="{0D8B1CFA-CAAA-4933-AFE9-CFDF74B83F52}" name="State" dataDxfId="358"/>
    <tableColumn id="9" xr3:uid="{6F1007AA-5BA7-4980-9710-98EE644449C8}" name="Initial Reserve - Bld" dataDxfId="357"/>
    <tableColumn id="10" xr3:uid="{F6DDB61A-12D1-45ED-911B-7B968B59F4F0}" name="Adj Reserve - Bld" dataDxfId="356"/>
    <tableColumn id="11" xr3:uid="{EBA2611D-3A27-43FB-9BDF-BE30C276E77F}" name="Settlement Amt - Bld" dataDxfId="355"/>
    <tableColumn id="12" xr3:uid="{EF9DD245-E6B1-42B9-9B65-A355A880408D}" name="Variance ($)  - Bld" dataDxfId="354"/>
    <tableColumn id="13" xr3:uid="{C56D83BD-9E70-43E8-B542-282F170D0C37}" name="Variance (% of Stl)  - Bld" dataDxfId="353"/>
    <tableColumn id="14" xr3:uid="{70CF8524-6549-474F-AD2E-77231556957B}" name="Initial Reserve - Cont" dataDxfId="352"/>
    <tableColumn id="15" xr3:uid="{08759B90-B71E-4C10-9C33-DE21830F29B8}" name="Adj Reserve - Cont" dataDxfId="351"/>
    <tableColumn id="16" xr3:uid="{1A33AFB0-22C9-48D2-86BC-FAFE5F570F3E}" name="Settlement Amt - Cont" dataDxfId="350"/>
    <tableColumn id="17" xr3:uid="{CB8A512D-1932-47B4-BC8A-347C4D173115}" name="Variance ($)  - Cont" dataDxfId="349"/>
    <tableColumn id="18" xr3:uid="{E7EF86DD-55E6-435D-99DB-6CDC474A9C30}" name="Variance (% of Stl)  - Cont" dataDxfId="348"/>
    <tableColumn id="19" xr3:uid="{9D93C191-1A15-4D21-82DB-91E1BFF659DE}" name="Initial Reserve - BI" dataDxfId="347"/>
    <tableColumn id="20" xr3:uid="{437E31C4-28E3-44A4-AEAE-E023E279BA13}" name="Adj Reserve - BI" dataDxfId="346"/>
    <tableColumn id="21" xr3:uid="{4A491697-8476-4D5C-B96D-31558B18F843}" name="Settlement Amt - BI" dataDxfId="345"/>
    <tableColumn id="22" xr3:uid="{8054AF46-013E-400E-9C6E-F3FBD726694A}" name="Variance ($)  - BI" dataDxfId="344"/>
    <tableColumn id="23" xr3:uid="{BCB99727-9278-4F2D-A6A8-A3C7DF7F279C}" name="Variance (% of Stl)  - BI" dataDxfId="343"/>
    <tableColumn id="24" xr3:uid="{A0CE3761-0691-40E3-AFC9-5DF4CA8CDD1E}" name="Fee - Bld" dataDxfId="342"/>
    <tableColumn id="25" xr3:uid="{469F7DE9-74A0-4702-A08A-26D9C5DCB2CC}" name="Fee - Cont" dataDxfId="341"/>
    <tableColumn id="26" xr3:uid="{6BF68123-FD9D-4B18-AC2F-FCB688F02F46}" name="Fee - BI" dataDxfId="340"/>
    <tableColumn id="35" xr3:uid="{686AC7A9-2C5B-4114-B106-677703EDEEC2}" name="Fees Collected" dataDxfId="339" dataCellStyle="Currency"/>
    <tableColumn id="36" xr3:uid="{76D9536D-BFFE-461B-8BE2-39379D68E1FB}" name="Write off" dataDxfId="338" dataCellStyle="Currency"/>
    <tableColumn id="37" xr3:uid="{F3C6BD78-AD66-42DB-B15F-BABDC50EB7D8}" name="A/R" dataDxfId="337"/>
    <tableColumn id="27" xr3:uid="{712CF538-B728-459A-B169-B305AE06F189}" name="Solicitors 1" dataDxfId="336"/>
    <tableColumn id="28" xr3:uid="{55625EC7-2928-467B-8014-FF7EF428C2F0}" name="Solicitors 2" dataDxfId="335"/>
    <tableColumn id="29" xr3:uid="{F9B9E059-6303-444F-ACA6-3B0B9272690F}" name="Assigned Adjusters &amp; Support 1" dataDxfId="334"/>
    <tableColumn id="30" xr3:uid="{62092C51-DAAB-4E45-86F6-3759B124AD37}" name="Assigned Adjusters &amp; Support 2" dataDxfId="333"/>
    <tableColumn id="31" xr3:uid="{B9FCEBD6-4378-4DD3-AF1A-6A422104B0D4}" name="Assigned Adjusters &amp; Support 3" dataDxfId="332"/>
    <tableColumn id="32" xr3:uid="{9E5CC3AC-DAD5-4F03-B07E-6DAB3FBF5153}" name="Assigned Adjusters &amp; Support 4" dataDxfId="331"/>
    <tableColumn id="33" xr3:uid="{15A344F1-1D77-4AA3-B6CD-C8993C231C64}" name="Assigned Adjusters &amp; Support 5" dataDxfId="330"/>
    <tableColumn id="34" xr3:uid="{72F7080E-7E86-4676-A0FB-5FDC24E35643}" name="Assigned Adjusters &amp; Support 6" dataDxfId="329"/>
    <tableColumn id="38" xr3:uid="{29D0C816-5C0E-47F1-810B-C4DE7AE8CDDE}" name="Comments" dataDxfId="32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373536-C78D-4F93-85CC-76C0C99D7E8F}" name="Table117" displayName="Table117" ref="A2:AL4" totalsRowShown="0" headerRowDxfId="315" dataDxfId="314" tableBorderDxfId="313">
  <autoFilter ref="A2:AL4" xr:uid="{C978E642-D387-4FAD-B79C-984EB644DFD4}"/>
  <tableColumns count="38">
    <tableColumn id="1" xr3:uid="{A2544661-6A7E-413C-B3B2-3B0CA598FA75}" name="File #" dataDxfId="312"/>
    <tableColumn id="2" xr3:uid="{7C707730-8291-4C21-A2EC-558CAEBCF274}" name="D/L" dataDxfId="311"/>
    <tableColumn id="3" xr3:uid="{36981D9F-00A9-4056-A2A2-01AB535B6FFF}" name="D/S" dataDxfId="310"/>
    <tableColumn id="4" xr3:uid="{E2C79EE9-A050-4020-8A65-FA38546E6B5A}" name="D/C" dataDxfId="309"/>
    <tableColumn id="5" xr3:uid="{6992558F-DD09-4945-B116-7D5DEA225441}" name="Status" dataDxfId="308"/>
    <tableColumn id="6" xr3:uid="{2E42101A-C2F5-4952-B231-31741985EFA8}" name="Insured" dataDxfId="307"/>
    <tableColumn id="7" xr3:uid="{D8150436-8493-496E-952D-010EF25E63C0}" name="City" dataDxfId="306"/>
    <tableColumn id="8" xr3:uid="{324E809B-8A34-4A68-B146-874A68AF09D3}" name="State" dataDxfId="305"/>
    <tableColumn id="9" xr3:uid="{FD780D12-1570-4306-A361-68D9D61949B4}" name="Initial Reserve - Bld" dataDxfId="304"/>
    <tableColumn id="10" xr3:uid="{3C8CF6FA-8C49-4161-AA45-A9C4D0F09B64}" name="Adj Reserve - Bld" dataDxfId="303"/>
    <tableColumn id="11" xr3:uid="{6D4BD3F3-F737-4B5D-8196-317B43EA7E2C}" name="Settlement Amt - Bld" dataDxfId="302"/>
    <tableColumn id="12" xr3:uid="{7A0630ED-148C-4FAE-BB89-E7D7DAA23AE1}" name="Variance ($)  - Bld" dataDxfId="301">
      <calculatedColumnFormula>K3-I3</calculatedColumnFormula>
    </tableColumn>
    <tableColumn id="13" xr3:uid="{2D690277-A1EF-4D4D-80D4-8BC6691B69BE}" name="Variance (% of Stl)  - Bld" dataDxfId="300">
      <calculatedColumnFormula>L3/K3</calculatedColumnFormula>
    </tableColumn>
    <tableColumn id="14" xr3:uid="{1A8B3635-AB13-4E13-97CF-91B570217AC7}" name="Initial Reserve - Cont" dataDxfId="299"/>
    <tableColumn id="15" xr3:uid="{B5721AF4-F03F-445B-8345-245633B59FA0}" name="Adj Reserve - Cont" dataDxfId="298"/>
    <tableColumn id="16" xr3:uid="{39C21B76-2AC9-49E9-AAF4-B0034C8AFFD2}" name="Settlement Amt - Cont" dataDxfId="297"/>
    <tableColumn id="17" xr3:uid="{B00AAFE3-3D1D-49A4-A3C6-FBE257755129}" name="Variance ($)  - Cont" dataDxfId="296">
      <calculatedColumnFormula>P3-N3</calculatedColumnFormula>
    </tableColumn>
    <tableColumn id="18" xr3:uid="{84FF0925-28ED-4BDF-97A8-52AD044E8F96}" name="Variance (% of Stl)  - Cont" dataDxfId="295">
      <calculatedColumnFormula>Q3/P3</calculatedColumnFormula>
    </tableColumn>
    <tableColumn id="19" xr3:uid="{9BD57237-DCA9-4A0F-B647-42EC09A87452}" name="Initial Reserve - BI" dataDxfId="294"/>
    <tableColumn id="20" xr3:uid="{6D216FF0-7ADC-48CE-97CC-7DE5E1A6468A}" name="Adj Reserve - BI" dataDxfId="293"/>
    <tableColumn id="21" xr3:uid="{DC3E720B-5253-4A19-9BC8-3C0A8D006C05}" name="Settlement Amt - BI" dataDxfId="292"/>
    <tableColumn id="22" xr3:uid="{D57812D0-965E-4854-AE9A-C780DD7D6D25}" name="Variance ($)  - BI" dataDxfId="291">
      <calculatedColumnFormula>U3-S3</calculatedColumnFormula>
    </tableColumn>
    <tableColumn id="23" xr3:uid="{243A2515-0FC5-4117-87E5-9C782033B0A7}" name="Variance (% of Stl)  - BI" dataDxfId="290">
      <calculatedColumnFormula>V3/U3</calculatedColumnFormula>
    </tableColumn>
    <tableColumn id="24" xr3:uid="{103149DD-A319-4F9E-9570-34769846716D}" name="Fee - Bld" dataDxfId="289"/>
    <tableColumn id="25" xr3:uid="{E62D9B32-BEA4-4F3A-994D-57654B968CB5}" name="Fee - Cont" dataDxfId="288"/>
    <tableColumn id="26" xr3:uid="{AF40B7A6-5AE6-465B-A5D3-4A41642512D7}" name="Fee - BI" dataDxfId="287"/>
    <tableColumn id="35" xr3:uid="{5C8FF3AD-7529-41B3-B5B7-D998A1059572}" name="Fees Collected" dataDxfId="286" dataCellStyle="Currency"/>
    <tableColumn id="36" xr3:uid="{89D8B7B1-956D-4839-88E0-83805B6F8A20}" name="Write off" dataDxfId="285" dataCellStyle="Currency"/>
    <tableColumn id="37" xr3:uid="{CD52ED30-20E3-44A9-A10F-491E677DB2C1}" name="A/R" dataDxfId="284"/>
    <tableColumn id="27" xr3:uid="{F19DD38B-4DDA-4B14-BB4C-F2BC00CFDA90}" name="Solicitors 1" dataDxfId="283"/>
    <tableColumn id="28" xr3:uid="{32DD40D9-97CF-4C96-AD9B-1744AE7A0D21}" name="Solicitors 2" dataDxfId="282"/>
    <tableColumn id="29" xr3:uid="{8873CDA8-E433-43C9-9E8A-609C2BD65C95}" name="Assigned Adjusters &amp; Support 1" dataDxfId="281"/>
    <tableColumn id="30" xr3:uid="{D85BEEF5-CB85-4D7F-9664-0281103CAB53}" name="Assigned Adjusters &amp; Support 2" dataDxfId="280"/>
    <tableColumn id="31" xr3:uid="{90FE0401-C4DE-4EB4-B7EE-9065D51A29C9}" name="Assigned Adjusters &amp; Support 3" dataDxfId="279"/>
    <tableColumn id="32" xr3:uid="{72B96F5F-A631-4317-82CA-A5F859F58DFD}" name="Assigned Adjusters &amp; Support 4" dataDxfId="278"/>
    <tableColumn id="33" xr3:uid="{BBF18131-7E2B-4184-ACDC-A8E791E7AFD9}" name="Assigned Adjusters &amp; Support 5" dataDxfId="277"/>
    <tableColumn id="34" xr3:uid="{96C9BC41-A3F8-479A-B55A-9975C94AC4AD}" name="Assigned Adjusters &amp; Support 6" dataDxfId="276"/>
    <tableColumn id="38" xr3:uid="{3F632510-E1D3-47D2-B880-AE057D9F154C}" name="Comments" dataDxfId="27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817650F-6443-4F3C-9205-D9FAF337191B}" name="Table119" displayName="Table119" ref="A2:AL33" totalsRowShown="0" headerRowDxfId="250" dataDxfId="249" tableBorderDxfId="248">
  <autoFilter ref="A2:AL33" xr:uid="{C978E642-D387-4FAD-B79C-984EB644DFD4}"/>
  <tableColumns count="38">
    <tableColumn id="1" xr3:uid="{C19C5A58-E52F-4385-B12E-D73542689E12}" name="File #" dataDxfId="247"/>
    <tableColumn id="2" xr3:uid="{95FAC15C-68EE-49E6-93C0-F97377BF0618}" name="D/L" dataDxfId="246"/>
    <tableColumn id="3" xr3:uid="{2557022A-9081-4525-BD1C-45B74B451582}" name="D/S" dataDxfId="245"/>
    <tableColumn id="4" xr3:uid="{6E1D2F84-A5EC-494F-9438-D9935BC5034F}" name="D/C" dataDxfId="244"/>
    <tableColumn id="5" xr3:uid="{412AEA79-9AE6-4E50-A18B-ED2231A6EC69}" name="Status" dataDxfId="243"/>
    <tableColumn id="6" xr3:uid="{46C89B8E-5F16-4CA0-99E8-7D2B5B601B0B}" name="Insured" dataDxfId="242"/>
    <tableColumn id="7" xr3:uid="{E65C21BA-FC1D-4F9C-9DEC-8D141227E2F4}" name="City" dataDxfId="241"/>
    <tableColumn id="8" xr3:uid="{41A8D630-8E51-4D91-85CA-FB7245183D5D}" name="State" dataDxfId="240"/>
    <tableColumn id="9" xr3:uid="{356650D5-DA24-458F-A394-BF065B7F9A94}" name="Initial Reserve - Bld" dataDxfId="239"/>
    <tableColumn id="10" xr3:uid="{8098CCFE-E42A-4EDF-8957-9AE4C2BF735E}" name="Adj Reserve - Bld" dataDxfId="238"/>
    <tableColumn id="11" xr3:uid="{FA284E56-036E-4C6C-AA1B-A8F0064D2F04}" name="Settlement Amt - Bld" dataDxfId="237"/>
    <tableColumn id="12" xr3:uid="{EC41797E-872D-407D-90EC-AFB7A9EA1B1F}" name="Variance ($)  - Bld" dataDxfId="236"/>
    <tableColumn id="13" xr3:uid="{67AECBC3-333C-4EEF-9FD3-663106FF7090}" name="Variance (% of Stl)  - Bld" dataDxfId="235"/>
    <tableColumn id="14" xr3:uid="{2A6B175B-DD9C-498F-B2A6-04A7E698E001}" name="Initial Reserve - Cont" dataDxfId="234"/>
    <tableColumn id="15" xr3:uid="{C402BA07-1359-4086-B7F9-CF1FC43C3F08}" name="Adj Reserve - Cont" dataDxfId="233"/>
    <tableColumn id="16" xr3:uid="{62D4EEDB-776C-41BD-ABC6-9232BE73CE23}" name="Settlement Amt - Cont" dataDxfId="232"/>
    <tableColumn id="17" xr3:uid="{F1EEF9B5-F096-4980-972F-7897CCE41DFE}" name="Variance ($)  - Cont" dataDxfId="231"/>
    <tableColumn id="18" xr3:uid="{38D6EDB3-DA1E-495C-A565-F225462C823E}" name="Variance (% of Stl)  - Cont" dataDxfId="230"/>
    <tableColumn id="19" xr3:uid="{E41319D7-E89E-46F0-9F4C-BDCC6D3FD57E}" name="Initial Reserve - BI" dataDxfId="229"/>
    <tableColumn id="20" xr3:uid="{1DDD3D7A-2FB6-4C3C-B6F4-99F66A2B4715}" name="Adj Reserve - BI" dataDxfId="228"/>
    <tableColumn id="21" xr3:uid="{01C92058-C05B-4CCB-A89C-E1AC57D8C6C3}" name="Settlement Amt - BI" dataDxfId="227"/>
    <tableColumn id="22" xr3:uid="{0E839808-B875-4520-B1A6-8582F889B6BB}" name="Variance ($)  - BI" dataDxfId="226"/>
    <tableColumn id="23" xr3:uid="{DFAFD207-0DF4-408E-BEC2-8096DFC1773F}" name="Variance (% of Stl)  - BI" dataDxfId="225"/>
    <tableColumn id="24" xr3:uid="{A3501551-233B-41FD-93E4-C5F36D56288F}" name="Fee - Bld" dataDxfId="224"/>
    <tableColumn id="25" xr3:uid="{9D7A2DFA-2F17-4FFE-9312-953EAC4BE40B}" name="Fee - Cont" dataDxfId="223"/>
    <tableColumn id="26" xr3:uid="{BCCD4D4B-4C43-4582-8100-380F331255BC}" name="Fee - BI" dataDxfId="222"/>
    <tableColumn id="35" xr3:uid="{D7F94AE7-198A-4291-A9CE-7FC213C3727A}" name="Fees Collected" dataDxfId="221" dataCellStyle="Currency"/>
    <tableColumn id="36" xr3:uid="{A935EF38-D6EA-43FF-BF58-FA379AD94975}" name="Write off" dataDxfId="220" dataCellStyle="Currency"/>
    <tableColumn id="37" xr3:uid="{C7EE3359-1806-4EC2-9AF8-5734C965283E}" name="A/R" dataDxfId="219"/>
    <tableColumn id="27" xr3:uid="{70CCEBF8-AADA-47BA-87E8-F33B66133E2C}" name="Solicitors 1" dataDxfId="218"/>
    <tableColumn id="28" xr3:uid="{701AD28B-C6A6-4278-BE79-1660703EAB74}" name="Solicitors 2" dataDxfId="217"/>
    <tableColumn id="29" xr3:uid="{259A6273-F2B8-4B84-853A-F0F6625A4F1B}" name="Assigned Adjusters &amp; Support 1" dataDxfId="216"/>
    <tableColumn id="30" xr3:uid="{85D67D26-C8AE-4DE7-90FC-5D732B0B70DC}" name="Assigned Adjusters &amp; Support 2" dataDxfId="215"/>
    <tableColumn id="31" xr3:uid="{BDBDC7B3-FCBC-4ABF-B70D-BE8BDFA900B2}" name="Assigned Adjusters &amp; Support 3" dataDxfId="214"/>
    <tableColumn id="32" xr3:uid="{F0A7B339-282D-4EB0-8879-BC89B3B1A7C9}" name="Assigned Adjusters &amp; Support 4" dataDxfId="213"/>
    <tableColumn id="33" xr3:uid="{A95A8898-6165-4607-A311-A6DF317E1CE7}" name="Assigned Adjusters &amp; Support 5" dataDxfId="212"/>
    <tableColumn id="34" xr3:uid="{30B0A7FF-57E2-497D-875D-1208F2A257DF}" name="Assigned Adjusters &amp; Support 6" dataDxfId="211"/>
    <tableColumn id="38" xr3:uid="{49CF09E2-AC29-4009-BA31-01653CE50DE9}" name="Comments" dataDxfId="21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9E508A0-7672-44BA-8A1A-861D932E9148}" name="Table120" displayName="Table120" ref="A2:AL11" totalsRowShown="0" headerRowDxfId="191" dataDxfId="190" tableBorderDxfId="189">
  <autoFilter ref="A2:AL11" xr:uid="{C978E642-D387-4FAD-B79C-984EB644DFD4}"/>
  <tableColumns count="38">
    <tableColumn id="1" xr3:uid="{D5144CB6-B64C-405F-8CEB-C3440BEB9930}" name="File #" dataDxfId="188"/>
    <tableColumn id="2" xr3:uid="{97B6175F-8066-49C7-98D0-103D00FC0732}" name="D/L" dataDxfId="187"/>
    <tableColumn id="3" xr3:uid="{E04166E4-D1C2-4F79-BC2E-B83C5E95FD22}" name="D/S" dataDxfId="186"/>
    <tableColumn id="4" xr3:uid="{BDDEDA89-DE48-4DE2-A1C1-E19D11094617}" name="D/C" dataDxfId="185"/>
    <tableColumn id="5" xr3:uid="{25031E76-8F57-4E83-9D4F-BB64C6321A00}" name="Status" dataDxfId="184"/>
    <tableColumn id="6" xr3:uid="{AC292CE9-D3A5-49A6-AE77-CFBA7D7C7F73}" name="Insured" dataDxfId="183"/>
    <tableColumn id="7" xr3:uid="{029C4E41-09E0-4170-9A31-E1ADD2FFE1EA}" name="City" dataDxfId="182"/>
    <tableColumn id="8" xr3:uid="{226C902C-E388-4A00-AF25-474F172DB38C}" name="State" dataDxfId="181"/>
    <tableColumn id="9" xr3:uid="{675CAEEB-4FCC-4823-97C8-1CB3D4852DAF}" name="Initial Reserve - Bld" dataDxfId="180"/>
    <tableColumn id="10" xr3:uid="{374E9021-CE62-4153-9372-EB12A2B04209}" name="Adj Reserve - Bld" dataDxfId="179"/>
    <tableColumn id="11" xr3:uid="{5DC48C66-43AF-474C-847E-CEC80301B684}" name="Settlement Amt - Bld" dataDxfId="178"/>
    <tableColumn id="12" xr3:uid="{94CD1A2B-004B-4E0F-B78D-3CF46B0BC4F1}" name="Variance ($)  - Bld" dataDxfId="177"/>
    <tableColumn id="13" xr3:uid="{D7CAA448-3A19-42A7-B70E-782C89243639}" name="Variance (% of Stl)  - Bld" dataDxfId="176"/>
    <tableColumn id="14" xr3:uid="{16804BC8-BCCD-4011-B245-7614551C1AC8}" name="Initial Reserve - Cont" dataDxfId="175"/>
    <tableColumn id="15" xr3:uid="{21A70AA2-140B-409D-A110-EB73CB9C2A5B}" name="Adj Reserve - Cont" dataDxfId="174"/>
    <tableColumn id="16" xr3:uid="{CBEABE07-BA08-429C-8F79-3A166AA23562}" name="Settlement Amt - Cont" dataDxfId="173"/>
    <tableColumn id="17" xr3:uid="{BCE9901A-51D8-4DBA-8D56-EF4C048457C5}" name="Variance ($)  - Cont" dataDxfId="172"/>
    <tableColumn id="18" xr3:uid="{6D1D7E19-653A-40E0-A349-07E0DADBB729}" name="Variance (% of Stl)  - Cont" dataDxfId="171"/>
    <tableColumn id="19" xr3:uid="{923FD394-22EE-41AD-A00F-B8F02301FDD1}" name="Initial Reserve - BI" dataDxfId="170"/>
    <tableColumn id="20" xr3:uid="{46943604-DB04-4369-A8EC-DF33F525EE1D}" name="Adj Reserve - BI" dataDxfId="169"/>
    <tableColumn id="21" xr3:uid="{44848797-32FF-4D7A-9A38-8546AFD09EF3}" name="Settlement Amt - BI" dataDxfId="168"/>
    <tableColumn id="22" xr3:uid="{429E536E-7605-4768-A422-780B948FBF18}" name="Variance ($)  - BI" dataDxfId="167"/>
    <tableColumn id="23" xr3:uid="{DE204757-4E5C-47CE-8CBE-6E925F6070D3}" name="Variance (% of Stl)  - BI" dataDxfId="166"/>
    <tableColumn id="24" xr3:uid="{442B3BD2-36AE-4348-9F6C-86637484AFCB}" name="Fee - Bld" dataDxfId="165"/>
    <tableColumn id="25" xr3:uid="{DCE41065-0A94-4527-A5B0-74677A49891A}" name="Fee - Cont" dataDxfId="164"/>
    <tableColumn id="26" xr3:uid="{4C51ED38-1DB1-4E3E-AF6E-2C3797D712E7}" name="Fee - BI" dataDxfId="163"/>
    <tableColumn id="35" xr3:uid="{057A4B68-8E8B-4E27-848D-F5230BDC2D6C}" name="Fees Collected" dataDxfId="162" dataCellStyle="Currency"/>
    <tableColumn id="36" xr3:uid="{EC5BD84E-51E6-4C26-99C5-126D67EDD769}" name="Write off" dataDxfId="161" dataCellStyle="Currency"/>
    <tableColumn id="37" xr3:uid="{7A12A622-8EF2-474A-9FFF-3DDC4C5E5E76}" name="A/R" dataDxfId="160"/>
    <tableColumn id="27" xr3:uid="{311FA29B-F802-42DD-BD6F-E6AC1E34D997}" name="Solicitors 1" dataDxfId="159"/>
    <tableColumn id="28" xr3:uid="{03461655-BCE6-48D9-9ED1-9623156E0869}" name="Solicitors 2" dataDxfId="158"/>
    <tableColumn id="29" xr3:uid="{081838B1-0D7B-4CEA-AE1B-EB2DFA069D3A}" name="Assigned Adjusters &amp; Support 1" dataDxfId="157"/>
    <tableColumn id="30" xr3:uid="{4C4DE987-C7D8-4587-80C4-F6DBBA0EBD8D}" name="Assigned Adjusters &amp; Support 2" dataDxfId="156"/>
    <tableColumn id="31" xr3:uid="{A51EE1EC-4C06-4175-B791-0D74F58D7C75}" name="Assigned Adjusters &amp; Support 3" dataDxfId="155"/>
    <tableColumn id="32" xr3:uid="{52F2B45A-7649-4BDB-A245-251135807C5D}" name="Assigned Adjusters &amp; Support 4" dataDxfId="154"/>
    <tableColumn id="33" xr3:uid="{9CE5C385-9F63-4E6B-BCE9-5C23583F6D28}" name="Assigned Adjusters &amp; Support 5" dataDxfId="153"/>
    <tableColumn id="34" xr3:uid="{394459E6-CAE2-4647-BAAB-E275EC743F7C}" name="Assigned Adjusters &amp; Support 6" dataDxfId="152"/>
    <tableColumn id="38" xr3:uid="{BB058CFA-7502-4D00-9BAA-499C1C36D7E8}" name="Comments" dataDxfId="1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46F805F-87CE-413A-9C59-1F44315BCCDE}" name="Table121" displayName="Table121" ref="A2:AL23" totalsRowShown="0" headerRowDxfId="140" dataDxfId="139" tableBorderDxfId="138">
  <autoFilter ref="A2:AL23" xr:uid="{C978E642-D387-4FAD-B79C-984EB644DFD4}"/>
  <tableColumns count="38">
    <tableColumn id="1" xr3:uid="{D116ED86-9F1C-46A1-9D82-F97B42B042EF}" name="File #" dataDxfId="137"/>
    <tableColumn id="2" xr3:uid="{8CB64BF1-C5AC-4801-9923-997793312225}" name="D/L" dataDxfId="136"/>
    <tableColumn id="3" xr3:uid="{1ADB98D5-5303-4E31-810B-3427C8019388}" name="D/S" dataDxfId="135"/>
    <tableColumn id="4" xr3:uid="{B85B1AD2-4AA7-40F8-95BC-9245F452AE5E}" name="D/C" dataDxfId="134"/>
    <tableColumn id="5" xr3:uid="{D2F11E42-CCE8-45B8-891C-F899BE14C34D}" name="Status" dataDxfId="133"/>
    <tableColumn id="6" xr3:uid="{54565662-B2D3-4700-BEF3-5B2C231EF617}" name="Insured" dataDxfId="132"/>
    <tableColumn id="7" xr3:uid="{C200B764-0E43-4403-B4ED-51CE15814544}" name="City" dataDxfId="131"/>
    <tableColumn id="8" xr3:uid="{B5F8D349-022C-4E0B-8CA2-C8EF5CAFE540}" name="State" dataDxfId="130"/>
    <tableColumn id="9" xr3:uid="{60EEC0A5-06F4-48B9-B481-A04AB0259C25}" name="Initial Reserve - Bld" dataDxfId="129"/>
    <tableColumn id="10" xr3:uid="{5A339F87-1203-41ED-BF90-2DA6E64050D0}" name="Adj Reserve - Bld" dataDxfId="128"/>
    <tableColumn id="11" xr3:uid="{0734FD73-7F96-4569-A986-5723A9247377}" name="Settlement Amt - Bld" dataDxfId="127"/>
    <tableColumn id="12" xr3:uid="{8CE015F6-11AD-43B5-AC3F-A02553F7A56F}" name="Variance ($)  - Bld" dataDxfId="126"/>
    <tableColumn id="13" xr3:uid="{4063EBCA-1E4D-41D9-8C46-55B87958BC32}" name="Variance (% of Stl)  - Bld" dataDxfId="125"/>
    <tableColumn id="14" xr3:uid="{D3BD3684-FE1B-4D39-940B-E7920D716336}" name="Initial Reserve - Cont" dataDxfId="124"/>
    <tableColumn id="15" xr3:uid="{B9F9625C-0779-44CE-B271-412EFD0F3B7F}" name="Adj Reserve - Cont" dataDxfId="123"/>
    <tableColumn id="16" xr3:uid="{4A0F18C4-F5C7-4406-A53E-B0B492BAB8FA}" name="Settlement Amt - Cont" dataDxfId="122"/>
    <tableColumn id="17" xr3:uid="{4D11948B-8A9B-43C7-BFEF-0D73EBDCF30C}" name="Variance ($)  - Cont" dataDxfId="121"/>
    <tableColumn id="18" xr3:uid="{46767DD3-DF8A-4B20-97DE-94999F930398}" name="Variance (% of Stl)  - Cont" dataDxfId="120"/>
    <tableColumn id="19" xr3:uid="{6EC53178-82BA-4690-89B6-1112C7FAE695}" name="Initial Reserve - BI" dataDxfId="119"/>
    <tableColumn id="20" xr3:uid="{BCC33C67-9148-4CB8-B4FC-45AC1DB110E5}" name="Adj Reserve - BI" dataDxfId="118"/>
    <tableColumn id="21" xr3:uid="{16D28C8B-553A-4EE1-9D1A-8772E6100272}" name="Settlement Amt - BI" dataDxfId="117"/>
    <tableColumn id="22" xr3:uid="{A878E4A6-2D7F-4AE4-84CB-C8245FEBEB61}" name="Variance ($)  - BI" dataDxfId="116"/>
    <tableColumn id="23" xr3:uid="{727E02EE-1053-4925-9576-F076403DCAAB}" name="Variance (% of Stl)  - BI" dataDxfId="115"/>
    <tableColumn id="24" xr3:uid="{380F16EE-3851-4F21-BF51-FA2CCC851C8A}" name="Fee - Bld" dataDxfId="114"/>
    <tableColumn id="25" xr3:uid="{85FC561A-DBAC-469D-8712-9964DF3BEB01}" name="Fee - Cont" dataDxfId="113"/>
    <tableColumn id="26" xr3:uid="{94D40353-3CC8-48C2-AB56-0E4CEABB1227}" name="Fee - BI" dataDxfId="112"/>
    <tableColumn id="35" xr3:uid="{C6FE42A4-EB69-40FF-B787-52D69DB6FD22}" name="Fees Collected" dataDxfId="111" dataCellStyle="Currency"/>
    <tableColumn id="36" xr3:uid="{F27D5E9A-166B-46E3-8C2D-C8772619634E}" name="Write off" dataDxfId="110" dataCellStyle="Currency"/>
    <tableColumn id="37" xr3:uid="{CE685724-C6DF-478A-A7C7-C4B64111B709}" name="A/R" dataDxfId="109"/>
    <tableColumn id="27" xr3:uid="{BEE568EC-BCCF-4DAF-AA5F-A5E0C1FEB811}" name="Solicitors 1" dataDxfId="108"/>
    <tableColumn id="28" xr3:uid="{74567362-8081-422B-B542-6FA218D4333A}" name="Solicitors 2" dataDxfId="107"/>
    <tableColumn id="29" xr3:uid="{C31E5FB7-B78C-49CA-9F14-9244F71F94A7}" name="Assigned Adjusters &amp; Support 1" dataDxfId="106"/>
    <tableColumn id="30" xr3:uid="{4FE20B00-178A-4141-9705-473A006FC5AB}" name="Assigned Adjusters &amp; Support 2" dataDxfId="105"/>
    <tableColumn id="31" xr3:uid="{4AEC38AB-A3BF-4AB1-BC09-33FF4C481441}" name="Assigned Adjusters &amp; Support 3" dataDxfId="104"/>
    <tableColumn id="32" xr3:uid="{03ECC9CF-2B6F-4753-AF19-86148B1D80F4}" name="Assigned Adjusters &amp; Support 4" dataDxfId="103"/>
    <tableColumn id="33" xr3:uid="{51687D40-62ED-4009-AA24-A43190C581FB}" name="Assigned Adjusters &amp; Support 5" dataDxfId="102"/>
    <tableColumn id="34" xr3:uid="{24BAD059-8A53-4339-B099-9F58BA8FABBC}" name="Assigned Adjusters &amp; Support 6" dataDxfId="101"/>
    <tableColumn id="38" xr3:uid="{B25042A6-5685-403E-A166-C201A3AC310A}" name="Comments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9FDACC4-03BF-43A8-B2D5-655BD0CE26A3}" name="Table124" displayName="Table124" ref="A1:G2" insertRow="1" totalsRowShown="0" headerRowDxfId="1024" dataDxfId="1023" tableBorderDxfId="1022">
  <tableColumns count="7">
    <tableColumn id="1" xr3:uid="{4782FBE8-425E-4D9B-94F3-EB63270E120A}" name="Initials" dataDxfId="1021"/>
    <tableColumn id="11" xr3:uid="{28CC9A6E-C45B-4D4E-8C38-5AC4C2851164}" name="Settlement Amt - Bld" dataDxfId="1020"/>
    <tableColumn id="16" xr3:uid="{402C708D-F0C9-4D6E-BF6B-36EBD40D04B3}" name="Settlement Amt - Cont" dataDxfId="1019"/>
    <tableColumn id="21" xr3:uid="{BC1120F6-59E8-4DD8-B32A-237181F918A0}" name="Settlement Amt - BI" dataDxfId="1018"/>
    <tableColumn id="35" xr3:uid="{0C333E8F-43A6-4809-9459-0E2150A03A49}" name="Fees Collected" dataDxfId="1017" dataCellStyle="Currency"/>
    <tableColumn id="36" xr3:uid="{D0B35F4B-1247-4107-AA78-3CE550CA808C}" name="Write off" dataDxfId="1016" dataCellStyle="Currency"/>
    <tableColumn id="37" xr3:uid="{D08328F9-A762-497D-AA00-3002FC2D4BAB}" name="A/R" dataDxfId="10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FDB589-C0CC-4865-AF8C-70653483A4E0}" name="Table122" displayName="Table122" ref="A2:AL7" totalsRowShown="0" headerRowDxfId="93" dataDxfId="92" tableBorderDxfId="91">
  <autoFilter ref="A2:AL7" xr:uid="{C978E642-D387-4FAD-B79C-984EB644DFD4}"/>
  <tableColumns count="38">
    <tableColumn id="1" xr3:uid="{BC2E23B1-E771-4DCD-891F-78CB2CE052FB}" name="File #" dataDxfId="90"/>
    <tableColumn id="2" xr3:uid="{08C20EB8-B321-491D-A554-4169EE66547B}" name="D/L" dataDxfId="89"/>
    <tableColumn id="3" xr3:uid="{CA208A9E-118F-4809-AB11-20D3FE777CA6}" name="D/S" dataDxfId="88"/>
    <tableColumn id="4" xr3:uid="{C95ACCED-EED3-4BAF-9382-5185F83DFB45}" name="D/C" dataDxfId="87"/>
    <tableColumn id="5" xr3:uid="{DCACEDF8-28D2-4118-B82C-257154FA0ADF}" name="Status" dataDxfId="86"/>
    <tableColumn id="6" xr3:uid="{EBE53B4E-7735-4229-9ED5-77C0CF976B41}" name="Insured" dataDxfId="85"/>
    <tableColumn id="7" xr3:uid="{3A32D51A-F853-4171-AE87-BAD5D3C3D6B5}" name="City" dataDxfId="84"/>
    <tableColumn id="8" xr3:uid="{630ABF73-9561-4759-92DD-3F82401B3D39}" name="State" dataDxfId="83"/>
    <tableColumn id="9" xr3:uid="{D9DBD360-291E-4AA7-8063-7FA90BD2D481}" name="Initial Reserve - Bld" dataDxfId="82"/>
    <tableColumn id="10" xr3:uid="{2634D301-700E-4D0B-860D-D2384E5143B8}" name="Adj Reserve - Bld" dataDxfId="81"/>
    <tableColumn id="11" xr3:uid="{C8972E74-8B2C-4797-8390-8B49622F912F}" name="Settlement Amt - Bld" dataDxfId="80"/>
    <tableColumn id="12" xr3:uid="{4C54E15D-3701-40A2-AB02-AB583C65F315}" name="Variance ($)  - Bld" dataDxfId="79"/>
    <tableColumn id="13" xr3:uid="{4BD785EC-88BC-446F-8186-69857F642111}" name="Variance (% of Stl)  - Bld" dataDxfId="78"/>
    <tableColumn id="14" xr3:uid="{3AB75F1C-69E1-40D9-9051-58C58D1BC58C}" name="Initial Reserve - Cont" dataDxfId="77"/>
    <tableColumn id="15" xr3:uid="{91AB9DC7-C2AD-44BE-BB7A-3BC2B7AC195C}" name="Adj Reserve - Cont" dataDxfId="76"/>
    <tableColumn id="16" xr3:uid="{56BDDC7B-74C3-45D0-BE8E-0BBD2F378123}" name="Settlement Amt - Cont" dataDxfId="75"/>
    <tableColumn id="17" xr3:uid="{D6E56272-0BCA-4FA7-B637-D2F12D65020A}" name="Variance ($)  - Cont" dataDxfId="74"/>
    <tableColumn id="18" xr3:uid="{750A126A-AE54-42B5-AB2E-D03AD526F9E5}" name="Variance (% of Stl)  - Cont" dataDxfId="73"/>
    <tableColumn id="19" xr3:uid="{B3988667-F7BB-41F0-899F-4FFCCC787D3E}" name="Initial Reserve - BI" dataDxfId="72"/>
    <tableColumn id="20" xr3:uid="{65855B4B-C1AE-433E-9306-518A3DA68D1C}" name="Adj Reserve - BI" dataDxfId="71"/>
    <tableColumn id="21" xr3:uid="{C78BEF1B-5EBA-4364-819A-81B88B458F7A}" name="Settlement Amt - BI" dataDxfId="70"/>
    <tableColumn id="22" xr3:uid="{A3F8E79A-BE7C-4B11-A4E5-5D4FBFB7C5AF}" name="Variance ($)  - BI" dataDxfId="69"/>
    <tableColumn id="23" xr3:uid="{890F2F95-C4E9-454A-A4F1-033C4ADD770B}" name="Variance (% of Stl)  - BI" dataDxfId="68"/>
    <tableColumn id="24" xr3:uid="{C63B758A-377A-43FE-B0A6-9F2CF2636CA9}" name="Fee - Bld" dataDxfId="67"/>
    <tableColumn id="25" xr3:uid="{DF4C796B-AC9E-4401-8418-9429A0F174D6}" name="Fee - Cont" dataDxfId="66"/>
    <tableColumn id="26" xr3:uid="{5EFD29B6-3BEF-4635-B0F9-EA8853659E06}" name="Fee - BI" dataDxfId="65"/>
    <tableColumn id="35" xr3:uid="{9CC050BF-C12E-42F5-A848-75D5B25F197D}" name="Fees Collected" dataDxfId="64" dataCellStyle="Currency"/>
    <tableColumn id="36" xr3:uid="{F812E5B3-B2E4-4371-AAB0-6F3D4800D78C}" name="Write off" dataDxfId="63" dataCellStyle="Currency"/>
    <tableColumn id="37" xr3:uid="{A1C7333C-52C6-483B-8234-9DD3DFE58282}" name="A/R" dataDxfId="62"/>
    <tableColumn id="27" xr3:uid="{8B0E0DBD-AE78-40A2-A953-A1D2B6E02CCB}" name="Solicitors 1" dataDxfId="61"/>
    <tableColumn id="28" xr3:uid="{58C51DFC-203C-476E-97B7-BDBA12CB8B27}" name="Solicitors 2" dataDxfId="60"/>
    <tableColumn id="29" xr3:uid="{0C83B7CD-252B-4885-8C67-42BBD2BC3C38}" name="Assigned Adjusters &amp; Support 1" dataDxfId="59"/>
    <tableColumn id="30" xr3:uid="{57ECB1BE-4C73-4C4A-AC11-BD379E4E358F}" name="Assigned Adjusters &amp; Support 2" dataDxfId="58"/>
    <tableColumn id="31" xr3:uid="{AA59E18E-3A55-402A-8094-B799D644E133}" name="Assigned Adjusters &amp; Support 3" dataDxfId="57"/>
    <tableColumn id="32" xr3:uid="{81C2E92D-8DA3-49BC-AAB6-9FC56F0A9420}" name="Assigned Adjusters &amp; Support 4" dataDxfId="56"/>
    <tableColumn id="33" xr3:uid="{518B75D1-AFB0-462D-9587-E7D741AD9B73}" name="Assigned Adjusters &amp; Support 5" dataDxfId="55"/>
    <tableColumn id="34" xr3:uid="{32EED2C4-EB81-43EF-9FC7-2C0C94984B52}" name="Assigned Adjusters &amp; Support 6" dataDxfId="54"/>
    <tableColumn id="38" xr3:uid="{93567B69-676E-4B9D-AF9F-622718173B85}" name="Comments" dataDxfId="5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D9F4B9D-E628-480B-9B1A-AA69BD530ECF}" name="Table123" displayName="Table123" ref="A2:AL5" totalsRowShown="0" headerRowDxfId="40" dataDxfId="39" tableBorderDxfId="38">
  <autoFilter ref="A2:AL5" xr:uid="{C978E642-D387-4FAD-B79C-984EB644DFD4}"/>
  <tableColumns count="38">
    <tableColumn id="1" xr3:uid="{05D6F1B5-F295-48B0-B640-3D40AD04DDF6}" name="File #" dataDxfId="37"/>
    <tableColumn id="2" xr3:uid="{B94DF565-C903-4F36-BC56-EED09C0FAC2E}" name="D/L" dataDxfId="36"/>
    <tableColumn id="3" xr3:uid="{6F896C12-E22E-45AC-9F2C-F850E2E1DAB7}" name="D/S" dataDxfId="35"/>
    <tableColumn id="4" xr3:uid="{10FFE2B8-D46A-430E-A51E-FABFABD77D84}" name="D/C" dataDxfId="34"/>
    <tableColumn id="5" xr3:uid="{DAB99150-5897-47F1-8D4D-2AC4FC506591}" name="Status" dataDxfId="33"/>
    <tableColumn id="6" xr3:uid="{0F11A9FD-ABCB-45C0-B9AC-324FAC8571BF}" name="Insured" dataDxfId="32"/>
    <tableColumn id="7" xr3:uid="{98FC2A48-5931-4D34-B954-ED39A2ADE73B}" name="City" dataDxfId="31"/>
    <tableColumn id="8" xr3:uid="{A33AF981-2507-482F-AF3C-4D38BB3131F2}" name="State" dataDxfId="30"/>
    <tableColumn id="9" xr3:uid="{3364C879-DF7C-4460-AD7F-B4DBC3604447}" name="Initial Reserve - Bld" dataDxfId="29"/>
    <tableColumn id="10" xr3:uid="{C696B2D1-73C6-4E4C-A243-E20834AC03D2}" name="Adj Reserve - Bld" dataDxfId="28"/>
    <tableColumn id="11" xr3:uid="{BF921ED3-B151-41DE-8C41-5A2B0FE57298}" name="Settlement Amt - Bld" dataDxfId="27"/>
    <tableColumn id="12" xr3:uid="{DAD0BE55-C856-4DD0-BCE5-347A32D328B7}" name="Variance ($)  - Bld" dataDxfId="26">
      <calculatedColumnFormula>K3-I3</calculatedColumnFormula>
    </tableColumn>
    <tableColumn id="13" xr3:uid="{5F6B9D97-27AC-4FCA-9477-B732911E995B}" name="Variance (% of Stl)  - Bld" dataDxfId="25">
      <calculatedColumnFormula>L3/K3</calculatedColumnFormula>
    </tableColumn>
    <tableColumn id="14" xr3:uid="{BD92CC53-F157-45A2-8BBD-684EFBE849DE}" name="Initial Reserve - Cont" dataDxfId="24"/>
    <tableColumn id="15" xr3:uid="{9020CA65-50C9-4A9A-848F-82D1F9DE7A9C}" name="Adj Reserve - Cont" dataDxfId="23"/>
    <tableColumn id="16" xr3:uid="{BA789F3C-10E7-47B3-81B3-8DC8DD065201}" name="Settlement Amt - Cont" dataDxfId="22"/>
    <tableColumn id="17" xr3:uid="{873A3248-3D7A-45CE-A51B-34C0EA541263}" name="Variance ($)  - Cont" dataDxfId="21">
      <calculatedColumnFormula>P3-N3</calculatedColumnFormula>
    </tableColumn>
    <tableColumn id="18" xr3:uid="{C6392A6F-8832-4A5A-8CD5-E42ABF6A20A8}" name="Variance (% of Stl)  - Cont" dataDxfId="20">
      <calculatedColumnFormula>Q3/P3</calculatedColumnFormula>
    </tableColumn>
    <tableColumn id="19" xr3:uid="{E7DF260E-E0F5-416A-896F-EEA24234C0C0}" name="Initial Reserve - BI" dataDxfId="19"/>
    <tableColumn id="20" xr3:uid="{44629D2F-7284-49E4-9927-9328889A0656}" name="Adj Reserve - BI" dataDxfId="18"/>
    <tableColumn id="21" xr3:uid="{E6214BEA-1B87-445B-93F5-E4C5CC47B46D}" name="Settlement Amt - BI" dataDxfId="17"/>
    <tableColumn id="22" xr3:uid="{49BEE20D-EC5F-4F42-9E2F-F92BFC12FE58}" name="Variance ($)  - BI" dataDxfId="16">
      <calculatedColumnFormula>U3-S3</calculatedColumnFormula>
    </tableColumn>
    <tableColumn id="23" xr3:uid="{9AA3E35A-C761-4878-BCEE-83E249431C64}" name="Variance (% of Stl)  - BI" dataDxfId="15">
      <calculatedColumnFormula>V3/U3</calculatedColumnFormula>
    </tableColumn>
    <tableColumn id="24" xr3:uid="{BD7EFEFA-604E-4F3D-9A47-3641FD9D8091}" name="Fee - Bld" dataDxfId="14"/>
    <tableColumn id="25" xr3:uid="{A246E2DE-E570-426E-8317-1F57B4D501D9}" name="Fee - Cont" dataDxfId="13"/>
    <tableColumn id="26" xr3:uid="{4403FD1A-DBA4-4933-AE40-B5A3B3D45A7B}" name="Fee - BI" dataDxfId="12"/>
    <tableColumn id="35" xr3:uid="{26C308E0-9418-4036-AB5A-A9F79233951E}" name="Fees Collected" dataDxfId="11" dataCellStyle="Currency"/>
    <tableColumn id="36" xr3:uid="{87B557A4-834D-4CB8-8FB4-B2430D4FDB43}" name="Write off" dataDxfId="10" dataCellStyle="Currency"/>
    <tableColumn id="37" xr3:uid="{9D907043-9382-47B6-9E79-B870F779FE57}" name="A/R" dataDxfId="9"/>
    <tableColumn id="27" xr3:uid="{0212AD17-E8F0-4F78-920E-995B890BB2F8}" name="Solicitors 1" dataDxfId="8"/>
    <tableColumn id="28" xr3:uid="{6236D5E9-9E20-4ABD-943F-5DDDDAC027F2}" name="Solicitors 2" dataDxfId="7"/>
    <tableColumn id="29" xr3:uid="{E544CA33-DB31-4085-B0EA-55157EFBB61D}" name="Assigned Adjusters &amp; Support 1" dataDxfId="6"/>
    <tableColumn id="30" xr3:uid="{E5302AAE-0282-49E0-92A3-2597CB77FF77}" name="Assigned Adjusters &amp; Support 2" dataDxfId="5"/>
    <tableColumn id="31" xr3:uid="{713DC9BC-671C-440F-9AAC-FADFAB485E84}" name="Assigned Adjusters &amp; Support 3" dataDxfId="4"/>
    <tableColumn id="32" xr3:uid="{A64D7AB0-BD13-4C2A-A534-702DA52D52A4}" name="Assigned Adjusters &amp; Support 4" dataDxfId="3"/>
    <tableColumn id="33" xr3:uid="{9E9DA44D-4DB7-4587-84EF-09FBE5FD7FA9}" name="Assigned Adjusters &amp; Support 5" dataDxfId="2"/>
    <tableColumn id="34" xr3:uid="{F37F5E6D-3258-4409-9845-2AFBE92C433A}" name="Assigned Adjusters &amp; Support 6" dataDxfId="1"/>
    <tableColumn id="38" xr3:uid="{F40807D3-0641-4143-9B45-FD5E1419BD2B}" name="Comment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734CC6-0158-45A8-9E27-28E596FF5571}" name="Table15" displayName="Table15" ref="A2:AL11" totalsRowShown="0" headerRowDxfId="1006" tableBorderDxfId="1005">
  <autoFilter ref="A2:AL11" xr:uid="{C978E642-D387-4FAD-B79C-984EB644DFD4}"/>
  <tableColumns count="38">
    <tableColumn id="1" xr3:uid="{A91C0C85-0F98-4EEF-A2AC-A81ED315130F}" name="File #" dataDxfId="1004"/>
    <tableColumn id="2" xr3:uid="{21F68F4D-02FF-4F58-9D1C-E79D3271470F}" name="D/L" dataDxfId="1003"/>
    <tableColumn id="3" xr3:uid="{02441354-A5FB-41B1-BA73-A127BA5A9A79}" name="D/S" dataDxfId="1002"/>
    <tableColumn id="4" xr3:uid="{44F584C1-6820-4604-B9AB-1F8F23BE2294}" name="D/C" dataDxfId="1001"/>
    <tableColumn id="5" xr3:uid="{A6252E19-C2E6-49BC-BC7C-22E246AA284F}" name="Status"/>
    <tableColumn id="6" xr3:uid="{523B1B3A-4943-4EC8-9524-53284EFCB274}" name="Insured" dataDxfId="1000"/>
    <tableColumn id="7" xr3:uid="{FD708F80-A68D-466E-8EA7-8757B300BAB1}" name="City" dataDxfId="999"/>
    <tableColumn id="8" xr3:uid="{8592C479-C08C-4BEE-A1AB-C57CAAEB8B3E}" name="State" dataDxfId="998"/>
    <tableColumn id="9" xr3:uid="{940DEDFB-DDB1-428D-A2DD-2DB6E1AC03A5}" name="Initial Reserve - Bld" dataDxfId="997"/>
    <tableColumn id="10" xr3:uid="{2BCFB8EC-B311-4D6E-90EF-272FF03E12A6}" name="Adj Reserve - Bld" dataDxfId="996"/>
    <tableColumn id="11" xr3:uid="{AFF92752-E6B0-447F-ABCF-CB8530E9B3F1}" name="Settlement Amt - Bld" dataDxfId="995"/>
    <tableColumn id="12" xr3:uid="{4E487DE6-C078-49F7-A3C4-30D1FBB07E5E}" name="Variance ($)  - Bld" dataDxfId="994">
      <calculatedColumnFormula>K3-I3</calculatedColumnFormula>
    </tableColumn>
    <tableColumn id="13" xr3:uid="{EA00AFA2-D70B-44FA-9D17-D983B6A57026}" name="Variance (% of Stl)  - Bld" dataDxfId="993">
      <calculatedColumnFormula>L3/K3</calculatedColumnFormula>
    </tableColumn>
    <tableColumn id="14" xr3:uid="{C0E1ADE4-54C5-4F7B-87DC-0B4AA320C46F}" name="Initial Reserve - Cont" dataDxfId="992"/>
    <tableColumn id="15" xr3:uid="{FD74EB81-8423-4311-9BBC-66B0AB6B3A31}" name="Adj Reserve - Cont" dataDxfId="991"/>
    <tableColumn id="16" xr3:uid="{7AACCB7C-A16E-4324-8A24-ABA809FC97F4}" name="Settlement Amt - Cont" dataDxfId="990"/>
    <tableColumn id="17" xr3:uid="{13E32202-0462-407B-BEF4-85D15BE58143}" name="Variance ($)  - Cont" dataDxfId="989">
      <calculatedColumnFormula>P3-N3</calculatedColumnFormula>
    </tableColumn>
    <tableColumn id="18" xr3:uid="{E5306705-F722-4033-80FD-437668A0FC86}" name="Variance (% of Stl)  - Cont" dataDxfId="988">
      <calculatedColumnFormula>Q3/P3</calculatedColumnFormula>
    </tableColumn>
    <tableColumn id="19" xr3:uid="{3DB4E311-83EA-4372-A117-06577911BD8A}" name="Initial Reserve - BI" dataDxfId="987"/>
    <tableColumn id="20" xr3:uid="{420F019D-B9C0-4E23-AA8D-96644035E4BF}" name="Adj Reserve - BI" dataDxfId="986"/>
    <tableColumn id="21" xr3:uid="{B6B8C263-86D0-4D8F-AB81-3C58D2971482}" name="Settlement Amt - BI" dataDxfId="985"/>
    <tableColumn id="22" xr3:uid="{0FA991B6-E663-4175-841F-92E6D82C6A04}" name="Variance ($)  - BI" dataDxfId="984">
      <calculatedColumnFormula>U3-S3</calculatedColumnFormula>
    </tableColumn>
    <tableColumn id="23" xr3:uid="{984577EC-88DD-4F91-A5D6-C7DB1AD3B6BD}" name="Variance (% of Stl)  - BI" dataDxfId="983">
      <calculatedColumnFormula>V3/U3</calculatedColumnFormula>
    </tableColumn>
    <tableColumn id="24" xr3:uid="{F328F48F-84D0-4E10-B13A-0AA775125629}" name="Fee - Bld" dataDxfId="982"/>
    <tableColumn id="25" xr3:uid="{6ABE5418-865E-445E-A997-9D8086C5234A}" name="Fee - Cont" dataDxfId="981"/>
    <tableColumn id="26" xr3:uid="{201D0B04-E31A-4583-9B16-F55CE50AD762}" name="Fee - BI" dataDxfId="980"/>
    <tableColumn id="35" xr3:uid="{2DC14A07-390A-403C-8257-CF335455E89B}" name="Fees Collected" dataDxfId="979" dataCellStyle="Currency"/>
    <tableColumn id="36" xr3:uid="{184025FB-782A-4E29-AD39-35C90341F325}" name="Write off" dataDxfId="978" dataCellStyle="Currency"/>
    <tableColumn id="37" xr3:uid="{4A41EB7E-2A46-4244-A42A-5647FAEC5D76}" name="A/R" dataDxfId="977"/>
    <tableColumn id="27" xr3:uid="{81C26BCC-C03B-4B7A-9DDE-3A20E67A99DC}" name="Solicitors 1" dataDxfId="976"/>
    <tableColumn id="28" xr3:uid="{8D602D9E-348A-41A3-9257-82597F0E08CB}" name="Solicitors 2" dataDxfId="975"/>
    <tableColumn id="29" xr3:uid="{859777C8-4FA9-4B2D-833A-D75AB236DD4E}" name="Assigned Adjusters &amp; Support 1" dataDxfId="974"/>
    <tableColumn id="30" xr3:uid="{63C6275C-79F3-4AA1-B9D1-89D977DB29FA}" name="Assigned Adjusters &amp; Support 2" dataDxfId="973"/>
    <tableColumn id="31" xr3:uid="{4ABEDF22-4CA2-4624-9168-8B7951D0DD5A}" name="Assigned Adjusters &amp; Support 3" dataDxfId="972"/>
    <tableColumn id="32" xr3:uid="{E53205B0-5CBF-46AE-A5A9-6E158208ED01}" name="Assigned Adjusters &amp; Support 4" dataDxfId="971"/>
    <tableColumn id="33" xr3:uid="{0EA87B16-7BA9-4911-82A1-6DCC72C49785}" name="Assigned Adjusters &amp; Support 5" dataDxfId="970"/>
    <tableColumn id="34" xr3:uid="{23C62CC5-92FA-4676-B67C-23BC6D22686F}" name="Assigned Adjusters &amp; Support 6" dataDxfId="969"/>
    <tableColumn id="38" xr3:uid="{38EE1AE6-9897-45AA-BFB8-A0A366AFBCD0}" name="Comments" dataDxfId="96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BEBB9F-3165-4A58-B577-10A8DF284FFC}" name="Table16" displayName="Table16" ref="A2:AL31" totalsRowShown="0" headerRowDxfId="943" dataDxfId="942" tableBorderDxfId="941">
  <autoFilter ref="A2:AL31" xr:uid="{C978E642-D387-4FAD-B79C-984EB644DFD4}"/>
  <tableColumns count="38">
    <tableColumn id="1" xr3:uid="{2611E685-368A-46F4-9631-892ECFFDD0E5}" name="File #" dataDxfId="940"/>
    <tableColumn id="2" xr3:uid="{D6DA8FE0-843C-4BA4-A80C-418075F5888C}" name="D/L" dataDxfId="939"/>
    <tableColumn id="3" xr3:uid="{2AF65124-ABED-4D5D-A9BB-53F1B33173DC}" name="D/S" dataDxfId="938"/>
    <tableColumn id="4" xr3:uid="{8C3D4E1B-C0FA-4B5D-91F8-C5759DC3C02C}" name="D/C" dataDxfId="937"/>
    <tableColumn id="5" xr3:uid="{F898AC66-7B6A-410E-BD5B-1462EC45239F}" name="Status" dataDxfId="936"/>
    <tableColumn id="6" xr3:uid="{1EAC8F39-CBDD-4A67-AAF2-64F680CB4F6C}" name="Insured" dataDxfId="935"/>
    <tableColumn id="7" xr3:uid="{0F97C322-537C-4928-87B3-2048C8361FA3}" name="City" dataDxfId="934"/>
    <tableColumn id="8" xr3:uid="{5F7F064A-D508-4B2A-894E-F1E20ACD6CDC}" name="State" dataDxfId="933"/>
    <tableColumn id="9" xr3:uid="{397A2860-354F-4A1D-8D8E-E280A6867554}" name="Initial Reserve - Bld" dataDxfId="932"/>
    <tableColumn id="10" xr3:uid="{52872DE1-C029-4285-8B5E-72266CBF5559}" name="Adj Reserve - Bld" dataDxfId="931"/>
    <tableColumn id="11" xr3:uid="{1E84AC59-D0E2-4B00-B778-3E58C6140260}" name="Settlement Amt - Bld" dataDxfId="930"/>
    <tableColumn id="12" xr3:uid="{E9512290-A12D-47FD-B778-FADA02DB15D7}" name="Variance ($)  - Bld" dataDxfId="929"/>
    <tableColumn id="13" xr3:uid="{80889528-7043-43B8-8D7F-F00C910CE7D9}" name="Variance (% of Stl)  - Bld" dataDxfId="928"/>
    <tableColumn id="14" xr3:uid="{82265208-B867-4505-B183-81D441F44047}" name="Initial Reserve - Cont" dataDxfId="927"/>
    <tableColumn id="15" xr3:uid="{8E0FAA8B-6F71-4763-8316-25DDCB9DA846}" name="Adj Reserve - Cont" dataDxfId="926"/>
    <tableColumn id="16" xr3:uid="{B494EC9A-8BC7-445B-8094-890F82599900}" name="Settlement Amt - Cont" dataDxfId="925"/>
    <tableColumn id="17" xr3:uid="{02E907BA-A5AA-44FA-A84C-9830297E030F}" name="Variance ($)  - Cont" dataDxfId="924"/>
    <tableColumn id="18" xr3:uid="{BB1F2348-A8C5-49C6-AA19-8A306F48604E}" name="Variance (% of Stl)  - Cont" dataDxfId="923"/>
    <tableColumn id="19" xr3:uid="{CCEA5971-C974-465E-8C19-DDDA610966B6}" name="Initial Reserve - BI" dataDxfId="922"/>
    <tableColumn id="20" xr3:uid="{EFFE7024-B824-48D7-B547-1DC0778AC239}" name="Adj Reserve - BI" dataDxfId="921"/>
    <tableColumn id="21" xr3:uid="{5CA14493-23E7-4858-B14E-BDC9BBE79708}" name="Settlement Amt - BI" dataDxfId="920"/>
    <tableColumn id="22" xr3:uid="{0DE52F94-3F80-4D10-972F-ACEE1068D0B9}" name="Variance ($)  - BI" dataDxfId="919"/>
    <tableColumn id="23" xr3:uid="{8CDB4BDA-8C96-422F-886C-4E04A0CA68D5}" name="Variance (% of Stl)  - BI" dataDxfId="918"/>
    <tableColumn id="24" xr3:uid="{17BAD8A0-FDCE-4CBA-96A0-58D510B0933A}" name="Fee - Bld" dataDxfId="917"/>
    <tableColumn id="25" xr3:uid="{1A71578C-2A55-428C-B24B-DF2CC0456389}" name="Fee - Cont" dataDxfId="916"/>
    <tableColumn id="26" xr3:uid="{8ACD6534-3083-4ECC-8F3D-458F6730C476}" name="Fee - BI" dataDxfId="915"/>
    <tableColumn id="35" xr3:uid="{91E9496D-61CD-4378-90BF-743BC0CFF1F9}" name="Fees Collected" dataDxfId="914" dataCellStyle="Currency"/>
    <tableColumn id="36" xr3:uid="{E9C94D79-363A-4A84-8EAF-938AC70840DA}" name="Write off" dataDxfId="913" dataCellStyle="Currency"/>
    <tableColumn id="37" xr3:uid="{AA717A73-A574-4158-A3BA-2204F1A4C6F3}" name="A/R" dataDxfId="912"/>
    <tableColumn id="27" xr3:uid="{A4B598D5-A9B5-40F2-A0B5-6B4DF972C1C5}" name="Solicitors 1" dataDxfId="911"/>
    <tableColumn id="28" xr3:uid="{4C789AB1-0BFB-443B-B612-73A503C8AB8A}" name="Solicitors 2" dataDxfId="910"/>
    <tableColumn id="29" xr3:uid="{52D64193-40CC-4A66-BA8A-A8B37AF9D54D}" name="Assigned Adjusters &amp; Support 1" dataDxfId="909"/>
    <tableColumn id="30" xr3:uid="{4D6D9951-D115-419F-962A-E55FE8066668}" name="Assigned Adjusters &amp; Support 2" dataDxfId="908"/>
    <tableColumn id="31" xr3:uid="{9783CADC-2D73-4159-B358-1DFA56538919}" name="Assigned Adjusters &amp; Support 3" dataDxfId="907"/>
    <tableColumn id="32" xr3:uid="{4D997568-D922-45DB-BD2B-642ABF62DB92}" name="Assigned Adjusters &amp; Support 4" dataDxfId="906"/>
    <tableColumn id="33" xr3:uid="{87B70B7D-D2F5-43F3-ABB3-458CAD6BB638}" name="Assigned Adjusters &amp; Support 5" dataDxfId="905"/>
    <tableColumn id="34" xr3:uid="{E42DF10B-7307-4742-B31B-DFF4DB49C917}" name="Assigned Adjusters &amp; Support 6" dataDxfId="904"/>
    <tableColumn id="38" xr3:uid="{45343D3E-7E77-49BF-8787-A9D6F472E07E}" name="Comments" dataDxfId="9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C00078-02EF-46D0-8FF4-03EB2D2721A0}" name="Table19" displayName="Table19" ref="A2:AL3" totalsRowShown="0" headerRowDxfId="896" dataDxfId="895" tableBorderDxfId="894">
  <autoFilter ref="A2:AL3" xr:uid="{C978E642-D387-4FAD-B79C-984EB644DFD4}"/>
  <tableColumns count="38">
    <tableColumn id="1" xr3:uid="{7D16C53B-E76F-485B-90DC-D8E3A14477B3}" name="File #" dataDxfId="893"/>
    <tableColumn id="2" xr3:uid="{CEE88A40-AF65-4C29-A0DD-4CF066FB33E3}" name="D/L" dataDxfId="892"/>
    <tableColumn id="3" xr3:uid="{89D38C8E-C937-4AA2-8D39-7A3D3DB06371}" name="D/S" dataDxfId="891"/>
    <tableColumn id="4" xr3:uid="{4E24C1F0-FD65-4624-BA7C-EFE9F1F23026}" name="D/C" dataDxfId="890"/>
    <tableColumn id="5" xr3:uid="{66979EA5-219F-4948-B7FD-8498C9041061}" name="Status" dataDxfId="889"/>
    <tableColumn id="6" xr3:uid="{872CA36E-8B1D-4ECF-BF42-534A72CC5C8F}" name="Insured" dataDxfId="888"/>
    <tableColumn id="7" xr3:uid="{E79F3937-C32E-42E5-9C74-71CF3E3CAB8C}" name="City" dataDxfId="887"/>
    <tableColumn id="8" xr3:uid="{1B6BAF35-4CA9-4AE2-9EC2-B574A015C1F0}" name="State" dataDxfId="886"/>
    <tableColumn id="9" xr3:uid="{3383078B-0F7B-4351-ADBF-9BC531AF9CD3}" name="Initial Reserve - Bld" dataDxfId="885"/>
    <tableColumn id="10" xr3:uid="{7399095B-11F2-4423-BD28-A636F08D761E}" name="Adj Reserve - Bld" dataDxfId="884"/>
    <tableColumn id="11" xr3:uid="{3E202C32-E542-4071-93C8-77FAC54B4604}" name="Settlement Amt - Bld" dataDxfId="883"/>
    <tableColumn id="12" xr3:uid="{36E6C2FB-974C-46EA-A5A6-8012BBF0EB46}" name="Variance ($)  - Bld" dataDxfId="882">
      <calculatedColumnFormula>K3-I3</calculatedColumnFormula>
    </tableColumn>
    <tableColumn id="13" xr3:uid="{F782DE16-773A-4889-9292-4838C8D4642C}" name="Variance (% of Stl)  - Bld" dataDxfId="881">
      <calculatedColumnFormula>L3/K3</calculatedColumnFormula>
    </tableColumn>
    <tableColumn id="14" xr3:uid="{C264A7AD-24AE-4EF2-9C0A-C31E971EDBFD}" name="Initial Reserve - Cont" dataDxfId="880"/>
    <tableColumn id="15" xr3:uid="{0906A22A-41AD-40A3-A5AB-F021EE76CA40}" name="Adj Reserve - Cont" dataDxfId="879"/>
    <tableColumn id="16" xr3:uid="{484E3E40-7BF9-4F87-921A-FEC03CA8D2D8}" name="Settlement Amt - Cont" dataDxfId="878"/>
    <tableColumn id="17" xr3:uid="{EC943AA6-902E-479E-B572-776076A98AF7}" name="Variance ($)  - Cont" dataDxfId="877">
      <calculatedColumnFormula>P3-N3</calculatedColumnFormula>
    </tableColumn>
    <tableColumn id="18" xr3:uid="{26018582-FFF4-43FC-9E5F-60C7843B61C2}" name="Variance (% of Stl)  - Cont" dataDxfId="876">
      <calculatedColumnFormula>Q3/P3</calculatedColumnFormula>
    </tableColumn>
    <tableColumn id="19" xr3:uid="{0B629489-DE28-441A-ABCD-010C32C95F45}" name="Initial Reserve - BI" dataDxfId="875"/>
    <tableColumn id="20" xr3:uid="{AA9C6674-B1AC-4398-B478-3155275A9082}" name="Adj Reserve - BI" dataDxfId="874"/>
    <tableColumn id="21" xr3:uid="{67400074-2DBD-47EB-9018-196CA4358184}" name="Settlement Amt - BI" dataDxfId="873"/>
    <tableColumn id="22" xr3:uid="{15155CD2-93F1-4AEE-92F4-CD1FA83EFB71}" name="Variance ($)  - BI" dataDxfId="872">
      <calculatedColumnFormula>U3-S3</calculatedColumnFormula>
    </tableColumn>
    <tableColumn id="23" xr3:uid="{CA124DA7-C6B5-4D9B-9056-39C0C730ED29}" name="Variance (% of Stl)  - BI" dataDxfId="871">
      <calculatedColumnFormula>V3/U3</calculatedColumnFormula>
    </tableColumn>
    <tableColumn id="24" xr3:uid="{8C11572C-8A64-4904-ABE7-9F009D5A3AED}" name="Fee - Bld" dataDxfId="870"/>
    <tableColumn id="25" xr3:uid="{F9154D34-F739-46DC-BF8C-1F53A88FEAC0}" name="Fee - Cont" dataDxfId="869"/>
    <tableColumn id="26" xr3:uid="{FC2F7562-1583-475B-9C24-BD7E15C48942}" name="Fee - BI" dataDxfId="868"/>
    <tableColumn id="35" xr3:uid="{AE70433B-34AC-4B81-881A-1E0737015BE7}" name="Fees Collected" dataDxfId="867" dataCellStyle="Currency"/>
    <tableColumn id="36" xr3:uid="{49B2C06A-ABE0-4AE3-AD07-F4DBC64B68D2}" name="Write off" dataDxfId="866" dataCellStyle="Currency"/>
    <tableColumn id="37" xr3:uid="{FC0DA2AD-BCB3-4D10-B9BF-9ADA000609CB}" name="A/R" dataDxfId="865"/>
    <tableColumn id="27" xr3:uid="{5E9BC1A4-AD47-49CC-9C4F-90B667890953}" name="Solicitors 1" dataDxfId="864"/>
    <tableColumn id="28" xr3:uid="{B165FC98-8224-4F8A-AB25-9DB3A79B6337}" name="Solicitors 2" dataDxfId="863"/>
    <tableColumn id="29" xr3:uid="{349F94B5-7501-486D-A861-A8115980D94B}" name="Assigned Adjusters &amp; Support 1" dataDxfId="862"/>
    <tableColumn id="30" xr3:uid="{76F3D262-C17A-4805-8F4A-3A204500A716}" name="Assigned Adjusters &amp; Support 2" dataDxfId="861"/>
    <tableColumn id="31" xr3:uid="{4ED57954-8919-4A69-B679-0B4AD6E095F9}" name="Assigned Adjusters &amp; Support 3" dataDxfId="860"/>
    <tableColumn id="32" xr3:uid="{EE14F2D9-65B8-41EA-945D-C6BB7F25BCD8}" name="Assigned Adjusters &amp; Support 4" dataDxfId="859"/>
    <tableColumn id="33" xr3:uid="{09862F9C-F7FB-49FF-9CCB-D1C500E54EB7}" name="Assigned Adjusters &amp; Support 5" dataDxfId="858"/>
    <tableColumn id="34" xr3:uid="{2ABFA950-F71F-4A64-BA4B-1C807E6B8220}" name="Assigned Adjusters &amp; Support 6" dataDxfId="857"/>
    <tableColumn id="38" xr3:uid="{BF45C5FB-1DAF-4CC4-8929-A5CB18A99426}" name="Comments" dataDxfId="8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E98C1A-91F0-4883-8C43-5AC968AFBF71}" name="Table18" displayName="Table18" ref="A2:AL16" totalsRowShown="0" headerRowDxfId="835" dataDxfId="834" tableBorderDxfId="833">
  <autoFilter ref="A2:AL16" xr:uid="{C978E642-D387-4FAD-B79C-984EB644DFD4}"/>
  <tableColumns count="38">
    <tableColumn id="1" xr3:uid="{559CE0A6-4460-4B42-915B-07194828AEBF}" name="File #" dataDxfId="832"/>
    <tableColumn id="2" xr3:uid="{23889BD1-A1BD-4D4F-9092-D9440FD27A8F}" name="D/L" dataDxfId="831"/>
    <tableColumn id="3" xr3:uid="{27805158-2BAC-40B9-8D08-10926C13EBC3}" name="D/S" dataDxfId="830"/>
    <tableColumn id="4" xr3:uid="{8F666FCF-62C6-46A2-ADFB-7BCCDBB0176C}" name="D/C" dataDxfId="829"/>
    <tableColumn id="5" xr3:uid="{38EB3421-1B60-4437-9E1D-69AC2E815870}" name="Status" dataDxfId="828"/>
    <tableColumn id="6" xr3:uid="{748AA0FB-DE1A-41CE-93FC-F84FE24AE51F}" name="Insured" dataDxfId="827"/>
    <tableColumn id="7" xr3:uid="{4F896B09-FBF9-4F43-9D32-F6D003933574}" name="City" dataDxfId="826"/>
    <tableColumn id="8" xr3:uid="{B03E7F2D-4AD8-4786-8AEC-2A414A77753E}" name="State" dataDxfId="825"/>
    <tableColumn id="9" xr3:uid="{A6DCD9CF-A2BB-4ADB-B48D-0B5A9D025EFB}" name="Initial Reserve - Bld" dataDxfId="824"/>
    <tableColumn id="10" xr3:uid="{EED5CF13-CED9-4CAA-9108-65CEE469FDD2}" name="Adj Reserve - Bld" dataDxfId="823"/>
    <tableColumn id="11" xr3:uid="{D4F0DB4B-DCCD-46F0-AC6C-C8C971742B25}" name="Settlement Amt - Bld" dataDxfId="822"/>
    <tableColumn id="12" xr3:uid="{BF21F6A2-C620-4B4B-BD55-C2743451377A}" name="Variance ($)  - Bld" dataDxfId="821"/>
    <tableColumn id="13" xr3:uid="{180576BC-CBDD-475B-B19E-F65C33F5A9E6}" name="Variance (% of Stl)  - Bld" dataDxfId="820"/>
    <tableColumn id="14" xr3:uid="{047D7C9C-E01C-481A-A848-CC3F58E6AA8D}" name="Initial Reserve - Cont" dataDxfId="819"/>
    <tableColumn id="15" xr3:uid="{3CA70D1E-573E-4D85-8835-70E81A54544F}" name="Adj Reserve - Cont" dataDxfId="818"/>
    <tableColumn id="16" xr3:uid="{CDDD9CF6-3FB1-4777-8002-A137070F7589}" name="Settlement Amt - Cont" dataDxfId="817"/>
    <tableColumn id="17" xr3:uid="{A95BB431-70E4-411B-B622-48A31E4D73F4}" name="Variance ($)  - Cont" dataDxfId="816"/>
    <tableColumn id="18" xr3:uid="{42F26A65-D918-44BD-947E-8B701E67F444}" name="Variance (% of Stl)  - Cont" dataDxfId="815"/>
    <tableColumn id="19" xr3:uid="{25622F86-EA80-42F8-94DC-D3AE95472FE9}" name="Initial Reserve - BI" dataDxfId="814"/>
    <tableColumn id="20" xr3:uid="{F9025874-FDE8-41EE-A51E-0EAEAAF9E503}" name="Adj Reserve - BI" dataDxfId="813"/>
    <tableColumn id="21" xr3:uid="{5D6E112A-8A4C-4900-A1E7-BA941ACB560C}" name="Settlement Amt - BI" dataDxfId="812"/>
    <tableColumn id="22" xr3:uid="{88FC5EE8-E367-438A-884B-1E03EC74240A}" name="Variance ($)  - BI" dataDxfId="811"/>
    <tableColumn id="23" xr3:uid="{6E63B640-D0ED-451C-B883-B9F994FF52ED}" name="Variance (% of Stl)  - BI" dataDxfId="810"/>
    <tableColumn id="24" xr3:uid="{29EEE850-54DE-457B-B4A3-2B5D3722836A}" name="Fee - Bld" dataDxfId="809"/>
    <tableColumn id="25" xr3:uid="{920B38BE-46EF-4176-B43C-311DCA686DA0}" name="Fee - Cont" dataDxfId="808"/>
    <tableColumn id="26" xr3:uid="{A07EA0BC-E277-46B0-8798-E07BBE1C52FF}" name="Fee - BI" dataDxfId="807"/>
    <tableColumn id="35" xr3:uid="{CBCF89ED-2322-4DFC-92DC-95FA72C9DA82}" name="Fees Collected" dataDxfId="806" dataCellStyle="Currency"/>
    <tableColumn id="36" xr3:uid="{BA3A6891-52B5-440D-93D9-9C90243E28D1}" name="Write off" dataDxfId="805" dataCellStyle="Currency"/>
    <tableColumn id="37" xr3:uid="{F72E63AB-A0B3-42B8-BBB2-99CF5F2A00F3}" name="A/R" dataDxfId="804"/>
    <tableColumn id="27" xr3:uid="{01F21630-5691-4738-A82E-DAEC8F3B8AF1}" name="Solicitors 1" dataDxfId="803"/>
    <tableColumn id="28" xr3:uid="{9BED96E0-F7EF-4B05-9E35-1E636C76B528}" name="Solicitors 2" dataDxfId="802"/>
    <tableColumn id="29" xr3:uid="{F7D85DA7-F1A1-4AAE-A9ED-32C430711474}" name="Assigned Adjusters &amp; Support 1" dataDxfId="801"/>
    <tableColumn id="30" xr3:uid="{1A716C54-F49F-4768-B70A-4FEF45A2EFCB}" name="Assigned Adjusters &amp; Support 2" dataDxfId="800"/>
    <tableColumn id="31" xr3:uid="{5F03EE0F-CB80-458E-B320-D7971CD7D6C3}" name="Assigned Adjusters &amp; Support 3" dataDxfId="799"/>
    <tableColumn id="32" xr3:uid="{C75B9C35-E03D-41A0-A0EB-F7ADF98BD66D}" name="Assigned Adjusters &amp; Support 4" dataDxfId="798"/>
    <tableColumn id="33" xr3:uid="{1B508F5F-779A-423B-A227-6A701E36B03B}" name="Assigned Adjusters &amp; Support 5" dataDxfId="797"/>
    <tableColumn id="34" xr3:uid="{B86B2E86-4879-4E22-94C9-357FBF92AFDA}" name="Assigned Adjusters &amp; Support 6" dataDxfId="796"/>
    <tableColumn id="38" xr3:uid="{F3B71125-F1C3-4EBA-8FBE-89EDE54B176F}" name="Comments" dataDxfId="7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7AD63E-B742-4175-9E1F-B45C1B88AD97}" name="Table17" displayName="Table17" ref="A2:AL12" totalsRowShown="0" headerRowDxfId="782" dataDxfId="781" tableBorderDxfId="780">
  <autoFilter ref="A2:AL12" xr:uid="{C978E642-D387-4FAD-B79C-984EB644DFD4}"/>
  <tableColumns count="38">
    <tableColumn id="1" xr3:uid="{6A22FA65-BB17-4979-8B49-EAC8EE8270C5}" name="File #" dataDxfId="779"/>
    <tableColumn id="2" xr3:uid="{125728F5-3EDC-4BFD-AF89-D1FB5AF1CD10}" name="D/L" dataDxfId="778"/>
    <tableColumn id="3" xr3:uid="{C0DFAD00-C7EF-48E8-8531-927EC3C5FC14}" name="D/S" dataDxfId="777"/>
    <tableColumn id="4" xr3:uid="{C3ADCDF3-9DA8-4370-AA29-1A06D6E5F9B0}" name="D/C" dataDxfId="776"/>
    <tableColumn id="5" xr3:uid="{0ECF8CF6-8DBF-464A-B378-8BB09A919A91}" name="Status" dataDxfId="775"/>
    <tableColumn id="6" xr3:uid="{722B2416-F4F4-4361-BA63-8137EABCC702}" name="Insured" dataDxfId="774"/>
    <tableColumn id="7" xr3:uid="{3BE67533-A2C4-4B0B-ABE1-3C7E0F00333B}" name="City" dataDxfId="773"/>
    <tableColumn id="8" xr3:uid="{693BFAD0-8E10-4D98-9C0C-753D926AF3E4}" name="State" dataDxfId="772"/>
    <tableColumn id="9" xr3:uid="{FE02AC2E-1FA8-4D05-9172-CC5E46DDCA54}" name="Initial Reserve - Bld" dataDxfId="771"/>
    <tableColumn id="10" xr3:uid="{00658B84-0B1C-41D1-A20D-1149D0420DBE}" name="Adj Reserve - Bld" dataDxfId="770"/>
    <tableColumn id="11" xr3:uid="{B6876299-A482-47A9-873D-29DA77D333BC}" name="Settlement Amt - Bld" dataDxfId="769"/>
    <tableColumn id="12" xr3:uid="{8ECAFB80-BE74-4692-9A87-129E7D96219A}" name="Variance ($)  - Bld" dataDxfId="768"/>
    <tableColumn id="13" xr3:uid="{AC1EDC77-C0F1-4235-8EAB-F7FEAB2C4689}" name="Variance (% of Stl)  - Bld" dataDxfId="767"/>
    <tableColumn id="14" xr3:uid="{F9C031B6-5629-4089-835C-39E77B9617B0}" name="Initial Reserve - Cont" dataDxfId="766"/>
    <tableColumn id="15" xr3:uid="{3F4D514F-C6B6-459C-8D83-07C7C9B23F47}" name="Adj Reserve - Cont" dataDxfId="765"/>
    <tableColumn id="16" xr3:uid="{5D278BD5-1177-4166-AE16-73195A745C6F}" name="Settlement Amt - Cont" dataDxfId="764"/>
    <tableColumn id="17" xr3:uid="{F5FEE047-4748-4498-9828-33FC1628625E}" name="Variance ($)  - Cont" dataDxfId="763"/>
    <tableColumn id="18" xr3:uid="{BF2CC1BB-3F6D-4AF5-9028-C85C5E2EDF17}" name="Variance (% of Stl)  - Cont" dataDxfId="762"/>
    <tableColumn id="19" xr3:uid="{9EEE5B69-5452-4512-9FAC-E67F3CC8776D}" name="Initial Reserve - BI" dataDxfId="761"/>
    <tableColumn id="20" xr3:uid="{2E542F21-41B5-432E-A373-8B250566FDD9}" name="Adj Reserve - BI" dataDxfId="760"/>
    <tableColumn id="21" xr3:uid="{102CAA8C-5D4E-49F2-82E0-6792100145B7}" name="Settlement Amt - BI" dataDxfId="759"/>
    <tableColumn id="22" xr3:uid="{18A7A8DD-9BBE-49A6-A87E-9F3C7C28784B}" name="Variance ($)  - BI" dataDxfId="758"/>
    <tableColumn id="23" xr3:uid="{0876A7AA-34A0-4681-96EF-9E92E26395DD}" name="Variance (% of Stl)  - BI" dataDxfId="757"/>
    <tableColumn id="24" xr3:uid="{B57746D0-DB3C-47DF-86D0-C07E4B3C73A2}" name="Fee - Bld" dataDxfId="756"/>
    <tableColumn id="25" xr3:uid="{087CA686-6F54-4498-9FF8-911FFF833162}" name="Fee - Cont" dataDxfId="755"/>
    <tableColumn id="26" xr3:uid="{5B24D5E6-5844-453F-A4F2-02D89BA42769}" name="Fee - BI" dataDxfId="754"/>
    <tableColumn id="35" xr3:uid="{D9966128-8E25-4DB2-B6D6-93EDF9527716}" name="Fees Collected" dataDxfId="753" dataCellStyle="Currency"/>
    <tableColumn id="36" xr3:uid="{52C466DE-CB71-4A74-927E-B19543C24E82}" name="Write off" dataDxfId="752" dataCellStyle="Currency"/>
    <tableColumn id="37" xr3:uid="{B40D8984-EA1C-47C4-A22F-935888DEF344}" name="A/R" dataDxfId="751"/>
    <tableColumn id="27" xr3:uid="{F2457B04-BCC9-476E-88BA-1C5A05886016}" name="Solicitors 1" dataDxfId="750"/>
    <tableColumn id="28" xr3:uid="{B39F35FF-21CF-47AF-9AB9-2070050CF278}" name="Solicitors 2" dataDxfId="749"/>
    <tableColumn id="29" xr3:uid="{908E1A80-A7C7-4BC0-92A7-55F63B967661}" name="Assigned Adjusters &amp; Support 1" dataDxfId="748"/>
    <tableColumn id="30" xr3:uid="{E6D65BF6-7AF2-48E6-809A-F3C3F840FC4D}" name="Assigned Adjusters &amp; Support 2" dataDxfId="747"/>
    <tableColumn id="31" xr3:uid="{2385C3CE-646D-4AA1-B87B-122EFD89C811}" name="Assigned Adjusters &amp; Support 3" dataDxfId="746"/>
    <tableColumn id="32" xr3:uid="{83AD70E4-F1E9-4825-A386-EAFF3F001ED0}" name="Assigned Adjusters &amp; Support 4" dataDxfId="745"/>
    <tableColumn id="33" xr3:uid="{12AE3C8A-6E9B-4DE4-8F90-87F304E50EB3}" name="Assigned Adjusters &amp; Support 5" dataDxfId="744"/>
    <tableColumn id="34" xr3:uid="{DB322606-5218-47AE-96DF-C43EEEFC613E}" name="Assigned Adjusters &amp; Support 6" dataDxfId="743"/>
    <tableColumn id="38" xr3:uid="{740722EA-C2F3-4074-99AE-68CC78CC8187}" name="Comments" dataDxfId="74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3BFECD-646F-4FAC-AB10-269416DC8E5A}" name="Table110" displayName="Table110" ref="A2:AL3" totalsRowShown="0" headerRowDxfId="735" dataDxfId="734" tableBorderDxfId="733">
  <autoFilter ref="A2:AL3" xr:uid="{C978E642-D387-4FAD-B79C-984EB644DFD4}"/>
  <tableColumns count="38">
    <tableColumn id="1" xr3:uid="{98F9458A-831B-406C-AA59-85436A348AD7}" name="File #" dataDxfId="732"/>
    <tableColumn id="2" xr3:uid="{A9C7A079-3FF1-4ABE-A947-FF69549B1DF6}" name="D/L" dataDxfId="731"/>
    <tableColumn id="3" xr3:uid="{8190471E-B898-4801-BCFD-B98E457610F4}" name="D/S" dataDxfId="730"/>
    <tableColumn id="4" xr3:uid="{87003271-DD0C-4778-A7D7-0A0CC06BC942}" name="D/C" dataDxfId="729"/>
    <tableColumn id="5" xr3:uid="{4A479007-DCA7-4813-B7F1-3D0934F9CEAC}" name="Status" dataDxfId="728"/>
    <tableColumn id="6" xr3:uid="{012B98A8-6F91-4E24-9358-A6AA43D46B2B}" name="Insured" dataDxfId="727"/>
    <tableColumn id="7" xr3:uid="{87CFF9C1-3680-4E1F-BE8B-E5BC79852E68}" name="City" dataDxfId="726"/>
    <tableColumn id="8" xr3:uid="{76F90711-152B-442D-B844-B992005D1DDF}" name="State" dataDxfId="725"/>
    <tableColumn id="9" xr3:uid="{7861172C-9224-4084-9826-04CD6C4FD4A8}" name="Initial Reserve - Bld" dataDxfId="724"/>
    <tableColumn id="10" xr3:uid="{90685C16-7408-4DCA-BA19-BCB3A80996BA}" name="Adj Reserve - Bld" dataDxfId="723"/>
    <tableColumn id="11" xr3:uid="{F54BF60B-D074-4934-89AB-FB83B8E06D29}" name="Settlement Amt - Bld" dataDxfId="722"/>
    <tableColumn id="12" xr3:uid="{19E254CA-C721-4CF0-B7BF-A9D83AAEBB99}" name="Variance ($)  - Bld" dataDxfId="721"/>
    <tableColumn id="13" xr3:uid="{396F3813-CFF4-447F-9958-3BCDB2E3A945}" name="Variance (% of Stl)  - Bld" dataDxfId="720"/>
    <tableColumn id="14" xr3:uid="{E8040E54-612F-410F-8EC8-74FA18C6BFBD}" name="Initial Reserve - Cont" dataDxfId="719"/>
    <tableColumn id="15" xr3:uid="{55DB6088-5E92-4430-90BD-12B0D1E17954}" name="Adj Reserve - Cont" dataDxfId="718"/>
    <tableColumn id="16" xr3:uid="{87E7CEDD-6A9E-4801-A7E5-A022ADB94815}" name="Settlement Amt - Cont" dataDxfId="717"/>
    <tableColumn id="17" xr3:uid="{BFD16EF4-A098-4200-9831-080D0B59144C}" name="Variance ($)  - Cont" dataDxfId="716"/>
    <tableColumn id="18" xr3:uid="{7FB4D60D-4758-4358-A27F-D9AD3AEA3247}" name="Variance (% of Stl)  - Cont" dataDxfId="715"/>
    <tableColumn id="19" xr3:uid="{F7ACD651-7D4A-45CA-99AF-7CBA2BDDDDE4}" name="Initial Reserve - BI" dataDxfId="714"/>
    <tableColumn id="20" xr3:uid="{681648FD-C2E9-4598-8251-167C95058738}" name="Adj Reserve - BI" dataDxfId="713"/>
    <tableColumn id="21" xr3:uid="{5E01849E-5CA8-4A75-B045-273A0B9837CE}" name="Settlement Amt - BI" dataDxfId="712"/>
    <tableColumn id="22" xr3:uid="{898CDB67-DD64-4DB4-92A9-457FDCF4BA49}" name="Variance ($)  - BI" dataDxfId="711"/>
    <tableColumn id="23" xr3:uid="{FD5AA0DC-0E64-4369-A1A3-46629256BDB9}" name="Variance (% of Stl)  - BI" dataDxfId="710"/>
    <tableColumn id="24" xr3:uid="{9070627E-96CB-4562-ACD1-93C6D816CA04}" name="Fee - Bld" dataDxfId="709"/>
    <tableColumn id="25" xr3:uid="{379A50A3-6B23-4F59-A24E-CF63A9637B9C}" name="Fee - Cont" dataDxfId="708"/>
    <tableColumn id="26" xr3:uid="{4D343660-3BFE-4500-B008-7BCDF5821A75}" name="Fee - BI" dataDxfId="707"/>
    <tableColumn id="35" xr3:uid="{283147C6-74BF-4E34-9784-56BA380E110E}" name="Fees Collected" dataDxfId="706" dataCellStyle="Currency"/>
    <tableColumn id="36" xr3:uid="{4355D273-410F-4F5B-AC5B-26FB37D0956A}" name="Write off" dataDxfId="705" dataCellStyle="Currency"/>
    <tableColumn id="37" xr3:uid="{6C6B9E4F-0305-4B28-81E1-B2918CDE0C5E}" name="A/R" dataDxfId="704"/>
    <tableColumn id="27" xr3:uid="{DDC0CBEE-B931-4E5A-9BB3-A001BF16BA8A}" name="Solicitors 1" dataDxfId="703"/>
    <tableColumn id="28" xr3:uid="{9597DBDB-F798-45F7-AA5F-249F4385D523}" name="Solicitors 2" dataDxfId="702"/>
    <tableColumn id="29" xr3:uid="{8990E1E4-231B-4A0B-9FF6-FA16723262B8}" name="Assigned Adjusters &amp; Support 1" dataDxfId="701"/>
    <tableColumn id="30" xr3:uid="{F328EF63-6574-4B27-99AD-BD07FDDB2921}" name="Assigned Adjusters &amp; Support 2" dataDxfId="700"/>
    <tableColumn id="31" xr3:uid="{457363E0-486B-413D-8FB0-23A66EB9F136}" name="Assigned Adjusters &amp; Support 3" dataDxfId="699"/>
    <tableColumn id="32" xr3:uid="{17C39828-7AF2-4DF9-94E5-04C3D42DFF92}" name="Assigned Adjusters &amp; Support 4" dataDxfId="698"/>
    <tableColumn id="33" xr3:uid="{44DC76A8-897E-4F2C-A5E3-080031514341}" name="Assigned Adjusters &amp; Support 5" dataDxfId="697"/>
    <tableColumn id="34" xr3:uid="{4A01BF3A-1EFC-44A3-900D-662AE81E7A7E}" name="Assigned Adjusters &amp; Support 6" dataDxfId="696"/>
    <tableColumn id="38" xr3:uid="{CE9671C5-E2F5-4B3C-B856-BEC07086A8D7}" name="Comments" dataDxfId="6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AACFAC-A6CF-4134-8543-9AA791E46224}" name="Table115" displayName="Table115" ref="A2:AL3" totalsRowShown="0" headerRowDxfId="688" dataDxfId="687" tableBorderDxfId="686">
  <autoFilter ref="A2:AL3" xr:uid="{C978E642-D387-4FAD-B79C-984EB644DFD4}"/>
  <tableColumns count="38">
    <tableColumn id="1" xr3:uid="{250C3931-5802-4F50-BEEC-E7E2A03EC17A}" name="File #" dataDxfId="685"/>
    <tableColumn id="2" xr3:uid="{A0499BE2-847B-4B02-AA21-90A6B87A7983}" name="D/L" dataDxfId="684"/>
    <tableColumn id="3" xr3:uid="{AE3C3410-138C-4ADD-A5F9-8427A2780D80}" name="D/S" dataDxfId="683"/>
    <tableColumn id="4" xr3:uid="{AF9C230A-172D-4CDC-A9A2-A22F9EB00EA2}" name="D/C" dataDxfId="682"/>
    <tableColumn id="5" xr3:uid="{DC559EB1-15B7-48AF-941B-1D82FF247414}" name="Status" dataDxfId="681"/>
    <tableColumn id="6" xr3:uid="{059A3FED-CCD3-41FE-814C-95E5C03F16A9}" name="Insured" dataDxfId="680"/>
    <tableColumn id="7" xr3:uid="{F7A305CC-76AD-4C0D-80F9-91A2B18C79B9}" name="City" dataDxfId="679"/>
    <tableColumn id="8" xr3:uid="{B1C6B23C-F76E-4E57-91B2-8143639C6F57}" name="State" dataDxfId="678"/>
    <tableColumn id="9" xr3:uid="{0837D7DC-E9A2-41ED-9609-F71D740B24BD}" name="Initial Reserve - Bld" dataDxfId="677"/>
    <tableColumn id="10" xr3:uid="{CA467888-7457-4934-853E-7126E7124997}" name="Adj Reserve - Bld" dataDxfId="676"/>
    <tableColumn id="11" xr3:uid="{D608281D-3219-4891-82CB-2740D5880AA1}" name="Settlement Amt - Bld" dataDxfId="675"/>
    <tableColumn id="12" xr3:uid="{6CDE510F-39BF-43E5-9CEC-42AD315B7DC9}" name="Variance ($)  - Bld" dataDxfId="674">
      <calculatedColumnFormula>K3-I3</calculatedColumnFormula>
    </tableColumn>
    <tableColumn id="13" xr3:uid="{EA0496C9-8F5E-43EB-AC27-8397E3607402}" name="Variance (% of Stl)  - Bld" dataDxfId="673">
      <calculatedColumnFormula>L3/K3</calculatedColumnFormula>
    </tableColumn>
    <tableColumn id="14" xr3:uid="{43101DF3-F644-4E6E-A22E-073FB4D16838}" name="Initial Reserve - Cont" dataDxfId="672"/>
    <tableColumn id="15" xr3:uid="{4C60EBD7-74BD-46F1-9D02-675B4E8CC14C}" name="Adj Reserve - Cont" dataDxfId="671"/>
    <tableColumn id="16" xr3:uid="{3330414C-E125-46C8-85A1-A01488C175BA}" name="Settlement Amt - Cont" dataDxfId="670"/>
    <tableColumn id="17" xr3:uid="{ED051623-B6C4-494B-A037-5161C4D8218E}" name="Variance ($)  - Cont" dataDxfId="669">
      <calculatedColumnFormula>P3-N3</calculatedColumnFormula>
    </tableColumn>
    <tableColumn id="18" xr3:uid="{ED304CB6-CE76-4017-9E51-269C601EFEFB}" name="Variance (% of Stl)  - Cont" dataDxfId="668">
      <calculatedColumnFormula>Q3/P3</calculatedColumnFormula>
    </tableColumn>
    <tableColumn id="19" xr3:uid="{A3B149D2-2FF6-4A3A-8C96-F1E289BE9D64}" name="Initial Reserve - BI" dataDxfId="667"/>
    <tableColumn id="20" xr3:uid="{A94EC18F-2730-4781-8CBE-5052D975C8A8}" name="Adj Reserve - BI" dataDxfId="666"/>
    <tableColumn id="21" xr3:uid="{A153EB2D-BCA7-4150-99C5-18A670E63C6B}" name="Settlement Amt - BI" dataDxfId="665"/>
    <tableColumn id="22" xr3:uid="{9D35D052-EE6B-422F-969A-476683564061}" name="Variance ($)  - BI" dataDxfId="664">
      <calculatedColumnFormula>U3-S3</calculatedColumnFormula>
    </tableColumn>
    <tableColumn id="23" xr3:uid="{A54C039B-2B78-4090-B563-F994C34695CF}" name="Variance (% of Stl)  - BI" dataDxfId="663">
      <calculatedColumnFormula>V3/U3</calculatedColumnFormula>
    </tableColumn>
    <tableColumn id="24" xr3:uid="{557FBE59-D5D3-4CDD-8CC4-CA152DF5583D}" name="Fee - Bld" dataDxfId="662"/>
    <tableColumn id="25" xr3:uid="{02A90E69-704B-481A-B6EA-56FFAB0E4031}" name="Fee - Cont" dataDxfId="661"/>
    <tableColumn id="26" xr3:uid="{C9710CA4-0259-4EE1-AA30-BA3C897DBB8F}" name="Fee - BI" dataDxfId="660"/>
    <tableColumn id="35" xr3:uid="{0522ED56-086C-46B9-9B4C-0A5B6FA0D3A7}" name="Fees Collected" dataDxfId="659" dataCellStyle="Currency"/>
    <tableColumn id="36" xr3:uid="{DBEF1611-9726-4E88-85D0-A811807B2E37}" name="Write off" dataDxfId="658" dataCellStyle="Currency"/>
    <tableColumn id="37" xr3:uid="{5933159F-65C6-419F-8479-F94EDA82C401}" name="A/R" dataDxfId="657"/>
    <tableColumn id="27" xr3:uid="{9A93BAB3-619E-4509-A660-A8E4F93C2415}" name="Solicitors 1" dataDxfId="656"/>
    <tableColumn id="28" xr3:uid="{9E75E549-A9E1-455C-B995-0B897EB5692B}" name="Solicitors 2" dataDxfId="655"/>
    <tableColumn id="29" xr3:uid="{08A55C3E-9F93-4A51-A934-2761595D73DC}" name="Assigned Adjusters &amp; Support 1" dataDxfId="654"/>
    <tableColumn id="30" xr3:uid="{9DC77397-34F8-455D-A9A8-5EEE1F8FF4A3}" name="Assigned Adjusters &amp; Support 2" dataDxfId="653"/>
    <tableColumn id="31" xr3:uid="{174EE308-7701-4DAE-A78C-7206A9F406C0}" name="Assigned Adjusters &amp; Support 3" dataDxfId="652"/>
    <tableColumn id="32" xr3:uid="{1F1F4A73-2A5F-4251-85CC-26BEC1E8F4DA}" name="Assigned Adjusters &amp; Support 4" dataDxfId="651"/>
    <tableColumn id="33" xr3:uid="{069C529A-C110-4B6A-AA5A-4BFC70693A7D}" name="Assigned Adjusters &amp; Support 5" dataDxfId="650"/>
    <tableColumn id="34" xr3:uid="{9A442FCB-2117-496A-8578-2758CB21C85E}" name="Assigned Adjusters &amp; Support 6" dataDxfId="649"/>
    <tableColumn id="38" xr3:uid="{54D999D9-2EC1-4F8B-8F8B-2D110C07AC18}" name="Comments" dataDxfId="6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38AA-F509-45B9-B3B8-76253DE81CAA}">
  <dimension ref="A1:AN156"/>
  <sheetViews>
    <sheetView showGridLines="0" tabSelected="1" zoomScaleNormal="100" workbookViewId="0">
      <selection activeCell="G5" sqref="G5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7.441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39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39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39" s="11" customFormat="1" x14ac:dyDescent="0.3">
      <c r="A3" s="106" t="s">
        <v>282</v>
      </c>
      <c r="B3" s="102">
        <v>43346</v>
      </c>
      <c r="C3" s="103">
        <v>43357</v>
      </c>
      <c r="D3" s="103">
        <v>44160</v>
      </c>
      <c r="E3" s="116" t="s">
        <v>9</v>
      </c>
      <c r="F3" s="117"/>
      <c r="G3" s="117" t="s">
        <v>283</v>
      </c>
      <c r="H3" s="118" t="s">
        <v>284</v>
      </c>
      <c r="I3" s="119">
        <v>1694700</v>
      </c>
      <c r="J3" s="120"/>
      <c r="K3" s="121">
        <v>1418125.57</v>
      </c>
      <c r="L3" s="71">
        <f t="shared" ref="L3:L34" si="0">K3-I3</f>
        <v>-276574.42999999993</v>
      </c>
      <c r="M3" s="59">
        <f t="shared" ref="M3:M34" si="1">L3/K3</f>
        <v>-0.19502816665240719</v>
      </c>
      <c r="N3" s="119">
        <v>1550587</v>
      </c>
      <c r="O3" s="122"/>
      <c r="P3" s="121">
        <v>485095.29</v>
      </c>
      <c r="Q3" s="160">
        <f t="shared" ref="Q3:Q34" si="2">P3-N3</f>
        <v>-1065491.71</v>
      </c>
      <c r="R3" s="112">
        <f t="shared" ref="R3:R34" si="3">Q3/P3</f>
        <v>-2.1964585762108717</v>
      </c>
      <c r="S3" s="119">
        <v>400000</v>
      </c>
      <c r="T3" s="123"/>
      <c r="U3" s="121">
        <v>485749</v>
      </c>
      <c r="V3" s="160">
        <f t="shared" ref="V3:V34" si="4">U3-S3</f>
        <v>85749</v>
      </c>
      <c r="W3" s="112">
        <f t="shared" ref="W3:W34" si="5">V3/U3</f>
        <v>0.17652944216045735</v>
      </c>
      <c r="X3" s="124">
        <v>0.05</v>
      </c>
      <c r="Y3" s="125">
        <v>0.05</v>
      </c>
      <c r="Z3" s="126">
        <v>0</v>
      </c>
      <c r="AA3" s="158">
        <v>119423</v>
      </c>
      <c r="AB3" s="159">
        <v>0</v>
      </c>
      <c r="AC3" s="159">
        <v>0</v>
      </c>
      <c r="AD3" s="67" t="s">
        <v>229</v>
      </c>
      <c r="AE3" s="9" t="s">
        <v>230</v>
      </c>
      <c r="AF3" s="9" t="s">
        <v>220</v>
      </c>
      <c r="AG3" s="9" t="s">
        <v>169</v>
      </c>
      <c r="AH3" s="9" t="s">
        <v>222</v>
      </c>
      <c r="AI3" s="9" t="s">
        <v>155</v>
      </c>
      <c r="AJ3" s="9" t="s">
        <v>285</v>
      </c>
      <c r="AK3" s="68" t="s">
        <v>171</v>
      </c>
      <c r="AL3" s="162"/>
      <c r="AM3" s="27"/>
    </row>
    <row r="4" spans="1:39" s="11" customFormat="1" x14ac:dyDescent="0.3">
      <c r="A4" s="107" t="s">
        <v>270</v>
      </c>
      <c r="B4" s="104">
        <v>42233</v>
      </c>
      <c r="C4" s="64">
        <v>42236</v>
      </c>
      <c r="D4" s="64">
        <v>44160</v>
      </c>
      <c r="E4" s="72" t="s">
        <v>9</v>
      </c>
      <c r="F4" s="73"/>
      <c r="G4" s="73" t="s">
        <v>271</v>
      </c>
      <c r="H4" s="129" t="s">
        <v>272</v>
      </c>
      <c r="I4" s="119">
        <v>300000</v>
      </c>
      <c r="J4" s="128"/>
      <c r="K4" s="121">
        <v>294610.44</v>
      </c>
      <c r="L4" s="71">
        <f t="shared" si="0"/>
        <v>-5389.5599999999977</v>
      </c>
      <c r="M4" s="59">
        <f t="shared" si="1"/>
        <v>-1.8293852722938118E-2</v>
      </c>
      <c r="N4" s="119">
        <v>10000</v>
      </c>
      <c r="O4" s="122"/>
      <c r="P4" s="121">
        <v>46183</v>
      </c>
      <c r="Q4" s="71">
        <f t="shared" si="2"/>
        <v>36183</v>
      </c>
      <c r="R4" s="59">
        <f t="shared" si="3"/>
        <v>0.7834701080484161</v>
      </c>
      <c r="S4" s="130">
        <v>0</v>
      </c>
      <c r="T4" s="131"/>
      <c r="U4" s="132">
        <v>27671</v>
      </c>
      <c r="V4" s="71">
        <f t="shared" si="4"/>
        <v>27671</v>
      </c>
      <c r="W4" s="59">
        <f t="shared" si="5"/>
        <v>1</v>
      </c>
      <c r="X4" s="124">
        <v>0.1</v>
      </c>
      <c r="Y4" s="125">
        <v>0.1</v>
      </c>
      <c r="Z4" s="126">
        <v>0.1</v>
      </c>
      <c r="AA4" s="127">
        <v>38846</v>
      </c>
      <c r="AB4" s="128"/>
      <c r="AC4" s="128"/>
      <c r="AD4" s="69" t="s">
        <v>229</v>
      </c>
      <c r="AE4" s="8"/>
      <c r="AF4" s="8" t="s">
        <v>273</v>
      </c>
      <c r="AG4" s="8" t="s">
        <v>274</v>
      </c>
      <c r="AH4" s="8" t="s">
        <v>161</v>
      </c>
      <c r="AI4" s="8" t="s">
        <v>180</v>
      </c>
      <c r="AJ4" s="8" t="s">
        <v>182</v>
      </c>
      <c r="AK4" s="70" t="s">
        <v>184</v>
      </c>
      <c r="AL4" s="74"/>
      <c r="AM4" s="12"/>
    </row>
    <row r="5" spans="1:39" s="11" customFormat="1" x14ac:dyDescent="0.3">
      <c r="A5" s="107">
        <v>2020006</v>
      </c>
      <c r="B5" s="104">
        <v>43831</v>
      </c>
      <c r="C5" s="64">
        <v>43832</v>
      </c>
      <c r="D5" s="64">
        <v>44160</v>
      </c>
      <c r="E5" s="72" t="s">
        <v>9</v>
      </c>
      <c r="F5" s="73"/>
      <c r="G5" s="73" t="s">
        <v>68</v>
      </c>
      <c r="H5" s="129" t="s">
        <v>269</v>
      </c>
      <c r="I5" s="119">
        <v>500000</v>
      </c>
      <c r="J5" s="128"/>
      <c r="K5" s="121">
        <v>1080971.24</v>
      </c>
      <c r="L5" s="71">
        <f t="shared" si="0"/>
        <v>580971.24</v>
      </c>
      <c r="M5" s="59">
        <f t="shared" si="1"/>
        <v>0.5374530038375489</v>
      </c>
      <c r="N5" s="119">
        <v>0</v>
      </c>
      <c r="O5" s="122"/>
      <c r="P5" s="121">
        <v>0</v>
      </c>
      <c r="Q5" s="71">
        <f t="shared" si="2"/>
        <v>0</v>
      </c>
      <c r="R5" s="59" t="e">
        <f t="shared" si="3"/>
        <v>#DIV/0!</v>
      </c>
      <c r="S5" s="130">
        <v>50000</v>
      </c>
      <c r="T5" s="131"/>
      <c r="U5" s="132">
        <v>135882.84</v>
      </c>
      <c r="V5" s="71">
        <f t="shared" si="4"/>
        <v>85882.84</v>
      </c>
      <c r="W5" s="59">
        <f t="shared" si="5"/>
        <v>0.63203595097070386</v>
      </c>
      <c r="X5" s="124">
        <v>7.0000000000000007E-2</v>
      </c>
      <c r="Y5" s="125">
        <v>0</v>
      </c>
      <c r="Z5" s="126">
        <v>7.0000000000000007E-2</v>
      </c>
      <c r="AA5" s="127">
        <v>84830</v>
      </c>
      <c r="AB5" s="128">
        <v>0</v>
      </c>
      <c r="AC5" s="128">
        <v>0</v>
      </c>
      <c r="AD5" s="69" t="s">
        <v>255</v>
      </c>
      <c r="AE5" s="8" t="s">
        <v>178</v>
      </c>
      <c r="AF5" s="8" t="s">
        <v>204</v>
      </c>
      <c r="AG5" s="8" t="s">
        <v>193</v>
      </c>
      <c r="AH5" s="8" t="s">
        <v>189</v>
      </c>
      <c r="AI5" s="8" t="s">
        <v>190</v>
      </c>
      <c r="AJ5" s="8"/>
      <c r="AK5" s="70"/>
      <c r="AL5" s="74"/>
      <c r="AM5" s="12"/>
    </row>
    <row r="6" spans="1:39" s="11" customFormat="1" x14ac:dyDescent="0.3">
      <c r="A6" s="107">
        <v>2019166</v>
      </c>
      <c r="B6" s="104">
        <v>43787</v>
      </c>
      <c r="C6" s="64">
        <v>43803</v>
      </c>
      <c r="D6" s="64">
        <v>44160</v>
      </c>
      <c r="E6" s="72" t="s">
        <v>9</v>
      </c>
      <c r="F6" s="73"/>
      <c r="G6" s="73" t="s">
        <v>80</v>
      </c>
      <c r="H6" s="129" t="s">
        <v>269</v>
      </c>
      <c r="I6" s="119">
        <v>250000</v>
      </c>
      <c r="J6" s="128"/>
      <c r="K6" s="121">
        <v>674541.75</v>
      </c>
      <c r="L6" s="71">
        <f t="shared" si="0"/>
        <v>424541.75</v>
      </c>
      <c r="M6" s="59">
        <f t="shared" si="1"/>
        <v>0.62937801848440067</v>
      </c>
      <c r="N6" s="119">
        <v>0</v>
      </c>
      <c r="O6" s="122"/>
      <c r="P6" s="121">
        <v>0</v>
      </c>
      <c r="Q6" s="71">
        <f t="shared" si="2"/>
        <v>0</v>
      </c>
      <c r="R6" s="59" t="e">
        <f t="shared" si="3"/>
        <v>#DIV/0!</v>
      </c>
      <c r="S6" s="130">
        <v>0</v>
      </c>
      <c r="T6" s="131"/>
      <c r="U6" s="132">
        <v>0</v>
      </c>
      <c r="V6" s="71">
        <f t="shared" si="4"/>
        <v>0</v>
      </c>
      <c r="W6" s="59" t="e">
        <f t="shared" si="5"/>
        <v>#DIV/0!</v>
      </c>
      <c r="X6" s="124">
        <v>0.1</v>
      </c>
      <c r="Y6" s="125">
        <v>0</v>
      </c>
      <c r="Z6" s="126">
        <v>0</v>
      </c>
      <c r="AA6" s="127">
        <v>67454</v>
      </c>
      <c r="AB6" s="128">
        <v>0</v>
      </c>
      <c r="AC6" s="128">
        <v>0</v>
      </c>
      <c r="AD6" s="69" t="s">
        <v>179</v>
      </c>
      <c r="AE6" s="8" t="s">
        <v>233</v>
      </c>
      <c r="AF6" s="8" t="s">
        <v>220</v>
      </c>
      <c r="AG6" s="8" t="s">
        <v>169</v>
      </c>
      <c r="AH6" s="8" t="s">
        <v>221</v>
      </c>
      <c r="AI6" s="8" t="s">
        <v>171</v>
      </c>
      <c r="AJ6" s="8" t="s">
        <v>161</v>
      </c>
      <c r="AK6" s="70" t="s">
        <v>288</v>
      </c>
      <c r="AL6" s="74"/>
      <c r="AM6" s="12"/>
    </row>
    <row r="7" spans="1:39" s="11" customFormat="1" x14ac:dyDescent="0.3">
      <c r="A7" s="107">
        <v>2018147</v>
      </c>
      <c r="B7" s="104">
        <v>43390</v>
      </c>
      <c r="C7" s="64">
        <v>43391</v>
      </c>
      <c r="D7" s="64">
        <v>44160</v>
      </c>
      <c r="E7" s="72" t="s">
        <v>9</v>
      </c>
      <c r="F7" s="73"/>
      <c r="G7" s="73" t="s">
        <v>277</v>
      </c>
      <c r="H7" s="129" t="s">
        <v>269</v>
      </c>
      <c r="I7" s="119">
        <v>50000</v>
      </c>
      <c r="J7" s="128"/>
      <c r="K7" s="121">
        <v>116909.63</v>
      </c>
      <c r="L7" s="71">
        <f t="shared" si="0"/>
        <v>66909.63</v>
      </c>
      <c r="M7" s="59">
        <f t="shared" si="1"/>
        <v>0.57231923495096171</v>
      </c>
      <c r="N7" s="119">
        <v>10000</v>
      </c>
      <c r="O7" s="122"/>
      <c r="P7" s="121">
        <v>40018.910000000003</v>
      </c>
      <c r="Q7" s="71">
        <f t="shared" si="2"/>
        <v>30018.910000000003</v>
      </c>
      <c r="R7" s="59">
        <f t="shared" si="3"/>
        <v>0.75011813165326091</v>
      </c>
      <c r="S7" s="130">
        <v>32000</v>
      </c>
      <c r="T7" s="131"/>
      <c r="U7" s="132">
        <v>20862</v>
      </c>
      <c r="V7" s="71">
        <f t="shared" si="4"/>
        <v>-11138</v>
      </c>
      <c r="W7" s="59">
        <f t="shared" si="5"/>
        <v>-0.53388936822931643</v>
      </c>
      <c r="X7" s="124">
        <v>0.1</v>
      </c>
      <c r="Y7" s="125">
        <v>0.1</v>
      </c>
      <c r="Z7" s="126">
        <v>0.1</v>
      </c>
      <c r="AA7" s="127">
        <v>17550</v>
      </c>
      <c r="AB7" s="128">
        <v>0</v>
      </c>
      <c r="AC7" s="128">
        <v>0</v>
      </c>
      <c r="AD7" s="69" t="s">
        <v>179</v>
      </c>
      <c r="AE7" s="8" t="s">
        <v>260</v>
      </c>
      <c r="AF7" s="8" t="s">
        <v>202</v>
      </c>
      <c r="AG7" s="8" t="s">
        <v>274</v>
      </c>
      <c r="AH7" s="8" t="s">
        <v>182</v>
      </c>
      <c r="AI7" s="8" t="s">
        <v>161</v>
      </c>
      <c r="AJ7" s="8" t="s">
        <v>180</v>
      </c>
      <c r="AK7" s="70"/>
      <c r="AL7" s="74"/>
      <c r="AM7" s="12"/>
    </row>
    <row r="8" spans="1:39" s="11" customFormat="1" x14ac:dyDescent="0.3">
      <c r="A8" s="107">
        <v>2017053</v>
      </c>
      <c r="B8" s="104">
        <v>42810</v>
      </c>
      <c r="C8" s="64">
        <v>42810</v>
      </c>
      <c r="D8" s="64">
        <v>44160</v>
      </c>
      <c r="E8" s="72" t="s">
        <v>9</v>
      </c>
      <c r="F8" s="73"/>
      <c r="G8" s="73" t="s">
        <v>277</v>
      </c>
      <c r="H8" s="129" t="s">
        <v>269</v>
      </c>
      <c r="I8" s="119">
        <v>1500000</v>
      </c>
      <c r="J8" s="128"/>
      <c r="K8" s="121">
        <v>1460040.43</v>
      </c>
      <c r="L8" s="71">
        <f t="shared" si="0"/>
        <v>-39959.570000000065</v>
      </c>
      <c r="M8" s="59">
        <f t="shared" si="1"/>
        <v>-2.7368810602046181E-2</v>
      </c>
      <c r="N8" s="119">
        <v>0</v>
      </c>
      <c r="O8" s="122"/>
      <c r="P8" s="121">
        <v>0</v>
      </c>
      <c r="Q8" s="71">
        <f t="shared" si="2"/>
        <v>0</v>
      </c>
      <c r="R8" s="59" t="e">
        <f t="shared" si="3"/>
        <v>#DIV/0!</v>
      </c>
      <c r="S8" s="130">
        <v>50000</v>
      </c>
      <c r="T8" s="131"/>
      <c r="U8" s="132">
        <v>268280.51</v>
      </c>
      <c r="V8" s="71">
        <f t="shared" si="4"/>
        <v>218280.51</v>
      </c>
      <c r="W8" s="59">
        <f t="shared" si="5"/>
        <v>0.81362790759567294</v>
      </c>
      <c r="X8" s="124">
        <v>0.1</v>
      </c>
      <c r="Y8" s="125">
        <v>0</v>
      </c>
      <c r="Z8" s="126">
        <v>0.1</v>
      </c>
      <c r="AA8" s="127">
        <v>95458</v>
      </c>
      <c r="AB8" s="128">
        <v>77378</v>
      </c>
      <c r="AC8" s="128">
        <v>0</v>
      </c>
      <c r="AD8" s="69" t="s">
        <v>195</v>
      </c>
      <c r="AE8" s="8"/>
      <c r="AF8" s="8" t="s">
        <v>173</v>
      </c>
      <c r="AG8" s="8" t="s">
        <v>207</v>
      </c>
      <c r="AH8" s="8" t="s">
        <v>169</v>
      </c>
      <c r="AI8" s="8" t="s">
        <v>214</v>
      </c>
      <c r="AJ8" s="8" t="s">
        <v>208</v>
      </c>
      <c r="AK8" s="70" t="s">
        <v>197</v>
      </c>
      <c r="AL8" s="74"/>
      <c r="AM8" s="12"/>
    </row>
    <row r="9" spans="1:39" s="11" customFormat="1" x14ac:dyDescent="0.3">
      <c r="A9" s="107">
        <v>2017019</v>
      </c>
      <c r="B9" s="104">
        <v>42753</v>
      </c>
      <c r="C9" s="64">
        <v>42755</v>
      </c>
      <c r="D9" s="64">
        <v>44160</v>
      </c>
      <c r="E9" s="72" t="s">
        <v>0</v>
      </c>
      <c r="F9" s="73"/>
      <c r="G9" s="73" t="s">
        <v>194</v>
      </c>
      <c r="H9" s="129" t="s">
        <v>269</v>
      </c>
      <c r="I9" s="119">
        <v>225000</v>
      </c>
      <c r="J9" s="128"/>
      <c r="K9" s="121">
        <v>309974.27</v>
      </c>
      <c r="L9" s="71">
        <f t="shared" si="0"/>
        <v>84974.270000000019</v>
      </c>
      <c r="M9" s="59">
        <f t="shared" si="1"/>
        <v>0.27413330145111725</v>
      </c>
      <c r="N9" s="119">
        <v>200000</v>
      </c>
      <c r="O9" s="122"/>
      <c r="P9" s="121">
        <v>148103</v>
      </c>
      <c r="Q9" s="71">
        <f t="shared" si="2"/>
        <v>-51897</v>
      </c>
      <c r="R9" s="59">
        <f t="shared" si="3"/>
        <v>-0.35041153791617996</v>
      </c>
      <c r="S9" s="130">
        <v>30000</v>
      </c>
      <c r="T9" s="131"/>
      <c r="U9" s="132">
        <v>0</v>
      </c>
      <c r="V9" s="71">
        <f t="shared" si="4"/>
        <v>-30000</v>
      </c>
      <c r="W9" s="59" t="e">
        <f t="shared" si="5"/>
        <v>#DIV/0!</v>
      </c>
      <c r="X9" s="124">
        <v>0.1</v>
      </c>
      <c r="Y9" s="125">
        <v>0.1</v>
      </c>
      <c r="Z9" s="126">
        <v>0.1</v>
      </c>
      <c r="AA9" s="127">
        <v>45760</v>
      </c>
      <c r="AB9" s="128">
        <v>0</v>
      </c>
      <c r="AC9" s="128">
        <v>0</v>
      </c>
      <c r="AD9" s="69" t="s">
        <v>144</v>
      </c>
      <c r="AE9" s="8"/>
      <c r="AF9" s="8" t="s">
        <v>182</v>
      </c>
      <c r="AG9" s="8" t="s">
        <v>181</v>
      </c>
      <c r="AH9" s="8" t="s">
        <v>180</v>
      </c>
      <c r="AI9" s="8" t="s">
        <v>275</v>
      </c>
      <c r="AJ9" s="8"/>
      <c r="AK9" s="70"/>
      <c r="AL9" s="74"/>
      <c r="AM9" s="12"/>
    </row>
    <row r="10" spans="1:39" s="11" customFormat="1" x14ac:dyDescent="0.3">
      <c r="A10" s="107">
        <v>201276</v>
      </c>
      <c r="B10" s="104">
        <v>40971</v>
      </c>
      <c r="C10" s="64">
        <v>40973</v>
      </c>
      <c r="D10" s="64">
        <v>44160</v>
      </c>
      <c r="E10" s="72" t="s">
        <v>9</v>
      </c>
      <c r="F10" s="73"/>
      <c r="G10" s="73" t="s">
        <v>68</v>
      </c>
      <c r="H10" s="129" t="s">
        <v>269</v>
      </c>
      <c r="I10" s="119">
        <v>0</v>
      </c>
      <c r="J10" s="128"/>
      <c r="K10" s="121">
        <v>0</v>
      </c>
      <c r="L10" s="71">
        <f t="shared" si="0"/>
        <v>0</v>
      </c>
      <c r="M10" s="59" t="e">
        <f t="shared" si="1"/>
        <v>#DIV/0!</v>
      </c>
      <c r="N10" s="119">
        <v>0</v>
      </c>
      <c r="O10" s="122"/>
      <c r="P10" s="121">
        <v>0</v>
      </c>
      <c r="Q10" s="71">
        <f t="shared" si="2"/>
        <v>0</v>
      </c>
      <c r="R10" s="59" t="e">
        <f t="shared" si="3"/>
        <v>#DIV/0!</v>
      </c>
      <c r="S10" s="130">
        <v>0</v>
      </c>
      <c r="T10" s="131"/>
      <c r="U10" s="132">
        <v>0</v>
      </c>
      <c r="V10" s="161">
        <f t="shared" si="4"/>
        <v>0</v>
      </c>
      <c r="W10" s="59" t="e">
        <f t="shared" si="5"/>
        <v>#DIV/0!</v>
      </c>
      <c r="X10" s="124">
        <v>0</v>
      </c>
      <c r="Y10" s="125">
        <v>0</v>
      </c>
      <c r="Z10" s="126">
        <v>0</v>
      </c>
      <c r="AA10" s="127">
        <v>0</v>
      </c>
      <c r="AB10" s="128">
        <v>0</v>
      </c>
      <c r="AC10" s="128">
        <v>0</v>
      </c>
      <c r="AD10" s="69" t="s">
        <v>164</v>
      </c>
      <c r="AE10" s="8"/>
      <c r="AF10" s="8" t="s">
        <v>182</v>
      </c>
      <c r="AG10" s="8" t="s">
        <v>180</v>
      </c>
      <c r="AH10" s="8"/>
      <c r="AI10" s="8"/>
      <c r="AJ10" s="8"/>
      <c r="AK10" s="70"/>
      <c r="AL10" s="74"/>
      <c r="AM10" s="12"/>
    </row>
    <row r="11" spans="1:39" s="11" customFormat="1" x14ac:dyDescent="0.3">
      <c r="A11" s="107" t="s">
        <v>280</v>
      </c>
      <c r="B11" s="104">
        <v>43123</v>
      </c>
      <c r="C11" s="64">
        <v>43128</v>
      </c>
      <c r="D11" s="64">
        <v>44153</v>
      </c>
      <c r="E11" s="72" t="s">
        <v>9</v>
      </c>
      <c r="F11" s="73"/>
      <c r="G11" s="73" t="s">
        <v>281</v>
      </c>
      <c r="H11" s="129" t="s">
        <v>272</v>
      </c>
      <c r="I11" s="119">
        <v>559000</v>
      </c>
      <c r="J11" s="128"/>
      <c r="K11" s="121">
        <v>573709.31999999995</v>
      </c>
      <c r="L11" s="71">
        <f t="shared" si="0"/>
        <v>14709.319999999949</v>
      </c>
      <c r="M11" s="59">
        <f t="shared" si="1"/>
        <v>2.5638976895128618E-2</v>
      </c>
      <c r="N11" s="119">
        <v>104000</v>
      </c>
      <c r="O11" s="122"/>
      <c r="P11" s="121">
        <v>115795.96</v>
      </c>
      <c r="Q11" s="71">
        <f t="shared" si="2"/>
        <v>11795.960000000006</v>
      </c>
      <c r="R11" s="59">
        <f t="shared" si="3"/>
        <v>0.10186849351220893</v>
      </c>
      <c r="S11" s="130">
        <v>100000</v>
      </c>
      <c r="T11" s="131"/>
      <c r="U11" s="132">
        <v>0</v>
      </c>
      <c r="V11" s="71">
        <f t="shared" si="4"/>
        <v>-100000</v>
      </c>
      <c r="W11" s="59" t="e">
        <f t="shared" si="5"/>
        <v>#DIV/0!</v>
      </c>
      <c r="X11" s="124">
        <v>0.08</v>
      </c>
      <c r="Y11" s="125">
        <v>0.08</v>
      </c>
      <c r="Z11" s="126">
        <v>0.08</v>
      </c>
      <c r="AA11" s="127">
        <v>60216</v>
      </c>
      <c r="AB11" s="128">
        <v>308</v>
      </c>
      <c r="AC11" s="128">
        <v>0</v>
      </c>
      <c r="AD11" s="69" t="s">
        <v>229</v>
      </c>
      <c r="AE11" s="8"/>
      <c r="AF11" s="8" t="s">
        <v>197</v>
      </c>
      <c r="AG11" s="8" t="s">
        <v>208</v>
      </c>
      <c r="AH11" s="8" t="s">
        <v>161</v>
      </c>
      <c r="AI11" s="8" t="s">
        <v>207</v>
      </c>
      <c r="AJ11" s="8" t="s">
        <v>184</v>
      </c>
      <c r="AK11" s="70" t="s">
        <v>209</v>
      </c>
      <c r="AL11" s="74"/>
      <c r="AM11" s="12"/>
    </row>
    <row r="12" spans="1:39" s="11" customFormat="1" x14ac:dyDescent="0.3">
      <c r="A12" s="107" t="s">
        <v>278</v>
      </c>
      <c r="B12" s="104">
        <v>43048</v>
      </c>
      <c r="C12" s="64">
        <v>43054</v>
      </c>
      <c r="D12" s="64">
        <v>44153</v>
      </c>
      <c r="E12" s="72" t="s">
        <v>9</v>
      </c>
      <c r="F12" s="73"/>
      <c r="G12" s="73" t="s">
        <v>27</v>
      </c>
      <c r="H12" s="129" t="s">
        <v>279</v>
      </c>
      <c r="I12" s="119">
        <v>1000000</v>
      </c>
      <c r="J12" s="128"/>
      <c r="K12" s="121">
        <v>0</v>
      </c>
      <c r="L12" s="71">
        <f t="shared" si="0"/>
        <v>-1000000</v>
      </c>
      <c r="M12" s="59" t="e">
        <f t="shared" si="1"/>
        <v>#DIV/0!</v>
      </c>
      <c r="N12" s="119">
        <v>300000</v>
      </c>
      <c r="O12" s="122"/>
      <c r="P12" s="121">
        <v>0</v>
      </c>
      <c r="Q12" s="71">
        <f t="shared" si="2"/>
        <v>-300000</v>
      </c>
      <c r="R12" s="59" t="e">
        <f t="shared" si="3"/>
        <v>#DIV/0!</v>
      </c>
      <c r="S12" s="130">
        <v>15000</v>
      </c>
      <c r="T12" s="131"/>
      <c r="U12" s="132">
        <v>0</v>
      </c>
      <c r="V12" s="71">
        <f t="shared" si="4"/>
        <v>-15000</v>
      </c>
      <c r="W12" s="59" t="e">
        <f t="shared" si="5"/>
        <v>#DIV/0!</v>
      </c>
      <c r="X12" s="124">
        <v>0.04</v>
      </c>
      <c r="Y12" s="125">
        <v>7.0000000000000007E-2</v>
      </c>
      <c r="Z12" s="126">
        <v>7.0000000000000007E-2</v>
      </c>
      <c r="AA12" s="127">
        <v>10048</v>
      </c>
      <c r="AB12" s="128">
        <v>30</v>
      </c>
      <c r="AC12" s="128">
        <v>0</v>
      </c>
      <c r="AD12" s="69" t="s">
        <v>257</v>
      </c>
      <c r="AE12" s="8"/>
      <c r="AF12" s="8" t="s">
        <v>208</v>
      </c>
      <c r="AG12" s="8" t="s">
        <v>197</v>
      </c>
      <c r="AH12" s="8" t="s">
        <v>214</v>
      </c>
      <c r="AI12" s="8"/>
      <c r="AJ12" s="8"/>
      <c r="AK12" s="70"/>
      <c r="AL12" s="74"/>
      <c r="AM12" s="12"/>
    </row>
    <row r="13" spans="1:39" s="11" customFormat="1" x14ac:dyDescent="0.3">
      <c r="A13" s="33">
        <v>2017053</v>
      </c>
      <c r="B13" s="133">
        <v>42810</v>
      </c>
      <c r="C13" s="63">
        <v>42810</v>
      </c>
      <c r="D13" s="63">
        <v>44134</v>
      </c>
      <c r="E13" s="105" t="s">
        <v>19</v>
      </c>
      <c r="F13" s="29"/>
      <c r="G13" s="134" t="s">
        <v>21</v>
      </c>
      <c r="H13" s="135" t="s">
        <v>269</v>
      </c>
      <c r="I13" s="119">
        <v>1500000</v>
      </c>
      <c r="J13" s="136">
        <v>1500000</v>
      </c>
      <c r="K13" s="121">
        <v>1460040.43</v>
      </c>
      <c r="L13" s="71">
        <f t="shared" si="0"/>
        <v>-39959.570000000065</v>
      </c>
      <c r="M13" s="59">
        <f t="shared" si="1"/>
        <v>-2.7368810602046181E-2</v>
      </c>
      <c r="N13" s="119">
        <v>0</v>
      </c>
      <c r="O13" s="122">
        <v>0</v>
      </c>
      <c r="P13" s="121">
        <v>0</v>
      </c>
      <c r="Q13" s="71">
        <f t="shared" si="2"/>
        <v>0</v>
      </c>
      <c r="R13" s="59" t="e">
        <f t="shared" si="3"/>
        <v>#DIV/0!</v>
      </c>
      <c r="S13" s="130">
        <v>50000</v>
      </c>
      <c r="T13" s="131">
        <v>50000</v>
      </c>
      <c r="U13" s="132">
        <v>268280.51</v>
      </c>
      <c r="V13" s="71">
        <f t="shared" si="4"/>
        <v>218280.51</v>
      </c>
      <c r="W13" s="59">
        <f t="shared" si="5"/>
        <v>0.81362790759567294</v>
      </c>
      <c r="X13" s="124">
        <v>0.1</v>
      </c>
      <c r="Y13" s="125">
        <v>0</v>
      </c>
      <c r="Z13" s="126">
        <v>0.1</v>
      </c>
      <c r="AA13" s="138">
        <v>95458</v>
      </c>
      <c r="AB13" s="139">
        <v>77378</v>
      </c>
      <c r="AC13" s="5">
        <v>0</v>
      </c>
      <c r="AD13" s="137" t="s">
        <v>195</v>
      </c>
      <c r="AE13" s="16"/>
      <c r="AF13" s="16" t="s">
        <v>197</v>
      </c>
      <c r="AG13" s="16" t="s">
        <v>173</v>
      </c>
      <c r="AH13" s="137" t="s">
        <v>290</v>
      </c>
      <c r="AI13" s="137" t="s">
        <v>169</v>
      </c>
      <c r="AJ13" s="137" t="s">
        <v>214</v>
      </c>
      <c r="AK13" s="137" t="s">
        <v>208</v>
      </c>
      <c r="AL13" s="163" t="s">
        <v>107</v>
      </c>
      <c r="AM13" s="12"/>
    </row>
    <row r="14" spans="1:39" s="11" customFormat="1" x14ac:dyDescent="0.3">
      <c r="A14" s="32">
        <v>2020153</v>
      </c>
      <c r="B14" s="63">
        <v>43794</v>
      </c>
      <c r="C14" s="63">
        <v>43910</v>
      </c>
      <c r="D14" s="63">
        <v>44130</v>
      </c>
      <c r="E14" s="28" t="s">
        <v>9</v>
      </c>
      <c r="F14" s="29"/>
      <c r="G14" s="31" t="s">
        <v>105</v>
      </c>
      <c r="H14" s="135" t="s">
        <v>269</v>
      </c>
      <c r="I14" s="140">
        <v>0</v>
      </c>
      <c r="J14" s="141">
        <v>0</v>
      </c>
      <c r="K14" s="142">
        <v>4003.9</v>
      </c>
      <c r="L14" s="71">
        <f t="shared" si="0"/>
        <v>4003.9</v>
      </c>
      <c r="M14" s="59">
        <f t="shared" si="1"/>
        <v>1</v>
      </c>
      <c r="N14" s="130">
        <v>0</v>
      </c>
      <c r="O14" s="131">
        <v>0</v>
      </c>
      <c r="P14" s="132">
        <v>0</v>
      </c>
      <c r="Q14" s="71">
        <f t="shared" si="2"/>
        <v>0</v>
      </c>
      <c r="R14" s="59" t="e">
        <f t="shared" si="3"/>
        <v>#DIV/0!</v>
      </c>
      <c r="S14" s="130">
        <v>0</v>
      </c>
      <c r="T14" s="131">
        <v>0</v>
      </c>
      <c r="U14" s="132">
        <v>0</v>
      </c>
      <c r="V14" s="71">
        <f t="shared" si="4"/>
        <v>0</v>
      </c>
      <c r="W14" s="59" t="e">
        <f t="shared" si="5"/>
        <v>#DIV/0!</v>
      </c>
      <c r="X14" s="143">
        <v>0.1</v>
      </c>
      <c r="Y14" s="144">
        <v>0</v>
      </c>
      <c r="Z14" s="145">
        <v>0</v>
      </c>
      <c r="AA14" s="7">
        <v>4004</v>
      </c>
      <c r="AB14" s="6">
        <v>0</v>
      </c>
      <c r="AC14" s="5">
        <v>0</v>
      </c>
      <c r="AD14" s="66" t="s">
        <v>144</v>
      </c>
      <c r="AE14" s="66"/>
      <c r="AF14" s="66" t="s">
        <v>292</v>
      </c>
      <c r="AG14" s="66" t="s">
        <v>291</v>
      </c>
      <c r="AH14" s="66"/>
      <c r="AI14" s="66"/>
      <c r="AJ14" s="66"/>
      <c r="AK14" s="66"/>
      <c r="AL14" s="164" t="s">
        <v>126</v>
      </c>
      <c r="AM14" s="12"/>
    </row>
    <row r="15" spans="1:39" s="11" customFormat="1" x14ac:dyDescent="0.3">
      <c r="A15" s="30">
        <v>2020091</v>
      </c>
      <c r="B15" s="63">
        <v>43945</v>
      </c>
      <c r="C15" s="63">
        <v>43984</v>
      </c>
      <c r="D15" s="63">
        <v>44130</v>
      </c>
      <c r="E15" s="28" t="s">
        <v>9</v>
      </c>
      <c r="F15" s="29"/>
      <c r="G15" s="31" t="s">
        <v>99</v>
      </c>
      <c r="H15" s="135" t="s">
        <v>269</v>
      </c>
      <c r="I15" s="130">
        <v>325000</v>
      </c>
      <c r="J15" s="131">
        <v>450000</v>
      </c>
      <c r="K15" s="132">
        <v>419508.4</v>
      </c>
      <c r="L15" s="71">
        <f t="shared" si="0"/>
        <v>94508.400000000023</v>
      </c>
      <c r="M15" s="59">
        <f t="shared" si="1"/>
        <v>0.22528368919430461</v>
      </c>
      <c r="N15" s="156">
        <v>0</v>
      </c>
      <c r="O15" s="131">
        <v>0</v>
      </c>
      <c r="P15" s="132">
        <v>0</v>
      </c>
      <c r="Q15" s="71">
        <f t="shared" si="2"/>
        <v>0</v>
      </c>
      <c r="R15" s="59" t="e">
        <f t="shared" si="3"/>
        <v>#DIV/0!</v>
      </c>
      <c r="S15" s="130">
        <v>0</v>
      </c>
      <c r="T15" s="131">
        <v>0</v>
      </c>
      <c r="U15" s="132">
        <v>0</v>
      </c>
      <c r="V15" s="71">
        <f t="shared" si="4"/>
        <v>0</v>
      </c>
      <c r="W15" s="59" t="e">
        <f t="shared" si="5"/>
        <v>#DIV/0!</v>
      </c>
      <c r="X15" s="143">
        <v>0.1</v>
      </c>
      <c r="Y15" s="144">
        <v>0</v>
      </c>
      <c r="Z15" s="145">
        <v>0</v>
      </c>
      <c r="AA15" s="7">
        <v>41951</v>
      </c>
      <c r="AB15" s="6">
        <v>0</v>
      </c>
      <c r="AC15" s="5">
        <v>0</v>
      </c>
      <c r="AD15" s="66" t="s">
        <v>144</v>
      </c>
      <c r="AE15" s="66"/>
      <c r="AF15" s="66" t="s">
        <v>190</v>
      </c>
      <c r="AG15" s="66" t="s">
        <v>189</v>
      </c>
      <c r="AH15" s="24"/>
      <c r="AI15" s="66"/>
      <c r="AJ15" s="66"/>
      <c r="AK15" s="66"/>
      <c r="AL15" s="165"/>
      <c r="AM15" s="12"/>
    </row>
    <row r="16" spans="1:39" s="11" customFormat="1" x14ac:dyDescent="0.3">
      <c r="A16" s="30">
        <v>2020064</v>
      </c>
      <c r="B16" s="63">
        <v>43842</v>
      </c>
      <c r="C16" s="63">
        <v>43902</v>
      </c>
      <c r="D16" s="63">
        <v>44130</v>
      </c>
      <c r="E16" s="28" t="s">
        <v>9</v>
      </c>
      <c r="F16" s="29"/>
      <c r="G16" s="31" t="s">
        <v>21</v>
      </c>
      <c r="H16" s="135" t="s">
        <v>269</v>
      </c>
      <c r="I16" s="130">
        <v>100000</v>
      </c>
      <c r="J16" s="141">
        <v>0</v>
      </c>
      <c r="K16" s="132">
        <v>100604.69</v>
      </c>
      <c r="L16" s="71">
        <f t="shared" si="0"/>
        <v>604.69000000000233</v>
      </c>
      <c r="M16" s="59">
        <f t="shared" si="1"/>
        <v>6.0105547763230748E-3</v>
      </c>
      <c r="N16" s="156">
        <v>15000</v>
      </c>
      <c r="O16" s="131">
        <v>0</v>
      </c>
      <c r="P16" s="132">
        <v>33929.25</v>
      </c>
      <c r="Q16" s="71">
        <f t="shared" si="2"/>
        <v>18929.25</v>
      </c>
      <c r="R16" s="59">
        <f t="shared" si="3"/>
        <v>0.55790357877052987</v>
      </c>
      <c r="S16" s="156">
        <v>0</v>
      </c>
      <c r="T16" s="131">
        <v>0</v>
      </c>
      <c r="U16" s="206">
        <v>31000</v>
      </c>
      <c r="V16" s="207">
        <f t="shared" si="4"/>
        <v>31000</v>
      </c>
      <c r="W16" s="208">
        <f t="shared" si="5"/>
        <v>1</v>
      </c>
      <c r="X16" s="143">
        <v>0.1</v>
      </c>
      <c r="Y16" s="144">
        <v>0.1</v>
      </c>
      <c r="Z16" s="145">
        <v>0</v>
      </c>
      <c r="AA16" s="7">
        <v>13453</v>
      </c>
      <c r="AB16" s="6">
        <v>0</v>
      </c>
      <c r="AC16" s="5">
        <v>0</v>
      </c>
      <c r="AD16" s="66" t="s">
        <v>144</v>
      </c>
      <c r="AE16" s="66" t="s">
        <v>254</v>
      </c>
      <c r="AF16" s="66" t="s">
        <v>291</v>
      </c>
      <c r="AG16" s="66" t="s">
        <v>294</v>
      </c>
      <c r="AH16" s="66" t="s">
        <v>293</v>
      </c>
      <c r="AI16" s="66"/>
      <c r="AJ16" s="66"/>
      <c r="AK16" s="66"/>
      <c r="AL16" s="165"/>
      <c r="AM16" s="12"/>
    </row>
    <row r="17" spans="1:40" s="11" customFormat="1" x14ac:dyDescent="0.3">
      <c r="A17" s="30">
        <v>2020063</v>
      </c>
      <c r="B17" s="63">
        <v>43769</v>
      </c>
      <c r="C17" s="63">
        <v>43902</v>
      </c>
      <c r="D17" s="63">
        <v>44130</v>
      </c>
      <c r="E17" s="28" t="s">
        <v>9</v>
      </c>
      <c r="F17" s="29"/>
      <c r="G17" s="31" t="s">
        <v>21</v>
      </c>
      <c r="H17" s="135" t="s">
        <v>269</v>
      </c>
      <c r="I17" s="130">
        <v>100000</v>
      </c>
      <c r="J17" s="141">
        <v>0</v>
      </c>
      <c r="K17" s="132">
        <v>25549.759999999998</v>
      </c>
      <c r="L17" s="71">
        <f t="shared" si="0"/>
        <v>-74450.240000000005</v>
      </c>
      <c r="M17" s="59">
        <f t="shared" si="1"/>
        <v>-2.9139310897636617</v>
      </c>
      <c r="N17" s="156">
        <v>15000</v>
      </c>
      <c r="O17" s="131">
        <v>0</v>
      </c>
      <c r="P17" s="132">
        <v>0</v>
      </c>
      <c r="Q17" s="71">
        <f t="shared" si="2"/>
        <v>-15000</v>
      </c>
      <c r="R17" s="59" t="e">
        <f t="shared" si="3"/>
        <v>#DIV/0!</v>
      </c>
      <c r="S17" s="156">
        <v>0</v>
      </c>
      <c r="T17" s="131">
        <v>0</v>
      </c>
      <c r="U17" s="206">
        <v>0</v>
      </c>
      <c r="V17" s="207">
        <f t="shared" si="4"/>
        <v>0</v>
      </c>
      <c r="W17" s="208" t="e">
        <f t="shared" si="5"/>
        <v>#DIV/0!</v>
      </c>
      <c r="X17" s="143">
        <v>0.1</v>
      </c>
      <c r="Y17" s="144">
        <v>0.1</v>
      </c>
      <c r="Z17" s="145">
        <v>0</v>
      </c>
      <c r="AA17" s="7">
        <v>2555</v>
      </c>
      <c r="AB17" s="6">
        <v>0</v>
      </c>
      <c r="AC17" s="5">
        <v>0</v>
      </c>
      <c r="AD17" s="66" t="s">
        <v>144</v>
      </c>
      <c r="AE17" s="66" t="s">
        <v>254</v>
      </c>
      <c r="AF17" s="66" t="s">
        <v>291</v>
      </c>
      <c r="AG17" s="66" t="s">
        <v>294</v>
      </c>
      <c r="AH17" s="66" t="s">
        <v>293</v>
      </c>
      <c r="AI17" s="66"/>
      <c r="AJ17" s="66"/>
      <c r="AK17" s="66"/>
      <c r="AL17" s="165"/>
      <c r="AM17" s="12"/>
    </row>
    <row r="18" spans="1:40" s="11" customFormat="1" x14ac:dyDescent="0.3">
      <c r="A18" s="30">
        <v>2019158</v>
      </c>
      <c r="B18" s="63">
        <v>43749</v>
      </c>
      <c r="C18" s="63">
        <v>43759</v>
      </c>
      <c r="D18" s="63">
        <v>44130</v>
      </c>
      <c r="E18" s="28" t="s">
        <v>9</v>
      </c>
      <c r="F18" s="29"/>
      <c r="G18" s="31" t="s">
        <v>42</v>
      </c>
      <c r="H18" s="135" t="s">
        <v>269</v>
      </c>
      <c r="I18" s="140">
        <v>0</v>
      </c>
      <c r="J18" s="131">
        <v>60000</v>
      </c>
      <c r="K18" s="132">
        <v>42838.68</v>
      </c>
      <c r="L18" s="71">
        <f t="shared" si="0"/>
        <v>42838.68</v>
      </c>
      <c r="M18" s="59">
        <f t="shared" si="1"/>
        <v>1</v>
      </c>
      <c r="N18" s="156">
        <v>0</v>
      </c>
      <c r="O18" s="131">
        <v>15000</v>
      </c>
      <c r="P18" s="132">
        <v>9975.4</v>
      </c>
      <c r="Q18" s="71">
        <f t="shared" si="2"/>
        <v>9975.4</v>
      </c>
      <c r="R18" s="59">
        <f t="shared" si="3"/>
        <v>1</v>
      </c>
      <c r="S18" s="156">
        <v>0</v>
      </c>
      <c r="T18" s="131">
        <v>0</v>
      </c>
      <c r="U18" s="206">
        <v>0</v>
      </c>
      <c r="V18" s="207">
        <f t="shared" si="4"/>
        <v>0</v>
      </c>
      <c r="W18" s="208" t="e">
        <f t="shared" si="5"/>
        <v>#DIV/0!</v>
      </c>
      <c r="X18" s="143">
        <v>0.1</v>
      </c>
      <c r="Y18" s="144">
        <v>0</v>
      </c>
      <c r="Z18" s="145">
        <v>0</v>
      </c>
      <c r="AA18" s="7">
        <v>5210</v>
      </c>
      <c r="AB18" s="6">
        <v>0</v>
      </c>
      <c r="AC18" s="5">
        <v>71</v>
      </c>
      <c r="AD18" s="66" t="s">
        <v>164</v>
      </c>
      <c r="AE18" s="66"/>
      <c r="AF18" s="66" t="s">
        <v>291</v>
      </c>
      <c r="AG18" s="66" t="s">
        <v>294</v>
      </c>
      <c r="AH18" s="66" t="s">
        <v>293</v>
      </c>
      <c r="AI18" s="66"/>
      <c r="AJ18" s="66"/>
      <c r="AK18" s="66"/>
      <c r="AL18" s="165"/>
      <c r="AM18" s="2"/>
    </row>
    <row r="19" spans="1:40" s="11" customFormat="1" x14ac:dyDescent="0.3">
      <c r="A19" s="30">
        <v>2019155</v>
      </c>
      <c r="B19" s="63">
        <v>43691</v>
      </c>
      <c r="C19" s="63">
        <v>43762</v>
      </c>
      <c r="D19" s="63">
        <v>44130</v>
      </c>
      <c r="E19" s="28" t="s">
        <v>9</v>
      </c>
      <c r="F19" s="29"/>
      <c r="G19" s="29" t="s">
        <v>94</v>
      </c>
      <c r="H19" s="135" t="s">
        <v>269</v>
      </c>
      <c r="I19" s="130">
        <v>180000</v>
      </c>
      <c r="J19" s="141">
        <v>0</v>
      </c>
      <c r="K19" s="132">
        <v>61960.959999999999</v>
      </c>
      <c r="L19" s="71">
        <f t="shared" si="0"/>
        <v>-118039.04000000001</v>
      </c>
      <c r="M19" s="59">
        <f t="shared" si="1"/>
        <v>-1.9050550540211129</v>
      </c>
      <c r="N19" s="156">
        <v>15000</v>
      </c>
      <c r="O19" s="131">
        <v>0</v>
      </c>
      <c r="P19" s="132">
        <v>41619.71</v>
      </c>
      <c r="Q19" s="71">
        <f t="shared" si="2"/>
        <v>26619.71</v>
      </c>
      <c r="R19" s="59">
        <f t="shared" si="3"/>
        <v>0.63959383667017378</v>
      </c>
      <c r="S19" s="156">
        <v>0</v>
      </c>
      <c r="T19" s="131">
        <v>0</v>
      </c>
      <c r="U19" s="206">
        <v>0</v>
      </c>
      <c r="V19" s="207">
        <f t="shared" si="4"/>
        <v>0</v>
      </c>
      <c r="W19" s="208" t="e">
        <f t="shared" si="5"/>
        <v>#DIV/0!</v>
      </c>
      <c r="X19" s="143">
        <v>0</v>
      </c>
      <c r="Y19" s="144">
        <v>0</v>
      </c>
      <c r="Z19" s="145">
        <v>0</v>
      </c>
      <c r="AA19" s="7">
        <v>10358</v>
      </c>
      <c r="AB19" s="6">
        <v>0</v>
      </c>
      <c r="AC19" s="5">
        <v>0</v>
      </c>
      <c r="AD19" s="66" t="s">
        <v>253</v>
      </c>
      <c r="AE19" s="66"/>
      <c r="AF19" s="66" t="s">
        <v>291</v>
      </c>
      <c r="AG19" s="66" t="s">
        <v>293</v>
      </c>
      <c r="AH19" s="66"/>
      <c r="AI19" s="66"/>
      <c r="AJ19" s="66"/>
      <c r="AK19" s="66"/>
      <c r="AL19" s="166" t="s">
        <v>123</v>
      </c>
      <c r="AM19" s="12"/>
    </row>
    <row r="20" spans="1:40" s="11" customFormat="1" x14ac:dyDescent="0.3">
      <c r="A20" s="30">
        <v>2019143</v>
      </c>
      <c r="B20" s="63">
        <v>43690</v>
      </c>
      <c r="C20" s="63">
        <v>43704</v>
      </c>
      <c r="D20" s="63">
        <v>44130</v>
      </c>
      <c r="E20" s="28" t="s">
        <v>9</v>
      </c>
      <c r="F20" s="29"/>
      <c r="G20" s="29" t="s">
        <v>77</v>
      </c>
      <c r="H20" s="135" t="s">
        <v>269</v>
      </c>
      <c r="I20" s="140">
        <v>0</v>
      </c>
      <c r="J20" s="141">
        <v>0</v>
      </c>
      <c r="K20" s="132">
        <v>35483.129999999997</v>
      </c>
      <c r="L20" s="71">
        <f t="shared" si="0"/>
        <v>35483.129999999997</v>
      </c>
      <c r="M20" s="59">
        <f t="shared" si="1"/>
        <v>1</v>
      </c>
      <c r="N20" s="156">
        <v>0</v>
      </c>
      <c r="O20" s="131">
        <v>0</v>
      </c>
      <c r="P20" s="132">
        <v>0</v>
      </c>
      <c r="Q20" s="71">
        <f t="shared" si="2"/>
        <v>0</v>
      </c>
      <c r="R20" s="59" t="e">
        <f t="shared" si="3"/>
        <v>#DIV/0!</v>
      </c>
      <c r="S20" s="156">
        <v>0</v>
      </c>
      <c r="T20" s="131">
        <v>0</v>
      </c>
      <c r="U20" s="206">
        <v>0</v>
      </c>
      <c r="V20" s="207">
        <f t="shared" si="4"/>
        <v>0</v>
      </c>
      <c r="W20" s="208" t="e">
        <f t="shared" si="5"/>
        <v>#DIV/0!</v>
      </c>
      <c r="X20" s="143">
        <v>0.1</v>
      </c>
      <c r="Y20" s="144">
        <v>0</v>
      </c>
      <c r="Z20" s="145">
        <v>0</v>
      </c>
      <c r="AA20" s="7">
        <v>3548</v>
      </c>
      <c r="AB20" s="6">
        <v>0</v>
      </c>
      <c r="AC20" s="5">
        <v>0</v>
      </c>
      <c r="AD20" s="66" t="s">
        <v>250</v>
      </c>
      <c r="AE20" s="66" t="s">
        <v>178</v>
      </c>
      <c r="AF20" s="66" t="s">
        <v>291</v>
      </c>
      <c r="AG20" s="66" t="s">
        <v>293</v>
      </c>
      <c r="AH20" s="66"/>
      <c r="AI20" s="66"/>
      <c r="AJ20" s="66"/>
      <c r="AK20" s="66"/>
      <c r="AL20" s="165"/>
      <c r="AM20" s="12"/>
    </row>
    <row r="21" spans="1:40" s="11" customFormat="1" x14ac:dyDescent="0.3">
      <c r="A21" s="30">
        <v>2019096</v>
      </c>
      <c r="B21" s="63">
        <v>43648</v>
      </c>
      <c r="C21" s="63">
        <v>43648</v>
      </c>
      <c r="D21" s="63">
        <v>44130</v>
      </c>
      <c r="E21" s="28" t="s">
        <v>9</v>
      </c>
      <c r="F21" s="29"/>
      <c r="G21" s="29" t="s">
        <v>87</v>
      </c>
      <c r="H21" s="135" t="s">
        <v>269</v>
      </c>
      <c r="I21" s="130">
        <v>150000</v>
      </c>
      <c r="J21" s="141">
        <v>0</v>
      </c>
      <c r="K21" s="132">
        <v>218559.2</v>
      </c>
      <c r="L21" s="71">
        <f t="shared" si="0"/>
        <v>68559.200000000012</v>
      </c>
      <c r="M21" s="59">
        <f t="shared" si="1"/>
        <v>0.31368709255890398</v>
      </c>
      <c r="N21" s="156">
        <v>100000</v>
      </c>
      <c r="O21" s="131">
        <v>0</v>
      </c>
      <c r="P21" s="132">
        <v>95475.55</v>
      </c>
      <c r="Q21" s="71">
        <f t="shared" si="2"/>
        <v>-4524.4499999999971</v>
      </c>
      <c r="R21" s="59">
        <f t="shared" si="3"/>
        <v>-4.7388572257504639E-2</v>
      </c>
      <c r="S21" s="156">
        <v>0</v>
      </c>
      <c r="T21" s="131">
        <v>0</v>
      </c>
      <c r="U21" s="206">
        <v>0</v>
      </c>
      <c r="V21" s="207">
        <f t="shared" si="4"/>
        <v>0</v>
      </c>
      <c r="W21" s="208" t="e">
        <f t="shared" si="5"/>
        <v>#DIV/0!</v>
      </c>
      <c r="X21" s="143">
        <v>0.1</v>
      </c>
      <c r="Y21" s="144">
        <v>0.1</v>
      </c>
      <c r="Z21" s="145">
        <v>0.1</v>
      </c>
      <c r="AA21" s="7">
        <v>31403</v>
      </c>
      <c r="AB21" s="6">
        <v>0</v>
      </c>
      <c r="AC21" s="5">
        <v>0</v>
      </c>
      <c r="AD21" s="66" t="s">
        <v>250</v>
      </c>
      <c r="AE21" s="66"/>
      <c r="AF21" s="66" t="s">
        <v>291</v>
      </c>
      <c r="AG21" s="66" t="s">
        <v>293</v>
      </c>
      <c r="AH21" s="66"/>
      <c r="AI21" s="66"/>
      <c r="AJ21" s="66"/>
      <c r="AK21" s="66"/>
      <c r="AL21" s="165"/>
      <c r="AM21" s="12"/>
    </row>
    <row r="22" spans="1:40" s="11" customFormat="1" x14ac:dyDescent="0.3">
      <c r="A22" s="32">
        <v>2019002</v>
      </c>
      <c r="B22" s="63">
        <v>43467</v>
      </c>
      <c r="C22" s="63">
        <v>43468</v>
      </c>
      <c r="D22" s="63">
        <v>44130</v>
      </c>
      <c r="E22" s="28" t="s">
        <v>9</v>
      </c>
      <c r="F22" s="29"/>
      <c r="G22" s="29" t="s">
        <v>42</v>
      </c>
      <c r="H22" s="135" t="s">
        <v>269</v>
      </c>
      <c r="I22" s="130">
        <v>0</v>
      </c>
      <c r="J22" s="141">
        <v>0</v>
      </c>
      <c r="K22" s="132">
        <v>0</v>
      </c>
      <c r="L22" s="71">
        <f t="shared" si="0"/>
        <v>0</v>
      </c>
      <c r="M22" s="59" t="e">
        <f t="shared" si="1"/>
        <v>#DIV/0!</v>
      </c>
      <c r="N22" s="156">
        <v>75000</v>
      </c>
      <c r="O22" s="131">
        <v>0</v>
      </c>
      <c r="P22" s="132">
        <v>115465.21</v>
      </c>
      <c r="Q22" s="71">
        <f t="shared" si="2"/>
        <v>40465.210000000006</v>
      </c>
      <c r="R22" s="59">
        <f t="shared" si="3"/>
        <v>0.35045369943033061</v>
      </c>
      <c r="S22" s="156">
        <v>0</v>
      </c>
      <c r="T22" s="131">
        <v>0</v>
      </c>
      <c r="U22" s="206">
        <v>215885.92</v>
      </c>
      <c r="V22" s="207">
        <f t="shared" si="4"/>
        <v>215885.92</v>
      </c>
      <c r="W22" s="208">
        <f t="shared" si="5"/>
        <v>1</v>
      </c>
      <c r="X22" s="143">
        <v>0</v>
      </c>
      <c r="Y22" s="144">
        <v>0.1</v>
      </c>
      <c r="Z22" s="145">
        <v>0</v>
      </c>
      <c r="AA22" s="7">
        <v>8279</v>
      </c>
      <c r="AB22" s="6">
        <v>0</v>
      </c>
      <c r="AC22" s="5">
        <v>0</v>
      </c>
      <c r="AD22" s="66" t="s">
        <v>164</v>
      </c>
      <c r="AE22" s="24"/>
      <c r="AF22" s="66" t="s">
        <v>295</v>
      </c>
      <c r="AG22" s="66" t="s">
        <v>294</v>
      </c>
      <c r="AH22" s="66"/>
      <c r="AI22" s="66"/>
      <c r="AJ22" s="66"/>
      <c r="AK22" s="66"/>
      <c r="AL22" s="164" t="s">
        <v>114</v>
      </c>
      <c r="AM22" s="12"/>
    </row>
    <row r="23" spans="1:40" x14ac:dyDescent="0.3">
      <c r="A23" s="30" t="s">
        <v>103</v>
      </c>
      <c r="B23" s="63">
        <v>43998</v>
      </c>
      <c r="C23" s="63">
        <v>44010</v>
      </c>
      <c r="D23" s="63">
        <v>44126</v>
      </c>
      <c r="E23" s="28" t="s">
        <v>9</v>
      </c>
      <c r="F23" s="29"/>
      <c r="G23" s="31" t="s">
        <v>104</v>
      </c>
      <c r="H23" s="135" t="s">
        <v>269</v>
      </c>
      <c r="I23" s="130">
        <v>400000</v>
      </c>
      <c r="J23" s="141">
        <v>0</v>
      </c>
      <c r="K23" s="132">
        <v>425000</v>
      </c>
      <c r="L23" s="71">
        <f t="shared" si="0"/>
        <v>25000</v>
      </c>
      <c r="M23" s="59">
        <f t="shared" si="1"/>
        <v>5.8823529411764705E-2</v>
      </c>
      <c r="N23" s="156">
        <v>0</v>
      </c>
      <c r="O23" s="131">
        <v>0</v>
      </c>
      <c r="P23" s="132">
        <v>0</v>
      </c>
      <c r="Q23" s="71">
        <f t="shared" si="2"/>
        <v>0</v>
      </c>
      <c r="R23" s="59" t="e">
        <f t="shared" si="3"/>
        <v>#DIV/0!</v>
      </c>
      <c r="S23" s="156">
        <v>0</v>
      </c>
      <c r="T23" s="131">
        <v>0</v>
      </c>
      <c r="U23" s="206">
        <v>0</v>
      </c>
      <c r="V23" s="207">
        <f t="shared" si="4"/>
        <v>0</v>
      </c>
      <c r="W23" s="208" t="e">
        <f t="shared" si="5"/>
        <v>#DIV/0!</v>
      </c>
      <c r="X23" s="143">
        <v>0.1</v>
      </c>
      <c r="Y23" s="144">
        <v>0</v>
      </c>
      <c r="Z23" s="145">
        <v>0</v>
      </c>
      <c r="AA23" s="7">
        <v>37500</v>
      </c>
      <c r="AB23" s="6">
        <v>0</v>
      </c>
      <c r="AC23" s="5">
        <v>0</v>
      </c>
      <c r="AD23" s="66" t="s">
        <v>195</v>
      </c>
      <c r="AE23" s="66"/>
      <c r="AF23" s="66" t="s">
        <v>172</v>
      </c>
      <c r="AG23" s="66" t="s">
        <v>169</v>
      </c>
      <c r="AH23" s="66" t="s">
        <v>173</v>
      </c>
      <c r="AI23" s="66"/>
      <c r="AJ23" s="66"/>
      <c r="AK23" s="66"/>
      <c r="AL23" s="165"/>
      <c r="AM23" s="27"/>
      <c r="AN23" s="12"/>
    </row>
    <row r="24" spans="1:40" x14ac:dyDescent="0.3">
      <c r="A24" s="30">
        <v>2020071</v>
      </c>
      <c r="B24" s="63">
        <v>43964</v>
      </c>
      <c r="C24" s="63">
        <v>43965</v>
      </c>
      <c r="D24" s="63">
        <v>44126</v>
      </c>
      <c r="E24" s="28" t="s">
        <v>9</v>
      </c>
      <c r="F24" s="29"/>
      <c r="G24" s="31" t="s">
        <v>77</v>
      </c>
      <c r="H24" s="135" t="s">
        <v>269</v>
      </c>
      <c r="I24" s="130">
        <v>125000</v>
      </c>
      <c r="J24" s="131">
        <v>75000</v>
      </c>
      <c r="K24" s="132">
        <v>90606.99</v>
      </c>
      <c r="L24" s="71">
        <f t="shared" si="0"/>
        <v>-34393.009999999995</v>
      </c>
      <c r="M24" s="59">
        <f t="shared" si="1"/>
        <v>-0.37958451108463037</v>
      </c>
      <c r="N24" s="156">
        <v>0</v>
      </c>
      <c r="O24" s="131">
        <v>0</v>
      </c>
      <c r="P24" s="132">
        <v>0</v>
      </c>
      <c r="Q24" s="71">
        <f t="shared" si="2"/>
        <v>0</v>
      </c>
      <c r="R24" s="59" t="e">
        <f t="shared" si="3"/>
        <v>#DIV/0!</v>
      </c>
      <c r="S24" s="130">
        <v>10000</v>
      </c>
      <c r="T24" s="131">
        <v>7500</v>
      </c>
      <c r="U24" s="132">
        <v>7400</v>
      </c>
      <c r="V24" s="71">
        <f t="shared" si="4"/>
        <v>-2600</v>
      </c>
      <c r="W24" s="59">
        <f t="shared" si="5"/>
        <v>-0.35135135135135137</v>
      </c>
      <c r="X24" s="143">
        <v>7.0000000000000007E-2</v>
      </c>
      <c r="Y24" s="144">
        <v>0</v>
      </c>
      <c r="Z24" s="145">
        <v>7.0000000000000007E-2</v>
      </c>
      <c r="AA24" s="7">
        <v>5986</v>
      </c>
      <c r="AB24" s="6">
        <v>0</v>
      </c>
      <c r="AC24" s="5">
        <v>0</v>
      </c>
      <c r="AD24" s="66" t="s">
        <v>255</v>
      </c>
      <c r="AF24" s="66" t="s">
        <v>190</v>
      </c>
      <c r="AG24" s="66" t="s">
        <v>189</v>
      </c>
      <c r="AH24" s="66" t="s">
        <v>296</v>
      </c>
      <c r="AI24" s="66" t="s">
        <v>214</v>
      </c>
      <c r="AJ24" s="66"/>
      <c r="AK24" s="66"/>
      <c r="AL24" s="165"/>
      <c r="AM24" s="27"/>
      <c r="AN24" s="12"/>
    </row>
    <row r="25" spans="1:40" x14ac:dyDescent="0.3">
      <c r="A25" s="32">
        <v>2020057</v>
      </c>
      <c r="B25" s="63">
        <v>43934</v>
      </c>
      <c r="C25" s="63">
        <v>43941</v>
      </c>
      <c r="D25" s="63">
        <v>44126</v>
      </c>
      <c r="E25" s="28" t="s">
        <v>9</v>
      </c>
      <c r="F25" s="29"/>
      <c r="G25" s="31" t="s">
        <v>77</v>
      </c>
      <c r="H25" s="135" t="s">
        <v>269</v>
      </c>
      <c r="I25" s="130">
        <v>75000</v>
      </c>
      <c r="J25" s="131">
        <v>75000</v>
      </c>
      <c r="K25" s="132">
        <v>60817.74</v>
      </c>
      <c r="L25" s="71">
        <f t="shared" si="0"/>
        <v>-14182.260000000002</v>
      </c>
      <c r="M25" s="59">
        <f t="shared" si="1"/>
        <v>-0.23319281512269285</v>
      </c>
      <c r="N25" s="156">
        <v>0</v>
      </c>
      <c r="O25" s="131">
        <v>0</v>
      </c>
      <c r="P25" s="142">
        <v>32511.9</v>
      </c>
      <c r="Q25" s="71">
        <f t="shared" si="2"/>
        <v>32511.9</v>
      </c>
      <c r="R25" s="59">
        <f t="shared" si="3"/>
        <v>1</v>
      </c>
      <c r="S25" s="130">
        <v>10000</v>
      </c>
      <c r="T25" s="131">
        <v>20000</v>
      </c>
      <c r="U25" s="142">
        <v>32511.9</v>
      </c>
      <c r="V25" s="71">
        <f t="shared" si="4"/>
        <v>22511.9</v>
      </c>
      <c r="W25" s="59">
        <f t="shared" si="5"/>
        <v>0.69242031379279589</v>
      </c>
      <c r="X25" s="143">
        <v>7.4999999999999997E-2</v>
      </c>
      <c r="Y25" s="144">
        <v>0</v>
      </c>
      <c r="Z25" s="145">
        <v>0</v>
      </c>
      <c r="AA25" s="7">
        <v>6204</v>
      </c>
      <c r="AB25" s="6">
        <v>0</v>
      </c>
      <c r="AC25" s="5">
        <v>0</v>
      </c>
      <c r="AD25" s="66" t="s">
        <v>144</v>
      </c>
      <c r="AE25" s="66" t="s">
        <v>174</v>
      </c>
      <c r="AF25" s="66" t="s">
        <v>190</v>
      </c>
      <c r="AG25" s="66" t="s">
        <v>189</v>
      </c>
      <c r="AH25" s="66" t="s">
        <v>296</v>
      </c>
      <c r="AI25" s="66" t="s">
        <v>214</v>
      </c>
      <c r="AJ25" s="66"/>
      <c r="AK25" s="66"/>
      <c r="AL25" s="164" t="s">
        <v>125</v>
      </c>
      <c r="AM25" s="27"/>
      <c r="AN25" s="12"/>
    </row>
    <row r="26" spans="1:40" x14ac:dyDescent="0.3">
      <c r="A26" s="30">
        <v>2019114</v>
      </c>
      <c r="B26" s="63">
        <v>43660</v>
      </c>
      <c r="C26" s="63">
        <v>43689</v>
      </c>
      <c r="D26" s="63">
        <v>44126</v>
      </c>
      <c r="E26" s="28" t="s">
        <v>9</v>
      </c>
      <c r="F26" s="29"/>
      <c r="G26" s="29" t="s">
        <v>90</v>
      </c>
      <c r="H26" s="135" t="s">
        <v>269</v>
      </c>
      <c r="I26" s="130">
        <v>150000</v>
      </c>
      <c r="J26" s="131">
        <v>150000</v>
      </c>
      <c r="K26" s="132">
        <v>142482.44</v>
      </c>
      <c r="L26" s="71">
        <f t="shared" si="0"/>
        <v>-7517.5599999999977</v>
      </c>
      <c r="M26" s="59">
        <f t="shared" si="1"/>
        <v>-5.2761308691793865E-2</v>
      </c>
      <c r="N26" s="156">
        <v>40000</v>
      </c>
      <c r="O26" s="131">
        <v>4000</v>
      </c>
      <c r="P26" s="132">
        <v>3963.13</v>
      </c>
      <c r="Q26" s="71">
        <f t="shared" si="2"/>
        <v>-36036.870000000003</v>
      </c>
      <c r="R26" s="59">
        <f t="shared" si="3"/>
        <v>-9.0930325273205774</v>
      </c>
      <c r="S26" s="130">
        <v>400000</v>
      </c>
      <c r="T26" s="131">
        <v>150000</v>
      </c>
      <c r="U26" s="132">
        <v>122431</v>
      </c>
      <c r="V26" s="71">
        <f t="shared" si="4"/>
        <v>-277569</v>
      </c>
      <c r="W26" s="59">
        <f t="shared" si="5"/>
        <v>-2.267146392661989</v>
      </c>
      <c r="X26" s="143">
        <v>0.1</v>
      </c>
      <c r="Y26" s="144">
        <v>0.1</v>
      </c>
      <c r="Z26" s="145">
        <v>0.1</v>
      </c>
      <c r="AA26" s="7">
        <v>24801</v>
      </c>
      <c r="AB26" s="6">
        <v>0</v>
      </c>
      <c r="AC26" s="5">
        <v>0</v>
      </c>
      <c r="AD26" s="66" t="s">
        <v>229</v>
      </c>
      <c r="AE26" s="66"/>
      <c r="AF26" s="66" t="s">
        <v>177</v>
      </c>
      <c r="AG26" s="66" t="s">
        <v>185</v>
      </c>
      <c r="AH26" s="66" t="s">
        <v>298</v>
      </c>
      <c r="AI26" s="66" t="s">
        <v>238</v>
      </c>
      <c r="AJ26" s="66" t="s">
        <v>297</v>
      </c>
      <c r="AK26" s="66" t="s">
        <v>186</v>
      </c>
      <c r="AL26" s="165"/>
      <c r="AM26" s="12"/>
      <c r="AN26" s="12"/>
    </row>
    <row r="27" spans="1:40" x14ac:dyDescent="0.3">
      <c r="A27" s="32">
        <v>2019063</v>
      </c>
      <c r="B27" s="63">
        <v>43529</v>
      </c>
      <c r="C27" s="63">
        <v>43529</v>
      </c>
      <c r="D27" s="63">
        <v>44126</v>
      </c>
      <c r="E27" s="28" t="s">
        <v>9</v>
      </c>
      <c r="F27" s="29"/>
      <c r="G27" s="29" t="s">
        <v>80</v>
      </c>
      <c r="H27" s="135" t="s">
        <v>269</v>
      </c>
      <c r="I27" s="130">
        <v>125000</v>
      </c>
      <c r="J27" s="141">
        <v>0</v>
      </c>
      <c r="K27" s="132">
        <v>200996.73</v>
      </c>
      <c r="L27" s="71">
        <f t="shared" si="0"/>
        <v>75996.73000000001</v>
      </c>
      <c r="M27" s="59">
        <f t="shared" si="1"/>
        <v>0.37809933524789185</v>
      </c>
      <c r="N27" s="156">
        <v>100000</v>
      </c>
      <c r="O27" s="131">
        <v>0</v>
      </c>
      <c r="P27" s="132">
        <v>110000</v>
      </c>
      <c r="Q27" s="71">
        <f t="shared" si="2"/>
        <v>10000</v>
      </c>
      <c r="R27" s="59">
        <f t="shared" si="3"/>
        <v>9.0909090909090912E-2</v>
      </c>
      <c r="S27" s="130">
        <v>250010</v>
      </c>
      <c r="T27" s="131">
        <v>0</v>
      </c>
      <c r="U27" s="206">
        <v>63099</v>
      </c>
      <c r="V27" s="207">
        <f t="shared" si="4"/>
        <v>-186911</v>
      </c>
      <c r="W27" s="208">
        <f t="shared" si="5"/>
        <v>-2.9621864054897857</v>
      </c>
      <c r="X27" s="143">
        <v>0.05</v>
      </c>
      <c r="Y27" s="144">
        <v>0.05</v>
      </c>
      <c r="Z27" s="145">
        <v>0.05</v>
      </c>
      <c r="AA27" s="7">
        <v>14955</v>
      </c>
      <c r="AB27" s="6">
        <v>0</v>
      </c>
      <c r="AC27" s="5">
        <v>0</v>
      </c>
      <c r="AD27" s="66" t="s">
        <v>150</v>
      </c>
      <c r="AF27" s="66" t="s">
        <v>151</v>
      </c>
      <c r="AG27" s="66" t="s">
        <v>153</v>
      </c>
      <c r="AH27" s="66" t="s">
        <v>155</v>
      </c>
      <c r="AI27" s="66" t="s">
        <v>226</v>
      </c>
      <c r="AJ27" s="66" t="s">
        <v>299</v>
      </c>
      <c r="AK27" s="66" t="s">
        <v>154</v>
      </c>
      <c r="AL27" s="164" t="s">
        <v>121</v>
      </c>
      <c r="AM27" s="12"/>
      <c r="AN27" s="12"/>
    </row>
    <row r="28" spans="1:40" x14ac:dyDescent="0.3">
      <c r="A28" s="32">
        <v>2019032</v>
      </c>
      <c r="B28" s="63">
        <v>43496</v>
      </c>
      <c r="C28" s="63">
        <v>43500</v>
      </c>
      <c r="D28" s="63">
        <v>44126</v>
      </c>
      <c r="E28" s="28" t="s">
        <v>9</v>
      </c>
      <c r="F28" s="29"/>
      <c r="G28" s="29" t="s">
        <v>70</v>
      </c>
      <c r="H28" s="135" t="s">
        <v>269</v>
      </c>
      <c r="I28" s="130">
        <v>100000</v>
      </c>
      <c r="J28" s="141">
        <v>0</v>
      </c>
      <c r="K28" s="132">
        <v>277396</v>
      </c>
      <c r="L28" s="71">
        <f t="shared" si="0"/>
        <v>177396</v>
      </c>
      <c r="M28" s="59">
        <f t="shared" si="1"/>
        <v>0.63950453503294924</v>
      </c>
      <c r="N28" s="156">
        <v>20000</v>
      </c>
      <c r="O28" s="131">
        <v>0</v>
      </c>
      <c r="P28" s="132">
        <v>11600</v>
      </c>
      <c r="Q28" s="71">
        <f t="shared" si="2"/>
        <v>-8400</v>
      </c>
      <c r="R28" s="59">
        <f t="shared" si="3"/>
        <v>-0.72413793103448276</v>
      </c>
      <c r="S28" s="130">
        <v>20000</v>
      </c>
      <c r="T28" s="131">
        <v>0</v>
      </c>
      <c r="U28" s="206">
        <v>34975</v>
      </c>
      <c r="V28" s="207">
        <f t="shared" si="4"/>
        <v>14975</v>
      </c>
      <c r="W28" s="208">
        <f t="shared" si="5"/>
        <v>0.42816297355253752</v>
      </c>
      <c r="X28" s="143">
        <v>0.08</v>
      </c>
      <c r="Y28" s="144">
        <v>0.08</v>
      </c>
      <c r="Z28" s="145">
        <v>0.08</v>
      </c>
      <c r="AA28" s="7">
        <v>8369</v>
      </c>
      <c r="AB28" s="6">
        <v>0</v>
      </c>
      <c r="AC28" s="5">
        <v>0</v>
      </c>
      <c r="AD28" s="66" t="s">
        <v>164</v>
      </c>
      <c r="AE28" s="66"/>
      <c r="AF28" s="66" t="s">
        <v>291</v>
      </c>
      <c r="AG28" s="66" t="s">
        <v>294</v>
      </c>
      <c r="AH28" s="66" t="s">
        <v>300</v>
      </c>
      <c r="AI28" s="66"/>
      <c r="AJ28" s="66"/>
      <c r="AK28" s="66"/>
      <c r="AL28" s="164" t="s">
        <v>133</v>
      </c>
      <c r="AM28" s="27"/>
      <c r="AN28" s="12"/>
    </row>
    <row r="29" spans="1:40" x14ac:dyDescent="0.3">
      <c r="A29" s="147">
        <v>2019022</v>
      </c>
      <c r="B29" s="63">
        <v>43497</v>
      </c>
      <c r="C29" s="63">
        <v>43501</v>
      </c>
      <c r="D29" s="63">
        <v>44126</v>
      </c>
      <c r="E29" s="28" t="s">
        <v>9</v>
      </c>
      <c r="F29" s="29"/>
      <c r="G29" s="29" t="s">
        <v>65</v>
      </c>
      <c r="H29" s="135" t="s">
        <v>269</v>
      </c>
      <c r="I29" s="130">
        <v>325000</v>
      </c>
      <c r="J29" s="136">
        <v>325000</v>
      </c>
      <c r="K29" s="132">
        <v>474012.41</v>
      </c>
      <c r="L29" s="71">
        <f t="shared" si="0"/>
        <v>149012.40999999997</v>
      </c>
      <c r="M29" s="59">
        <f t="shared" si="1"/>
        <v>0.31436394249677974</v>
      </c>
      <c r="N29" s="156">
        <v>100000</v>
      </c>
      <c r="O29" s="131">
        <v>50000</v>
      </c>
      <c r="P29" s="132">
        <v>118630.41</v>
      </c>
      <c r="Q29" s="71">
        <f t="shared" si="2"/>
        <v>18630.410000000003</v>
      </c>
      <c r="R29" s="59">
        <f t="shared" si="3"/>
        <v>0.15704581987030142</v>
      </c>
      <c r="S29" s="130">
        <v>0</v>
      </c>
      <c r="T29" s="131">
        <v>0</v>
      </c>
      <c r="U29" s="206">
        <v>63644.79</v>
      </c>
      <c r="V29" s="207">
        <f t="shared" si="4"/>
        <v>63644.79</v>
      </c>
      <c r="W29" s="208">
        <f t="shared" si="5"/>
        <v>1</v>
      </c>
      <c r="X29" s="143">
        <v>0.1</v>
      </c>
      <c r="Y29" s="144">
        <v>0.1</v>
      </c>
      <c r="Z29" s="145">
        <v>0</v>
      </c>
      <c r="AA29" s="7">
        <v>61345</v>
      </c>
      <c r="AB29" s="6">
        <v>0</v>
      </c>
      <c r="AC29" s="5">
        <v>0</v>
      </c>
      <c r="AD29" s="66" t="s">
        <v>164</v>
      </c>
      <c r="AE29" s="66"/>
      <c r="AF29" s="66" t="s">
        <v>190</v>
      </c>
      <c r="AG29" s="66" t="s">
        <v>189</v>
      </c>
      <c r="AH29" s="66" t="s">
        <v>181</v>
      </c>
      <c r="AI29" s="66"/>
      <c r="AJ29" s="66"/>
      <c r="AK29" s="66"/>
      <c r="AL29" s="167" t="s">
        <v>118</v>
      </c>
      <c r="AM29" s="12"/>
      <c r="AN29" s="12"/>
    </row>
    <row r="30" spans="1:40" x14ac:dyDescent="0.3">
      <c r="A30" s="32">
        <v>2019003</v>
      </c>
      <c r="B30" s="63">
        <v>43460</v>
      </c>
      <c r="C30" s="63">
        <v>43468</v>
      </c>
      <c r="D30" s="63">
        <v>44126</v>
      </c>
      <c r="E30" s="28" t="s">
        <v>9</v>
      </c>
      <c r="F30" s="29"/>
      <c r="G30" s="29" t="s">
        <v>60</v>
      </c>
      <c r="H30" s="135" t="s">
        <v>269</v>
      </c>
      <c r="I30" s="130">
        <v>250000</v>
      </c>
      <c r="J30" s="136">
        <v>300000</v>
      </c>
      <c r="K30" s="132">
        <v>283302.93</v>
      </c>
      <c r="L30" s="71">
        <f t="shared" si="0"/>
        <v>33302.929999999993</v>
      </c>
      <c r="M30" s="59">
        <f t="shared" si="1"/>
        <v>0.11755236700164023</v>
      </c>
      <c r="N30" s="156">
        <v>175000</v>
      </c>
      <c r="O30" s="131">
        <v>0</v>
      </c>
      <c r="P30" s="206">
        <v>105274.33</v>
      </c>
      <c r="Q30" s="207">
        <f t="shared" si="2"/>
        <v>-69725.67</v>
      </c>
      <c r="R30" s="208">
        <f t="shared" si="3"/>
        <v>-0.66232356928797365</v>
      </c>
      <c r="S30" s="156">
        <v>0</v>
      </c>
      <c r="T30" s="131">
        <v>0</v>
      </c>
      <c r="U30" s="206">
        <v>0</v>
      </c>
      <c r="V30" s="207">
        <f t="shared" si="4"/>
        <v>0</v>
      </c>
      <c r="W30" s="208" t="e">
        <f t="shared" si="5"/>
        <v>#DIV/0!</v>
      </c>
      <c r="X30" s="143">
        <v>0.1</v>
      </c>
      <c r="Y30" s="144">
        <v>0.1</v>
      </c>
      <c r="Z30" s="145">
        <v>0</v>
      </c>
      <c r="AA30" s="7">
        <v>25577</v>
      </c>
      <c r="AB30" s="6">
        <v>351</v>
      </c>
      <c r="AC30" s="5">
        <v>0</v>
      </c>
      <c r="AD30" s="66" t="s">
        <v>179</v>
      </c>
      <c r="AE30" s="66" t="s">
        <v>174</v>
      </c>
      <c r="AF30" s="66" t="s">
        <v>256</v>
      </c>
      <c r="AG30" s="66" t="s">
        <v>177</v>
      </c>
      <c r="AH30" s="66" t="s">
        <v>181</v>
      </c>
      <c r="AI30" s="66" t="s">
        <v>176</v>
      </c>
      <c r="AJ30" s="66"/>
      <c r="AK30" s="66"/>
      <c r="AL30" s="164" t="s">
        <v>131</v>
      </c>
      <c r="AM30" s="12"/>
      <c r="AN30" s="12"/>
    </row>
    <row r="31" spans="1:40" x14ac:dyDescent="0.3">
      <c r="A31" s="32">
        <v>2018116</v>
      </c>
      <c r="B31" s="63">
        <v>43405</v>
      </c>
      <c r="C31" s="63">
        <v>43339</v>
      </c>
      <c r="D31" s="63">
        <v>44126</v>
      </c>
      <c r="E31" s="28" t="s">
        <v>9</v>
      </c>
      <c r="F31" s="29"/>
      <c r="G31" s="29" t="s">
        <v>51</v>
      </c>
      <c r="H31" s="135" t="s">
        <v>269</v>
      </c>
      <c r="I31" s="130">
        <v>150000</v>
      </c>
      <c r="J31" s="136">
        <v>150000</v>
      </c>
      <c r="K31" s="132">
        <v>100000</v>
      </c>
      <c r="L31" s="71">
        <f t="shared" si="0"/>
        <v>-50000</v>
      </c>
      <c r="M31" s="59">
        <f t="shared" si="1"/>
        <v>-0.5</v>
      </c>
      <c r="N31" s="156">
        <v>0</v>
      </c>
      <c r="O31" s="131">
        <v>0</v>
      </c>
      <c r="P31" s="206">
        <v>0</v>
      </c>
      <c r="Q31" s="207">
        <f t="shared" si="2"/>
        <v>0</v>
      </c>
      <c r="R31" s="208" t="e">
        <f t="shared" si="3"/>
        <v>#DIV/0!</v>
      </c>
      <c r="S31" s="156">
        <v>0</v>
      </c>
      <c r="T31" s="131">
        <v>0</v>
      </c>
      <c r="U31" s="206">
        <v>0</v>
      </c>
      <c r="V31" s="207">
        <f t="shared" si="4"/>
        <v>0</v>
      </c>
      <c r="W31" s="208" t="e">
        <f t="shared" si="5"/>
        <v>#DIV/0!</v>
      </c>
      <c r="X31" s="143">
        <v>0.1</v>
      </c>
      <c r="Y31" s="144">
        <v>0</v>
      </c>
      <c r="Z31" s="145">
        <v>0</v>
      </c>
      <c r="AA31" s="7">
        <v>5000</v>
      </c>
      <c r="AB31" s="6">
        <v>0</v>
      </c>
      <c r="AC31" s="5">
        <v>0</v>
      </c>
      <c r="AD31" s="66" t="s">
        <v>164</v>
      </c>
      <c r="AF31" s="66" t="s">
        <v>190</v>
      </c>
      <c r="AG31" s="66" t="s">
        <v>189</v>
      </c>
      <c r="AI31" s="66"/>
      <c r="AJ31" s="66"/>
      <c r="AK31" s="66"/>
      <c r="AL31" s="168" t="s">
        <v>130</v>
      </c>
      <c r="AM31" s="12"/>
      <c r="AN31" s="12"/>
    </row>
    <row r="32" spans="1:40" x14ac:dyDescent="0.3">
      <c r="A32" s="32">
        <v>2018064</v>
      </c>
      <c r="B32" s="63">
        <v>42715</v>
      </c>
      <c r="C32" s="63">
        <v>43195</v>
      </c>
      <c r="D32" s="63">
        <v>44126</v>
      </c>
      <c r="E32" s="28" t="s">
        <v>9</v>
      </c>
      <c r="F32" s="29"/>
      <c r="G32" s="29" t="s">
        <v>43</v>
      </c>
      <c r="H32" s="135" t="s">
        <v>269</v>
      </c>
      <c r="I32" s="140">
        <v>0</v>
      </c>
      <c r="J32" s="141">
        <v>0</v>
      </c>
      <c r="K32" s="146">
        <v>0</v>
      </c>
      <c r="L32" s="71">
        <f t="shared" si="0"/>
        <v>0</v>
      </c>
      <c r="M32" s="59" t="e">
        <f t="shared" si="1"/>
        <v>#DIV/0!</v>
      </c>
      <c r="N32" s="156">
        <v>0</v>
      </c>
      <c r="O32" s="131">
        <v>0</v>
      </c>
      <c r="P32" s="206">
        <v>0</v>
      </c>
      <c r="Q32" s="207">
        <f t="shared" si="2"/>
        <v>0</v>
      </c>
      <c r="R32" s="208" t="e">
        <f t="shared" si="3"/>
        <v>#DIV/0!</v>
      </c>
      <c r="S32" s="156">
        <v>0</v>
      </c>
      <c r="T32" s="131">
        <v>0</v>
      </c>
      <c r="U32" s="206">
        <v>0</v>
      </c>
      <c r="V32" s="207">
        <f t="shared" si="4"/>
        <v>0</v>
      </c>
      <c r="W32" s="208" t="e">
        <f t="shared" si="5"/>
        <v>#DIV/0!</v>
      </c>
      <c r="X32" s="143">
        <v>0</v>
      </c>
      <c r="Y32" s="144">
        <v>0</v>
      </c>
      <c r="Z32" s="145">
        <v>0</v>
      </c>
      <c r="AA32" s="138">
        <v>239090</v>
      </c>
      <c r="AB32" s="6">
        <v>0</v>
      </c>
      <c r="AC32" s="5">
        <v>0</v>
      </c>
      <c r="AD32" s="66" t="s">
        <v>144</v>
      </c>
      <c r="AE32" s="66"/>
      <c r="AF32" s="66" t="s">
        <v>301</v>
      </c>
      <c r="AG32" s="66" t="s">
        <v>304</v>
      </c>
      <c r="AH32" s="66" t="s">
        <v>303</v>
      </c>
      <c r="AI32" s="66"/>
      <c r="AJ32" s="66"/>
      <c r="AK32" s="66"/>
      <c r="AL32" s="169" t="s">
        <v>112</v>
      </c>
      <c r="AM32" s="12"/>
      <c r="AN32" s="12"/>
    </row>
    <row r="33" spans="1:40" x14ac:dyDescent="0.3">
      <c r="A33" s="33">
        <v>2017095</v>
      </c>
      <c r="B33" s="63">
        <v>42863</v>
      </c>
      <c r="C33" s="63">
        <v>42880</v>
      </c>
      <c r="D33" s="63">
        <v>44126</v>
      </c>
      <c r="E33" s="28" t="s">
        <v>9</v>
      </c>
      <c r="F33" s="29"/>
      <c r="G33" s="134" t="s">
        <v>25</v>
      </c>
      <c r="H33" s="135" t="s">
        <v>269</v>
      </c>
      <c r="I33" s="130">
        <v>360000</v>
      </c>
      <c r="J33" s="136">
        <v>325000</v>
      </c>
      <c r="K33" s="132">
        <v>308435.57</v>
      </c>
      <c r="L33" s="71">
        <f t="shared" si="0"/>
        <v>-51564.429999999993</v>
      </c>
      <c r="M33" s="59">
        <f t="shared" si="1"/>
        <v>-0.16718055573162327</v>
      </c>
      <c r="N33" s="156">
        <v>181000</v>
      </c>
      <c r="O33" s="131">
        <v>181000</v>
      </c>
      <c r="P33" s="206">
        <v>513050</v>
      </c>
      <c r="Q33" s="207">
        <f t="shared" si="2"/>
        <v>332050</v>
      </c>
      <c r="R33" s="208">
        <f t="shared" si="3"/>
        <v>0.6472078744761719</v>
      </c>
      <c r="S33" s="156">
        <v>0</v>
      </c>
      <c r="T33" s="131">
        <v>0</v>
      </c>
      <c r="U33" s="206">
        <v>0</v>
      </c>
      <c r="V33" s="207">
        <f t="shared" si="4"/>
        <v>0</v>
      </c>
      <c r="W33" s="208" t="e">
        <f t="shared" si="5"/>
        <v>#DIV/0!</v>
      </c>
      <c r="X33" s="143">
        <v>0.1</v>
      </c>
      <c r="Y33" s="144">
        <v>0.1</v>
      </c>
      <c r="Z33" s="145">
        <v>0</v>
      </c>
      <c r="AA33" s="138">
        <v>77064</v>
      </c>
      <c r="AB33" s="139">
        <v>0</v>
      </c>
      <c r="AC33" s="5">
        <v>0</v>
      </c>
      <c r="AD33" s="134" t="s">
        <v>179</v>
      </c>
      <c r="AE33" s="134" t="s">
        <v>178</v>
      </c>
      <c r="AF33" s="66" t="s">
        <v>190</v>
      </c>
      <c r="AG33" s="66" t="s">
        <v>145</v>
      </c>
      <c r="AH33" s="134" t="s">
        <v>302</v>
      </c>
      <c r="AI33" s="134"/>
      <c r="AJ33" s="134"/>
      <c r="AK33" s="134"/>
      <c r="AL33" s="170"/>
      <c r="AM33" s="27"/>
      <c r="AN33" s="12"/>
    </row>
    <row r="34" spans="1:40" x14ac:dyDescent="0.3">
      <c r="A34" s="33">
        <v>2017034</v>
      </c>
      <c r="B34" s="63">
        <v>42779</v>
      </c>
      <c r="C34" s="63">
        <v>42782</v>
      </c>
      <c r="D34" s="63">
        <v>44126</v>
      </c>
      <c r="E34" s="28" t="s">
        <v>9</v>
      </c>
      <c r="F34" s="29"/>
      <c r="G34" s="134" t="s">
        <v>14</v>
      </c>
      <c r="H34" s="135" t="s">
        <v>269</v>
      </c>
      <c r="I34" s="130">
        <v>2081100</v>
      </c>
      <c r="J34" s="136">
        <v>2600000</v>
      </c>
      <c r="K34" s="132">
        <v>2740000</v>
      </c>
      <c r="L34" s="71">
        <f t="shared" si="0"/>
        <v>658900</v>
      </c>
      <c r="M34" s="59">
        <f t="shared" si="1"/>
        <v>0.24047445255474453</v>
      </c>
      <c r="N34" s="156">
        <v>50000</v>
      </c>
      <c r="O34" s="131">
        <v>50000</v>
      </c>
      <c r="P34" s="206">
        <v>107612.35</v>
      </c>
      <c r="Q34" s="207">
        <f t="shared" si="2"/>
        <v>57612.350000000006</v>
      </c>
      <c r="R34" s="208">
        <f t="shared" si="3"/>
        <v>0.53536931402390153</v>
      </c>
      <c r="S34" s="156">
        <v>100000</v>
      </c>
      <c r="T34" s="131">
        <v>150000</v>
      </c>
      <c r="U34" s="206">
        <v>185000</v>
      </c>
      <c r="V34" s="207">
        <f t="shared" si="4"/>
        <v>85000</v>
      </c>
      <c r="W34" s="208">
        <f t="shared" si="5"/>
        <v>0.45945945945945948</v>
      </c>
      <c r="X34" s="143">
        <v>0.06</v>
      </c>
      <c r="Y34" s="144">
        <v>0.08</v>
      </c>
      <c r="Z34" s="145">
        <v>0</v>
      </c>
      <c r="AA34" s="138">
        <v>189495</v>
      </c>
      <c r="AB34" s="139">
        <v>0</v>
      </c>
      <c r="AC34" s="5">
        <v>0</v>
      </c>
      <c r="AD34" s="134" t="s">
        <v>179</v>
      </c>
      <c r="AE34" s="66"/>
      <c r="AF34" s="66" t="s">
        <v>208</v>
      </c>
      <c r="AG34" s="66" t="s">
        <v>169</v>
      </c>
      <c r="AH34" s="134" t="s">
        <v>197</v>
      </c>
      <c r="AI34" s="134" t="s">
        <v>181</v>
      </c>
      <c r="AJ34" s="134"/>
      <c r="AK34" s="134"/>
      <c r="AL34" s="170"/>
      <c r="AM34" s="12"/>
      <c r="AN34" s="12"/>
    </row>
    <row r="35" spans="1:40" x14ac:dyDescent="0.3">
      <c r="A35" s="30">
        <v>2012147</v>
      </c>
      <c r="B35" s="63">
        <v>41136</v>
      </c>
      <c r="C35" s="63">
        <v>41176</v>
      </c>
      <c r="D35" s="63">
        <v>44126</v>
      </c>
      <c r="E35" s="28" t="s">
        <v>0</v>
      </c>
      <c r="F35" s="134"/>
      <c r="G35" s="134" t="s">
        <v>5</v>
      </c>
      <c r="H35" s="135" t="s">
        <v>269</v>
      </c>
      <c r="I35" s="130">
        <v>146000</v>
      </c>
      <c r="J35" s="136">
        <v>146000</v>
      </c>
      <c r="K35" s="132">
        <v>49000</v>
      </c>
      <c r="L35" s="71">
        <f t="shared" ref="L35:L66" si="6">K35-I35</f>
        <v>-97000</v>
      </c>
      <c r="M35" s="59">
        <f t="shared" ref="M35:M66" si="7">L35/K35</f>
        <v>-1.9795918367346939</v>
      </c>
      <c r="N35" s="156">
        <v>102000</v>
      </c>
      <c r="O35" s="131">
        <v>102000</v>
      </c>
      <c r="P35" s="206">
        <v>25000</v>
      </c>
      <c r="Q35" s="207">
        <f t="shared" ref="Q35:Q66" si="8">P35-N35</f>
        <v>-77000</v>
      </c>
      <c r="R35" s="208">
        <f t="shared" ref="R35:R66" si="9">Q35/P35</f>
        <v>-3.08</v>
      </c>
      <c r="S35" s="156">
        <v>10000</v>
      </c>
      <c r="T35" s="131">
        <v>10000</v>
      </c>
      <c r="U35" s="206">
        <v>0</v>
      </c>
      <c r="V35" s="207">
        <f t="shared" ref="V35:V66" si="10">U35-S35</f>
        <v>-10000</v>
      </c>
      <c r="W35" s="208" t="e">
        <f t="shared" ref="W35:W66" si="11">V35/U35</f>
        <v>#DIV/0!</v>
      </c>
      <c r="X35" s="143">
        <v>0.1</v>
      </c>
      <c r="Y35" s="144">
        <v>0.1</v>
      </c>
      <c r="Z35" s="145">
        <v>0.1</v>
      </c>
      <c r="AA35" s="138">
        <v>0</v>
      </c>
      <c r="AB35" s="139">
        <v>0</v>
      </c>
      <c r="AC35" s="5">
        <v>700</v>
      </c>
      <c r="AD35" s="134" t="s">
        <v>255</v>
      </c>
      <c r="AE35" s="134" t="s">
        <v>174</v>
      </c>
      <c r="AF35" s="66" t="s">
        <v>190</v>
      </c>
      <c r="AG35" s="66" t="s">
        <v>181</v>
      </c>
      <c r="AH35" s="134" t="s">
        <v>189</v>
      </c>
      <c r="AI35" s="134" t="s">
        <v>275</v>
      </c>
      <c r="AJ35" s="134"/>
      <c r="AK35" s="134"/>
      <c r="AL35" s="170"/>
      <c r="AM35" s="12"/>
      <c r="AN35" s="12"/>
    </row>
    <row r="36" spans="1:40" x14ac:dyDescent="0.3">
      <c r="A36" s="30" t="s">
        <v>97</v>
      </c>
      <c r="B36" s="63">
        <v>43871</v>
      </c>
      <c r="C36" s="63">
        <v>43892</v>
      </c>
      <c r="D36" s="63">
        <v>44102</v>
      </c>
      <c r="E36" s="28" t="s">
        <v>9</v>
      </c>
      <c r="F36" s="29"/>
      <c r="G36" s="31" t="s">
        <v>98</v>
      </c>
      <c r="H36" s="29" t="s">
        <v>349</v>
      </c>
      <c r="I36" s="130">
        <v>345700</v>
      </c>
      <c r="J36" s="131">
        <v>345700</v>
      </c>
      <c r="K36" s="132">
        <v>345155.82</v>
      </c>
      <c r="L36" s="71">
        <f t="shared" si="6"/>
        <v>-544.17999999999302</v>
      </c>
      <c r="M36" s="59">
        <f t="shared" si="7"/>
        <v>-1.5766212489188014E-3</v>
      </c>
      <c r="N36" s="156">
        <v>100000</v>
      </c>
      <c r="O36" s="131">
        <v>100000</v>
      </c>
      <c r="P36" s="206">
        <v>168236.04</v>
      </c>
      <c r="Q36" s="207">
        <f t="shared" si="8"/>
        <v>68236.040000000008</v>
      </c>
      <c r="R36" s="208">
        <f t="shared" si="9"/>
        <v>0.40559704091941301</v>
      </c>
      <c r="S36" s="156">
        <v>0</v>
      </c>
      <c r="T36" s="131">
        <v>0</v>
      </c>
      <c r="U36" s="206">
        <v>0</v>
      </c>
      <c r="V36" s="207">
        <f t="shared" si="10"/>
        <v>0</v>
      </c>
      <c r="W36" s="208" t="e">
        <f t="shared" si="11"/>
        <v>#DIV/0!</v>
      </c>
      <c r="X36" s="143">
        <v>0.08</v>
      </c>
      <c r="Y36" s="144">
        <v>0.08</v>
      </c>
      <c r="Z36" s="145">
        <v>0.08</v>
      </c>
      <c r="AA36" s="7">
        <v>41071</v>
      </c>
      <c r="AB36" s="6">
        <v>0</v>
      </c>
      <c r="AC36" s="5">
        <v>0</v>
      </c>
      <c r="AD36" s="66" t="s">
        <v>229</v>
      </c>
      <c r="AE36" s="66"/>
      <c r="AF36" s="66" t="s">
        <v>208</v>
      </c>
      <c r="AG36" s="66" t="s">
        <v>161</v>
      </c>
      <c r="AH36" s="66" t="s">
        <v>197</v>
      </c>
      <c r="AI36" s="66" t="s">
        <v>207</v>
      </c>
      <c r="AJ36" s="66" t="s">
        <v>305</v>
      </c>
      <c r="AK36" s="66" t="s">
        <v>209</v>
      </c>
      <c r="AL36" s="165"/>
      <c r="AM36" s="12"/>
      <c r="AN36" s="12"/>
    </row>
    <row r="37" spans="1:40" x14ac:dyDescent="0.3">
      <c r="A37" s="30" t="s">
        <v>91</v>
      </c>
      <c r="B37" s="63">
        <v>43705</v>
      </c>
      <c r="C37" s="63">
        <v>43706</v>
      </c>
      <c r="D37" s="63">
        <v>44102</v>
      </c>
      <c r="E37" s="28" t="s">
        <v>9</v>
      </c>
      <c r="F37" s="29"/>
      <c r="G37" s="29" t="s">
        <v>92</v>
      </c>
      <c r="H37" s="29" t="s">
        <v>357</v>
      </c>
      <c r="I37" s="130">
        <v>350000</v>
      </c>
      <c r="J37" s="131">
        <v>350000</v>
      </c>
      <c r="K37" s="132">
        <v>279802.27</v>
      </c>
      <c r="L37" s="71">
        <f t="shared" si="6"/>
        <v>-70197.729999999981</v>
      </c>
      <c r="M37" s="59">
        <f t="shared" si="7"/>
        <v>-0.2508833470150188</v>
      </c>
      <c r="N37" s="156">
        <v>0</v>
      </c>
      <c r="O37" s="131">
        <v>0</v>
      </c>
      <c r="P37" s="206">
        <v>0</v>
      </c>
      <c r="Q37" s="207">
        <f t="shared" si="8"/>
        <v>0</v>
      </c>
      <c r="R37" s="208" t="e">
        <f t="shared" si="9"/>
        <v>#DIV/0!</v>
      </c>
      <c r="S37" s="156">
        <v>10000</v>
      </c>
      <c r="T37" s="131">
        <v>10000</v>
      </c>
      <c r="U37" s="206">
        <v>17703.04</v>
      </c>
      <c r="V37" s="207">
        <f t="shared" si="10"/>
        <v>7703.0400000000009</v>
      </c>
      <c r="W37" s="208">
        <f t="shared" si="11"/>
        <v>0.4351252666208742</v>
      </c>
      <c r="X37" s="143">
        <v>0.1</v>
      </c>
      <c r="Y37" s="144">
        <v>0</v>
      </c>
      <c r="Z37" s="145">
        <v>0</v>
      </c>
      <c r="AA37" s="7">
        <v>29625</v>
      </c>
      <c r="AB37" s="6">
        <v>0</v>
      </c>
      <c r="AC37" s="5">
        <v>0</v>
      </c>
      <c r="AD37" s="66" t="s">
        <v>257</v>
      </c>
      <c r="AE37" s="66" t="s">
        <v>254</v>
      </c>
      <c r="AF37" s="66" t="s">
        <v>177</v>
      </c>
      <c r="AG37" s="66" t="s">
        <v>193</v>
      </c>
      <c r="AH37" s="66" t="s">
        <v>176</v>
      </c>
      <c r="AI37" s="66" t="s">
        <v>207</v>
      </c>
      <c r="AJ37" s="66"/>
      <c r="AK37" s="66"/>
      <c r="AL37" s="165"/>
      <c r="AM37" s="27"/>
      <c r="AN37" s="12"/>
    </row>
    <row r="38" spans="1:40" x14ac:dyDescent="0.3">
      <c r="A38" s="34" t="s">
        <v>37</v>
      </c>
      <c r="B38" s="63">
        <v>43098</v>
      </c>
      <c r="C38" s="63">
        <v>43151</v>
      </c>
      <c r="D38" s="63">
        <v>44102</v>
      </c>
      <c r="E38" s="28" t="s">
        <v>9</v>
      </c>
      <c r="F38" s="29"/>
      <c r="G38" s="134" t="s">
        <v>39</v>
      </c>
      <c r="H38" s="134" t="s">
        <v>350</v>
      </c>
      <c r="I38" s="130">
        <v>650000</v>
      </c>
      <c r="J38" s="141">
        <v>0</v>
      </c>
      <c r="K38" s="132">
        <v>531211.81999999995</v>
      </c>
      <c r="L38" s="71">
        <f t="shared" si="6"/>
        <v>-118788.18000000005</v>
      </c>
      <c r="M38" s="59">
        <f t="shared" si="7"/>
        <v>-0.2236173509843965</v>
      </c>
      <c r="N38" s="156">
        <v>0</v>
      </c>
      <c r="O38" s="131">
        <v>0</v>
      </c>
      <c r="P38" s="206">
        <v>0</v>
      </c>
      <c r="Q38" s="207">
        <f t="shared" si="8"/>
        <v>0</v>
      </c>
      <c r="R38" s="208" t="e">
        <f t="shared" si="9"/>
        <v>#DIV/0!</v>
      </c>
      <c r="S38" s="156">
        <v>25000</v>
      </c>
      <c r="T38" s="131">
        <v>25000</v>
      </c>
      <c r="U38" s="206">
        <v>30000</v>
      </c>
      <c r="V38" s="207">
        <f t="shared" si="10"/>
        <v>5000</v>
      </c>
      <c r="W38" s="208">
        <f t="shared" si="11"/>
        <v>0.16666666666666666</v>
      </c>
      <c r="X38" s="143">
        <v>0</v>
      </c>
      <c r="Y38" s="144">
        <v>0</v>
      </c>
      <c r="Z38" s="145">
        <v>0</v>
      </c>
      <c r="AA38" s="138">
        <v>29042</v>
      </c>
      <c r="AB38" s="139">
        <v>0</v>
      </c>
      <c r="AC38" s="5">
        <v>0</v>
      </c>
      <c r="AD38" s="134" t="s">
        <v>179</v>
      </c>
      <c r="AE38" s="134" t="s">
        <v>230</v>
      </c>
      <c r="AF38" s="134" t="s">
        <v>151</v>
      </c>
      <c r="AG38" s="66" t="s">
        <v>154</v>
      </c>
      <c r="AH38" s="134" t="s">
        <v>155</v>
      </c>
      <c r="AI38" s="134" t="s">
        <v>153</v>
      </c>
      <c r="AJ38" s="134"/>
      <c r="AK38" s="134"/>
      <c r="AL38" s="169" t="s">
        <v>128</v>
      </c>
      <c r="AM38" s="12"/>
      <c r="AN38" s="12"/>
    </row>
    <row r="39" spans="1:40" x14ac:dyDescent="0.3">
      <c r="A39" s="30">
        <v>2020101</v>
      </c>
      <c r="B39" s="63">
        <v>43644</v>
      </c>
      <c r="C39" s="63">
        <v>43909</v>
      </c>
      <c r="D39" s="63">
        <v>44102</v>
      </c>
      <c r="E39" s="28" t="s">
        <v>9</v>
      </c>
      <c r="F39" s="29"/>
      <c r="G39" s="31" t="s">
        <v>101</v>
      </c>
      <c r="H39" s="29" t="s">
        <v>269</v>
      </c>
      <c r="I39" s="130">
        <v>150000</v>
      </c>
      <c r="J39" s="141">
        <v>0</v>
      </c>
      <c r="K39" s="132">
        <v>170200</v>
      </c>
      <c r="L39" s="71">
        <f t="shared" si="6"/>
        <v>20200</v>
      </c>
      <c r="M39" s="59">
        <f t="shared" si="7"/>
        <v>0.11868390129259694</v>
      </c>
      <c r="N39" s="130">
        <v>0</v>
      </c>
      <c r="O39" s="131">
        <v>0</v>
      </c>
      <c r="P39" s="132">
        <v>0</v>
      </c>
      <c r="Q39" s="71">
        <f t="shared" si="8"/>
        <v>0</v>
      </c>
      <c r="R39" s="59" t="e">
        <f t="shared" si="9"/>
        <v>#DIV/0!</v>
      </c>
      <c r="S39" s="130">
        <v>0</v>
      </c>
      <c r="T39" s="131">
        <v>0</v>
      </c>
      <c r="U39" s="132">
        <v>0</v>
      </c>
      <c r="V39" s="71">
        <f t="shared" si="10"/>
        <v>0</v>
      </c>
      <c r="W39" s="59" t="e">
        <f t="shared" si="11"/>
        <v>#DIV/0!</v>
      </c>
      <c r="X39" s="143">
        <v>0.1</v>
      </c>
      <c r="Y39" s="144">
        <v>0</v>
      </c>
      <c r="Z39" s="145">
        <v>0</v>
      </c>
      <c r="AA39" s="7">
        <v>10000</v>
      </c>
      <c r="AB39" s="6">
        <v>0</v>
      </c>
      <c r="AC39" s="5">
        <v>0</v>
      </c>
      <c r="AD39" s="66" t="s">
        <v>195</v>
      </c>
      <c r="AE39" s="66"/>
      <c r="AF39" s="66" t="s">
        <v>172</v>
      </c>
      <c r="AG39" s="66" t="s">
        <v>173</v>
      </c>
      <c r="AI39" s="66"/>
      <c r="AJ39" s="66"/>
      <c r="AK39" s="66"/>
      <c r="AL39" s="165"/>
      <c r="AM39" s="27"/>
      <c r="AN39" s="12"/>
    </row>
    <row r="40" spans="1:40" x14ac:dyDescent="0.3">
      <c r="A40" s="30">
        <v>2019162</v>
      </c>
      <c r="B40" s="63">
        <v>43792</v>
      </c>
      <c r="C40" s="63">
        <v>43794</v>
      </c>
      <c r="D40" s="63">
        <v>44102</v>
      </c>
      <c r="E40" s="28" t="s">
        <v>9</v>
      </c>
      <c r="F40" s="29"/>
      <c r="G40" s="31" t="s">
        <v>96</v>
      </c>
      <c r="H40" s="29" t="s">
        <v>269</v>
      </c>
      <c r="I40" s="130">
        <v>300000</v>
      </c>
      <c r="J40" s="131">
        <v>200000</v>
      </c>
      <c r="K40" s="132">
        <v>253215.54</v>
      </c>
      <c r="L40" s="71">
        <f t="shared" si="6"/>
        <v>-46784.459999999992</v>
      </c>
      <c r="M40" s="59">
        <f t="shared" si="7"/>
        <v>-0.18476140919313241</v>
      </c>
      <c r="N40" s="130">
        <v>300000</v>
      </c>
      <c r="O40" s="131">
        <v>50000</v>
      </c>
      <c r="P40" s="132">
        <v>145009.53</v>
      </c>
      <c r="Q40" s="71">
        <f t="shared" si="8"/>
        <v>-154990.47</v>
      </c>
      <c r="R40" s="59">
        <f t="shared" si="9"/>
        <v>-1.0688295452029946</v>
      </c>
      <c r="S40" s="130">
        <v>100000</v>
      </c>
      <c r="T40" s="131">
        <v>0</v>
      </c>
      <c r="U40" s="132">
        <v>0</v>
      </c>
      <c r="V40" s="71">
        <f t="shared" si="10"/>
        <v>-100000</v>
      </c>
      <c r="W40" s="59" t="e">
        <f t="shared" si="11"/>
        <v>#DIV/0!</v>
      </c>
      <c r="X40" s="143">
        <v>0.1</v>
      </c>
      <c r="Y40" s="144">
        <v>0.1</v>
      </c>
      <c r="Z40" s="145">
        <v>0.1</v>
      </c>
      <c r="AA40" s="7">
        <v>37672</v>
      </c>
      <c r="AB40" s="6">
        <v>0</v>
      </c>
      <c r="AC40" s="5">
        <v>0</v>
      </c>
      <c r="AD40" s="66" t="s">
        <v>250</v>
      </c>
      <c r="AE40" s="66"/>
      <c r="AF40" s="66" t="s">
        <v>190</v>
      </c>
      <c r="AG40" s="66" t="s">
        <v>189</v>
      </c>
      <c r="AH40" s="66" t="s">
        <v>203</v>
      </c>
      <c r="AI40" s="66" t="s">
        <v>204</v>
      </c>
      <c r="AJ40" s="66" t="s">
        <v>161</v>
      </c>
      <c r="AK40" s="66"/>
      <c r="AL40" s="165"/>
      <c r="AM40" s="12"/>
      <c r="AN40" s="12"/>
    </row>
    <row r="41" spans="1:40" x14ac:dyDescent="0.3">
      <c r="A41" s="32">
        <v>2019035</v>
      </c>
      <c r="B41" s="63">
        <v>43496</v>
      </c>
      <c r="C41" s="63">
        <v>43514</v>
      </c>
      <c r="D41" s="63">
        <v>44102</v>
      </c>
      <c r="E41" s="28" t="s">
        <v>9</v>
      </c>
      <c r="F41" s="29"/>
      <c r="G41" s="29" t="s">
        <v>73</v>
      </c>
      <c r="H41" s="29" t="s">
        <v>269</v>
      </c>
      <c r="I41" s="130">
        <v>500000</v>
      </c>
      <c r="J41" s="136">
        <v>500000</v>
      </c>
      <c r="K41" s="132">
        <v>583332.94999999995</v>
      </c>
      <c r="L41" s="71">
        <f t="shared" si="6"/>
        <v>83332.949999999953</v>
      </c>
      <c r="M41" s="59">
        <f t="shared" si="7"/>
        <v>0.14285657959146653</v>
      </c>
      <c r="N41" s="130">
        <v>0</v>
      </c>
      <c r="O41" s="131">
        <v>0</v>
      </c>
      <c r="P41" s="206">
        <v>0</v>
      </c>
      <c r="Q41" s="207">
        <f t="shared" si="8"/>
        <v>0</v>
      </c>
      <c r="R41" s="208" t="e">
        <f t="shared" si="9"/>
        <v>#DIV/0!</v>
      </c>
      <c r="S41" s="156">
        <v>10000</v>
      </c>
      <c r="T41" s="131">
        <v>10000</v>
      </c>
      <c r="U41" s="206">
        <v>0</v>
      </c>
      <c r="V41" s="71">
        <f t="shared" si="10"/>
        <v>-10000</v>
      </c>
      <c r="W41" s="59" t="e">
        <f t="shared" si="11"/>
        <v>#DIV/0!</v>
      </c>
      <c r="X41" s="151">
        <v>0</v>
      </c>
      <c r="Y41" s="144">
        <v>0</v>
      </c>
      <c r="Z41" s="145">
        <v>0</v>
      </c>
      <c r="AA41" s="7">
        <v>58333</v>
      </c>
      <c r="AB41" s="6">
        <v>0</v>
      </c>
      <c r="AC41" s="5">
        <v>0</v>
      </c>
      <c r="AD41" s="66" t="s">
        <v>195</v>
      </c>
      <c r="AE41" s="66"/>
      <c r="AF41" s="66" t="s">
        <v>172</v>
      </c>
      <c r="AG41" s="66" t="s">
        <v>169</v>
      </c>
      <c r="AH41" s="66" t="s">
        <v>197</v>
      </c>
      <c r="AI41" s="66" t="s">
        <v>306</v>
      </c>
      <c r="AJ41" s="66"/>
      <c r="AK41" s="66"/>
      <c r="AL41" s="165" t="s">
        <v>119</v>
      </c>
      <c r="AM41" s="27"/>
      <c r="AN41" s="12"/>
    </row>
    <row r="42" spans="1:40" x14ac:dyDescent="0.3">
      <c r="A42" s="30">
        <v>2019009</v>
      </c>
      <c r="B42" s="63">
        <v>43481</v>
      </c>
      <c r="C42" s="63">
        <v>43482</v>
      </c>
      <c r="D42" s="63">
        <v>44102</v>
      </c>
      <c r="E42" s="28" t="s">
        <v>9</v>
      </c>
      <c r="F42" s="29"/>
      <c r="G42" s="29" t="s">
        <v>62</v>
      </c>
      <c r="H42" s="29" t="s">
        <v>269</v>
      </c>
      <c r="I42" s="130">
        <v>206400</v>
      </c>
      <c r="J42" s="141">
        <v>0</v>
      </c>
      <c r="K42" s="132">
        <v>206400</v>
      </c>
      <c r="L42" s="71">
        <f t="shared" si="6"/>
        <v>0</v>
      </c>
      <c r="M42" s="59">
        <f t="shared" si="7"/>
        <v>0</v>
      </c>
      <c r="N42" s="130">
        <v>103120</v>
      </c>
      <c r="O42" s="131">
        <v>0</v>
      </c>
      <c r="P42" s="206">
        <v>119770</v>
      </c>
      <c r="Q42" s="207">
        <f t="shared" si="8"/>
        <v>16650</v>
      </c>
      <c r="R42" s="208">
        <f t="shared" si="9"/>
        <v>0.13901644819236872</v>
      </c>
      <c r="S42" s="156">
        <v>100000</v>
      </c>
      <c r="T42" s="131">
        <v>0</v>
      </c>
      <c r="U42" s="206">
        <v>70562</v>
      </c>
      <c r="V42" s="71">
        <f t="shared" si="10"/>
        <v>-29438</v>
      </c>
      <c r="W42" s="59">
        <f t="shared" si="11"/>
        <v>-0.41719339021002805</v>
      </c>
      <c r="X42" s="143">
        <v>0.08</v>
      </c>
      <c r="Y42" s="144">
        <v>0.08</v>
      </c>
      <c r="Z42" s="145">
        <v>0.08</v>
      </c>
      <c r="AA42" s="7">
        <v>33819</v>
      </c>
      <c r="AB42" s="6">
        <v>0</v>
      </c>
      <c r="AC42" s="5">
        <v>0</v>
      </c>
      <c r="AD42" s="66" t="s">
        <v>179</v>
      </c>
      <c r="AE42" s="66" t="s">
        <v>230</v>
      </c>
      <c r="AF42" s="66" t="s">
        <v>177</v>
      </c>
      <c r="AG42" s="66" t="s">
        <v>186</v>
      </c>
      <c r="AH42" s="66" t="s">
        <v>161</v>
      </c>
      <c r="AI42" s="66" t="s">
        <v>185</v>
      </c>
      <c r="AJ42" s="66" t="s">
        <v>176</v>
      </c>
      <c r="AK42" s="66" t="s">
        <v>155</v>
      </c>
      <c r="AL42" s="165"/>
      <c r="AM42" s="27"/>
      <c r="AN42" s="12"/>
    </row>
    <row r="43" spans="1:40" x14ac:dyDescent="0.3">
      <c r="A43" s="34">
        <v>2017189</v>
      </c>
      <c r="B43" s="63">
        <v>43043</v>
      </c>
      <c r="C43" s="63">
        <v>43047</v>
      </c>
      <c r="D43" s="63">
        <v>44102</v>
      </c>
      <c r="E43" s="28" t="s">
        <v>9</v>
      </c>
      <c r="F43" s="29"/>
      <c r="G43" s="134" t="s">
        <v>30</v>
      </c>
      <c r="H43" s="29" t="s">
        <v>269</v>
      </c>
      <c r="I43" s="130">
        <v>1238500</v>
      </c>
      <c r="J43" s="141">
        <v>0</v>
      </c>
      <c r="K43" s="152">
        <v>12191.48</v>
      </c>
      <c r="L43" s="71">
        <f t="shared" si="6"/>
        <v>-1226308.52</v>
      </c>
      <c r="M43" s="59">
        <f t="shared" si="7"/>
        <v>-100.58733804263306</v>
      </c>
      <c r="N43" s="130">
        <v>866950</v>
      </c>
      <c r="O43" s="131">
        <v>0</v>
      </c>
      <c r="P43" s="206">
        <v>866950</v>
      </c>
      <c r="Q43" s="207">
        <f t="shared" si="8"/>
        <v>0</v>
      </c>
      <c r="R43" s="208">
        <f t="shared" si="9"/>
        <v>0</v>
      </c>
      <c r="S43" s="156">
        <v>0</v>
      </c>
      <c r="T43" s="131">
        <v>0</v>
      </c>
      <c r="U43" s="206">
        <v>0</v>
      </c>
      <c r="V43" s="71">
        <f t="shared" si="10"/>
        <v>0</v>
      </c>
      <c r="W43" s="59" t="e">
        <f t="shared" si="11"/>
        <v>#DIV/0!</v>
      </c>
      <c r="X43" s="148">
        <v>7.4999999999999997E-2</v>
      </c>
      <c r="Y43" s="149">
        <v>7.4999999999999997E-2</v>
      </c>
      <c r="Z43" s="145">
        <v>7.4999999999999997E-2</v>
      </c>
      <c r="AA43" s="138">
        <v>194063</v>
      </c>
      <c r="AB43" s="139">
        <v>9289</v>
      </c>
      <c r="AC43" s="5">
        <v>0</v>
      </c>
      <c r="AD43" s="134" t="s">
        <v>150</v>
      </c>
      <c r="AE43" s="134" t="s">
        <v>165</v>
      </c>
      <c r="AF43" s="134" t="s">
        <v>151</v>
      </c>
      <c r="AG43" s="66" t="s">
        <v>154</v>
      </c>
      <c r="AH43" s="134" t="s">
        <v>153</v>
      </c>
      <c r="AI43" s="134" t="s">
        <v>181</v>
      </c>
      <c r="AJ43" s="134"/>
      <c r="AK43" s="134"/>
      <c r="AL43" s="169" t="s">
        <v>110</v>
      </c>
      <c r="AM43" s="27"/>
      <c r="AN43" s="12"/>
    </row>
    <row r="44" spans="1:40" x14ac:dyDescent="0.3">
      <c r="A44" s="32">
        <v>2018110</v>
      </c>
      <c r="B44" s="63">
        <v>43313</v>
      </c>
      <c r="C44" s="63">
        <v>43325</v>
      </c>
      <c r="D44" s="63">
        <v>44100</v>
      </c>
      <c r="E44" s="28" t="s">
        <v>9</v>
      </c>
      <c r="F44" s="29"/>
      <c r="G44" s="29" t="s">
        <v>49</v>
      </c>
      <c r="H44" s="29" t="s">
        <v>269</v>
      </c>
      <c r="I44" s="130">
        <v>150000</v>
      </c>
      <c r="J44" s="136">
        <v>150000</v>
      </c>
      <c r="K44" s="132">
        <v>145212.35999999999</v>
      </c>
      <c r="L44" s="71">
        <f t="shared" si="6"/>
        <v>-4787.640000000014</v>
      </c>
      <c r="M44" s="59">
        <f t="shared" si="7"/>
        <v>-3.2969920742284019E-2</v>
      </c>
      <c r="N44" s="130">
        <v>0</v>
      </c>
      <c r="O44" s="131">
        <v>0</v>
      </c>
      <c r="P44" s="206">
        <v>0</v>
      </c>
      <c r="Q44" s="207">
        <f t="shared" si="8"/>
        <v>0</v>
      </c>
      <c r="R44" s="208" t="e">
        <f t="shared" si="9"/>
        <v>#DIV/0!</v>
      </c>
      <c r="S44" s="156">
        <v>0</v>
      </c>
      <c r="T44" s="131">
        <v>0</v>
      </c>
      <c r="U44" s="206">
        <v>0</v>
      </c>
      <c r="V44" s="71">
        <f t="shared" si="10"/>
        <v>0</v>
      </c>
      <c r="W44" s="59" t="e">
        <f t="shared" si="11"/>
        <v>#DIV/0!</v>
      </c>
      <c r="X44" s="143">
        <v>0.09</v>
      </c>
      <c r="Y44" s="144">
        <v>0</v>
      </c>
      <c r="Z44" s="145">
        <v>0</v>
      </c>
      <c r="AA44" s="7">
        <v>8545</v>
      </c>
      <c r="AB44" s="6">
        <v>0</v>
      </c>
      <c r="AC44" s="5">
        <v>0</v>
      </c>
      <c r="AD44" s="66" t="s">
        <v>179</v>
      </c>
      <c r="AE44" s="66"/>
      <c r="AF44" s="66" t="s">
        <v>177</v>
      </c>
      <c r="AG44" s="66" t="s">
        <v>176</v>
      </c>
      <c r="AI44" s="66"/>
      <c r="AJ44" s="66"/>
      <c r="AK44" s="66"/>
      <c r="AL44" s="164" t="s">
        <v>129</v>
      </c>
      <c r="AM44" s="27"/>
      <c r="AN44" s="12"/>
    </row>
    <row r="45" spans="1:40" x14ac:dyDescent="0.3">
      <c r="A45" s="30">
        <v>2019097</v>
      </c>
      <c r="B45" s="63">
        <v>43656</v>
      </c>
      <c r="C45" s="63">
        <v>43661</v>
      </c>
      <c r="D45" s="63">
        <v>44082</v>
      </c>
      <c r="E45" s="28" t="s">
        <v>9</v>
      </c>
      <c r="F45" s="29"/>
      <c r="G45" s="29" t="s">
        <v>68</v>
      </c>
      <c r="H45" s="29" t="s">
        <v>269</v>
      </c>
      <c r="I45" s="130">
        <v>200000</v>
      </c>
      <c r="J45" s="131">
        <v>200000</v>
      </c>
      <c r="K45" s="132">
        <v>186096.39</v>
      </c>
      <c r="L45" s="71">
        <f t="shared" si="6"/>
        <v>-13903.609999999986</v>
      </c>
      <c r="M45" s="59">
        <f t="shared" si="7"/>
        <v>-7.4711873776809878E-2</v>
      </c>
      <c r="N45" s="130">
        <v>500000</v>
      </c>
      <c r="O45" s="131">
        <v>500000</v>
      </c>
      <c r="P45" s="206">
        <v>347623.76</v>
      </c>
      <c r="Q45" s="207">
        <f t="shared" si="8"/>
        <v>-152376.24</v>
      </c>
      <c r="R45" s="208">
        <f t="shared" si="9"/>
        <v>-0.43833666605527766</v>
      </c>
      <c r="S45" s="156">
        <v>100000</v>
      </c>
      <c r="T45" s="131">
        <v>100000</v>
      </c>
      <c r="U45" s="206">
        <v>98613</v>
      </c>
      <c r="V45" s="71">
        <f t="shared" si="10"/>
        <v>-1387</v>
      </c>
      <c r="W45" s="59">
        <f t="shared" si="11"/>
        <v>-1.4065082697007495E-2</v>
      </c>
      <c r="X45" s="143">
        <v>0</v>
      </c>
      <c r="Y45" s="144">
        <v>0.1</v>
      </c>
      <c r="Z45" s="145">
        <v>0.1</v>
      </c>
      <c r="AA45" s="7">
        <v>62875</v>
      </c>
      <c r="AB45" s="6">
        <v>0</v>
      </c>
      <c r="AC45" s="5">
        <v>0</v>
      </c>
      <c r="AD45" s="66" t="s">
        <v>195</v>
      </c>
      <c r="AE45" s="66"/>
      <c r="AF45" s="66" t="s">
        <v>172</v>
      </c>
      <c r="AG45" s="66" t="s">
        <v>207</v>
      </c>
      <c r="AH45" s="66" t="s">
        <v>184</v>
      </c>
      <c r="AI45" s="66" t="s">
        <v>209</v>
      </c>
      <c r="AJ45" s="66" t="s">
        <v>214</v>
      </c>
      <c r="AK45" s="66" t="s">
        <v>161</v>
      </c>
      <c r="AL45" s="165"/>
      <c r="AM45" s="12"/>
      <c r="AN45" s="12"/>
    </row>
    <row r="46" spans="1:40" x14ac:dyDescent="0.3">
      <c r="A46" s="30">
        <v>2019033</v>
      </c>
      <c r="B46" s="63">
        <v>43497</v>
      </c>
      <c r="C46" s="63">
        <v>43508</v>
      </c>
      <c r="D46" s="63">
        <v>44067</v>
      </c>
      <c r="E46" s="28" t="s">
        <v>9</v>
      </c>
      <c r="F46" s="29"/>
      <c r="G46" s="29" t="s">
        <v>72</v>
      </c>
      <c r="H46" s="29" t="s">
        <v>269</v>
      </c>
      <c r="I46" s="130">
        <v>150000</v>
      </c>
      <c r="J46" s="136">
        <v>175000</v>
      </c>
      <c r="K46" s="132">
        <v>103340.1</v>
      </c>
      <c r="L46" s="71">
        <f t="shared" si="6"/>
        <v>-46659.899999999994</v>
      </c>
      <c r="M46" s="59">
        <f t="shared" si="7"/>
        <v>-0.45151785221806434</v>
      </c>
      <c r="N46" s="130">
        <v>25000</v>
      </c>
      <c r="O46" s="131">
        <v>50000</v>
      </c>
      <c r="P46" s="206">
        <v>35996.639999999999</v>
      </c>
      <c r="Q46" s="71">
        <f t="shared" si="8"/>
        <v>10996.64</v>
      </c>
      <c r="R46" s="59">
        <f t="shared" si="9"/>
        <v>0.30549073469079335</v>
      </c>
      <c r="S46" s="130">
        <v>0</v>
      </c>
      <c r="T46" s="136">
        <v>0</v>
      </c>
      <c r="U46" s="132">
        <v>6407.19</v>
      </c>
      <c r="V46" s="71">
        <f t="shared" si="10"/>
        <v>6407.19</v>
      </c>
      <c r="W46" s="59">
        <f t="shared" si="11"/>
        <v>1</v>
      </c>
      <c r="X46" s="143">
        <v>0.1</v>
      </c>
      <c r="Y46" s="144">
        <v>0.1</v>
      </c>
      <c r="Z46" s="145">
        <v>0.1</v>
      </c>
      <c r="AA46" s="7">
        <v>14540</v>
      </c>
      <c r="AB46" s="6">
        <v>137</v>
      </c>
      <c r="AC46" s="5">
        <v>0</v>
      </c>
      <c r="AD46" s="66" t="s">
        <v>179</v>
      </c>
      <c r="AE46" s="66"/>
      <c r="AF46" s="66" t="s">
        <v>177</v>
      </c>
      <c r="AG46" s="66" t="s">
        <v>185</v>
      </c>
      <c r="AH46" s="66" t="s">
        <v>176</v>
      </c>
      <c r="AI46" s="66" t="s">
        <v>193</v>
      </c>
      <c r="AJ46" s="66"/>
      <c r="AK46" s="66"/>
      <c r="AL46" s="165"/>
      <c r="AM46" s="12"/>
      <c r="AN46" s="12"/>
    </row>
    <row r="47" spans="1:40" x14ac:dyDescent="0.3">
      <c r="A47" s="33">
        <v>2017091</v>
      </c>
      <c r="B47" s="63">
        <v>42872</v>
      </c>
      <c r="C47" s="63">
        <v>42874</v>
      </c>
      <c r="D47" s="63">
        <v>44067</v>
      </c>
      <c r="E47" s="28" t="s">
        <v>9</v>
      </c>
      <c r="F47" s="29"/>
      <c r="G47" s="134" t="s">
        <v>22</v>
      </c>
      <c r="H47" s="29" t="s">
        <v>269</v>
      </c>
      <c r="I47" s="130">
        <v>1500000</v>
      </c>
      <c r="J47" s="141">
        <v>0</v>
      </c>
      <c r="K47" s="132">
        <v>2218926.46</v>
      </c>
      <c r="L47" s="71">
        <f t="shared" si="6"/>
        <v>718926.46</v>
      </c>
      <c r="M47" s="59">
        <f t="shared" si="7"/>
        <v>0.32399742531350045</v>
      </c>
      <c r="N47" s="130">
        <v>0</v>
      </c>
      <c r="O47" s="131">
        <v>0</v>
      </c>
      <c r="P47" s="206">
        <v>0</v>
      </c>
      <c r="Q47" s="71">
        <f t="shared" si="8"/>
        <v>0</v>
      </c>
      <c r="R47" s="59" t="e">
        <f t="shared" si="9"/>
        <v>#DIV/0!</v>
      </c>
      <c r="S47" s="130">
        <v>50000</v>
      </c>
      <c r="T47" s="153">
        <v>0</v>
      </c>
      <c r="U47" s="132">
        <v>243821.08</v>
      </c>
      <c r="V47" s="71">
        <f t="shared" si="10"/>
        <v>193821.08</v>
      </c>
      <c r="W47" s="59">
        <f t="shared" si="11"/>
        <v>0.79493159492198129</v>
      </c>
      <c r="X47" s="148">
        <v>0.09</v>
      </c>
      <c r="Y47" s="149">
        <v>0</v>
      </c>
      <c r="Z47" s="145">
        <v>0</v>
      </c>
      <c r="AA47" s="138">
        <v>128754</v>
      </c>
      <c r="AB47" s="139">
        <v>689</v>
      </c>
      <c r="AC47" s="5">
        <v>0</v>
      </c>
      <c r="AD47" s="134" t="s">
        <v>195</v>
      </c>
      <c r="AE47" s="134" t="s">
        <v>174</v>
      </c>
      <c r="AF47" s="134" t="s">
        <v>172</v>
      </c>
      <c r="AG47" s="66" t="s">
        <v>154</v>
      </c>
      <c r="AH47" s="134" t="s">
        <v>153</v>
      </c>
      <c r="AI47" s="134" t="s">
        <v>169</v>
      </c>
      <c r="AJ47" s="134" t="s">
        <v>214</v>
      </c>
      <c r="AK47" s="134" t="s">
        <v>155</v>
      </c>
      <c r="AL47" s="169" t="s">
        <v>108</v>
      </c>
      <c r="AM47" s="12"/>
      <c r="AN47" s="12"/>
    </row>
    <row r="48" spans="1:40" x14ac:dyDescent="0.3">
      <c r="A48" s="30" t="s">
        <v>75</v>
      </c>
      <c r="B48" s="63">
        <v>43512</v>
      </c>
      <c r="C48" s="63">
        <v>43512</v>
      </c>
      <c r="D48" s="63">
        <v>44033</v>
      </c>
      <c r="E48" s="28" t="s">
        <v>9</v>
      </c>
      <c r="F48" s="29"/>
      <c r="G48" s="29" t="s">
        <v>76</v>
      </c>
      <c r="H48" s="29" t="s">
        <v>350</v>
      </c>
      <c r="I48" s="130">
        <v>250000</v>
      </c>
      <c r="J48" s="136">
        <v>700000</v>
      </c>
      <c r="K48" s="132">
        <v>586575.76</v>
      </c>
      <c r="L48" s="71">
        <f t="shared" si="6"/>
        <v>336575.76</v>
      </c>
      <c r="M48" s="59">
        <f t="shared" si="7"/>
        <v>0.57379759436359934</v>
      </c>
      <c r="N48" s="130">
        <v>250000</v>
      </c>
      <c r="O48" s="131">
        <v>0</v>
      </c>
      <c r="P48" s="206">
        <v>133735.84</v>
      </c>
      <c r="Q48" s="71">
        <f t="shared" si="8"/>
        <v>-116264.16</v>
      </c>
      <c r="R48" s="59">
        <f t="shared" si="9"/>
        <v>-0.86935678573522257</v>
      </c>
      <c r="S48" s="156">
        <v>0</v>
      </c>
      <c r="T48" s="131">
        <v>0</v>
      </c>
      <c r="U48" s="206">
        <v>250000</v>
      </c>
      <c r="V48" s="71">
        <f t="shared" si="10"/>
        <v>250000</v>
      </c>
      <c r="W48" s="59">
        <f t="shared" si="11"/>
        <v>1</v>
      </c>
      <c r="X48" s="143">
        <v>0.08</v>
      </c>
      <c r="Y48" s="144">
        <v>0.08</v>
      </c>
      <c r="Z48" s="145">
        <v>0.08</v>
      </c>
      <c r="AA48" s="7">
        <v>79824</v>
      </c>
      <c r="AB48" s="6">
        <v>432</v>
      </c>
      <c r="AC48" s="5">
        <v>0</v>
      </c>
      <c r="AD48" s="66" t="s">
        <v>201</v>
      </c>
      <c r="AE48" s="66"/>
      <c r="AF48" s="66" t="s">
        <v>177</v>
      </c>
      <c r="AG48" s="66" t="s">
        <v>308</v>
      </c>
      <c r="AH48" s="66" t="s">
        <v>176</v>
      </c>
      <c r="AI48" s="66" t="s">
        <v>307</v>
      </c>
      <c r="AJ48" s="66" t="s">
        <v>155</v>
      </c>
      <c r="AK48" s="66" t="s">
        <v>193</v>
      </c>
      <c r="AL48" s="165"/>
      <c r="AM48" s="12"/>
      <c r="AN48" s="12"/>
    </row>
    <row r="49" spans="1:40" x14ac:dyDescent="0.3">
      <c r="A49" s="33" t="s">
        <v>34</v>
      </c>
      <c r="B49" s="63">
        <v>43093</v>
      </c>
      <c r="C49" s="63">
        <v>43096</v>
      </c>
      <c r="D49" s="63">
        <v>44033</v>
      </c>
      <c r="E49" s="28" t="s">
        <v>9</v>
      </c>
      <c r="F49" s="29"/>
      <c r="G49" s="134" t="s">
        <v>35</v>
      </c>
      <c r="H49" s="134" t="s">
        <v>351</v>
      </c>
      <c r="I49" s="130">
        <v>500000</v>
      </c>
      <c r="J49" s="136">
        <v>600000</v>
      </c>
      <c r="K49" s="132">
        <v>919414</v>
      </c>
      <c r="L49" s="71">
        <f t="shared" si="6"/>
        <v>419414</v>
      </c>
      <c r="M49" s="59">
        <f t="shared" si="7"/>
        <v>0.45617534647068675</v>
      </c>
      <c r="N49" s="130">
        <v>0</v>
      </c>
      <c r="O49" s="131">
        <v>0</v>
      </c>
      <c r="P49" s="206">
        <v>0</v>
      </c>
      <c r="Q49" s="71">
        <f t="shared" si="8"/>
        <v>0</v>
      </c>
      <c r="R49" s="59" t="e">
        <f t="shared" si="9"/>
        <v>#DIV/0!</v>
      </c>
      <c r="S49" s="156">
        <v>20000</v>
      </c>
      <c r="T49" s="131">
        <v>63000</v>
      </c>
      <c r="U49" s="206">
        <v>129035.41</v>
      </c>
      <c r="V49" s="71">
        <f t="shared" si="10"/>
        <v>109035.41</v>
      </c>
      <c r="W49" s="59">
        <f t="shared" si="11"/>
        <v>0.84500378617001337</v>
      </c>
      <c r="X49" s="148">
        <v>0.1</v>
      </c>
      <c r="Y49" s="149">
        <v>0</v>
      </c>
      <c r="Z49" s="150">
        <v>0.1</v>
      </c>
      <c r="AA49" s="138">
        <v>104845</v>
      </c>
      <c r="AB49" s="139">
        <v>0</v>
      </c>
      <c r="AC49" s="5">
        <v>0</v>
      </c>
      <c r="AD49" s="134" t="s">
        <v>195</v>
      </c>
      <c r="AE49" s="134" t="s">
        <v>174</v>
      </c>
      <c r="AF49" s="134" t="s">
        <v>172</v>
      </c>
      <c r="AG49" s="66" t="s">
        <v>207</v>
      </c>
      <c r="AH49" s="134" t="s">
        <v>197</v>
      </c>
      <c r="AI49" s="134"/>
      <c r="AJ49" s="134"/>
      <c r="AK49" s="134"/>
      <c r="AL49" s="170"/>
      <c r="AM49" s="12"/>
      <c r="AN49" s="12"/>
    </row>
    <row r="50" spans="1:40" x14ac:dyDescent="0.3">
      <c r="A50" s="30">
        <v>2019086</v>
      </c>
      <c r="B50" s="63">
        <v>43632</v>
      </c>
      <c r="C50" s="63">
        <v>43633</v>
      </c>
      <c r="D50" s="63">
        <v>44033</v>
      </c>
      <c r="E50" s="28" t="s">
        <v>9</v>
      </c>
      <c r="F50" s="29"/>
      <c r="G50" s="29" t="s">
        <v>85</v>
      </c>
      <c r="H50" s="29" t="s">
        <v>269</v>
      </c>
      <c r="I50" s="130">
        <v>5000000</v>
      </c>
      <c r="J50" s="131">
        <v>5000000</v>
      </c>
      <c r="K50" s="132">
        <v>1868933.25</v>
      </c>
      <c r="L50" s="71">
        <f t="shared" si="6"/>
        <v>-3131066.75</v>
      </c>
      <c r="M50" s="59">
        <f t="shared" si="7"/>
        <v>-1.6753229415764315</v>
      </c>
      <c r="N50" s="130">
        <v>0</v>
      </c>
      <c r="O50" s="131">
        <v>0</v>
      </c>
      <c r="P50" s="206">
        <v>0</v>
      </c>
      <c r="Q50" s="71">
        <f t="shared" si="8"/>
        <v>0</v>
      </c>
      <c r="R50" s="59" t="e">
        <f t="shared" si="9"/>
        <v>#DIV/0!</v>
      </c>
      <c r="S50" s="156">
        <v>0</v>
      </c>
      <c r="T50" s="131">
        <v>0</v>
      </c>
      <c r="U50" s="206">
        <v>0</v>
      </c>
      <c r="V50" s="71">
        <f t="shared" si="10"/>
        <v>0</v>
      </c>
      <c r="W50" s="59" t="e">
        <f t="shared" si="11"/>
        <v>#DIV/0!</v>
      </c>
      <c r="X50" s="143">
        <v>0.1</v>
      </c>
      <c r="Y50" s="144">
        <v>0</v>
      </c>
      <c r="Z50" s="145">
        <v>0</v>
      </c>
      <c r="AA50" s="7">
        <v>184771</v>
      </c>
      <c r="AB50" s="6">
        <v>0</v>
      </c>
      <c r="AC50" s="5">
        <v>0</v>
      </c>
      <c r="AD50" s="66" t="s">
        <v>195</v>
      </c>
      <c r="AE50" s="66"/>
      <c r="AF50" s="66" t="s">
        <v>172</v>
      </c>
      <c r="AG50" s="66" t="s">
        <v>197</v>
      </c>
      <c r="AH50" s="66" t="s">
        <v>309</v>
      </c>
      <c r="AI50" s="66" t="s">
        <v>169</v>
      </c>
      <c r="AJ50" s="66" t="s">
        <v>288</v>
      </c>
      <c r="AK50" s="66" t="s">
        <v>207</v>
      </c>
      <c r="AL50" s="165"/>
      <c r="AM50" s="12"/>
      <c r="AN50" s="12"/>
    </row>
    <row r="51" spans="1:40" x14ac:dyDescent="0.3">
      <c r="A51" s="34">
        <v>2018063</v>
      </c>
      <c r="B51" s="63">
        <v>43182</v>
      </c>
      <c r="C51" s="63">
        <v>43195</v>
      </c>
      <c r="D51" s="63">
        <v>44033</v>
      </c>
      <c r="E51" s="28" t="s">
        <v>9</v>
      </c>
      <c r="F51" s="29"/>
      <c r="G51" s="134" t="s">
        <v>42</v>
      </c>
      <c r="H51" s="29" t="s">
        <v>269</v>
      </c>
      <c r="I51" s="130">
        <v>250000</v>
      </c>
      <c r="J51" s="141">
        <v>0</v>
      </c>
      <c r="K51" s="132">
        <v>363090.81</v>
      </c>
      <c r="L51" s="71">
        <f t="shared" si="6"/>
        <v>113090.81</v>
      </c>
      <c r="M51" s="59">
        <f t="shared" si="7"/>
        <v>0.31146701289410217</v>
      </c>
      <c r="N51" s="130">
        <v>175000</v>
      </c>
      <c r="O51" s="131">
        <v>185000</v>
      </c>
      <c r="P51" s="206">
        <v>230737.82</v>
      </c>
      <c r="Q51" s="71">
        <f t="shared" si="8"/>
        <v>55737.820000000007</v>
      </c>
      <c r="R51" s="59">
        <f t="shared" si="9"/>
        <v>0.24156343333745636</v>
      </c>
      <c r="S51" s="156">
        <v>0</v>
      </c>
      <c r="T51" s="131">
        <v>0</v>
      </c>
      <c r="U51" s="206">
        <v>0</v>
      </c>
      <c r="V51" s="71">
        <f t="shared" si="10"/>
        <v>0</v>
      </c>
      <c r="W51" s="59" t="e">
        <f t="shared" si="11"/>
        <v>#DIV/0!</v>
      </c>
      <c r="X51" s="148">
        <v>0.1</v>
      </c>
      <c r="Y51" s="149">
        <v>0.1</v>
      </c>
      <c r="Z51" s="150">
        <v>0</v>
      </c>
      <c r="AA51" s="138">
        <v>48075</v>
      </c>
      <c r="AB51" s="139">
        <v>0</v>
      </c>
      <c r="AC51" s="5">
        <v>0</v>
      </c>
      <c r="AD51" s="134" t="s">
        <v>179</v>
      </c>
      <c r="AE51" s="134"/>
      <c r="AF51" s="134" t="s">
        <v>177</v>
      </c>
      <c r="AG51" s="66" t="s">
        <v>193</v>
      </c>
      <c r="AH51" s="134" t="s">
        <v>176</v>
      </c>
      <c r="AI51" s="134" t="s">
        <v>181</v>
      </c>
      <c r="AJ51" s="134"/>
      <c r="AK51" s="134"/>
      <c r="AL51" s="169" t="s">
        <v>111</v>
      </c>
      <c r="AM51" s="12"/>
      <c r="AN51" s="12"/>
    </row>
    <row r="52" spans="1:40" x14ac:dyDescent="0.3">
      <c r="A52" s="33">
        <v>2018018</v>
      </c>
      <c r="B52" s="63">
        <v>43108</v>
      </c>
      <c r="C52" s="63">
        <v>43118</v>
      </c>
      <c r="D52" s="63">
        <v>44033</v>
      </c>
      <c r="E52" s="28" t="s">
        <v>9</v>
      </c>
      <c r="F52" s="29"/>
      <c r="G52" s="134" t="s">
        <v>33</v>
      </c>
      <c r="H52" s="29" t="s">
        <v>269</v>
      </c>
      <c r="I52" s="130">
        <v>300000</v>
      </c>
      <c r="J52" s="136">
        <v>400000</v>
      </c>
      <c r="K52" s="132">
        <v>375000</v>
      </c>
      <c r="L52" s="71">
        <f t="shared" si="6"/>
        <v>75000</v>
      </c>
      <c r="M52" s="59">
        <f t="shared" si="7"/>
        <v>0.2</v>
      </c>
      <c r="N52" s="130">
        <v>0</v>
      </c>
      <c r="O52" s="131">
        <v>1000</v>
      </c>
      <c r="P52" s="206">
        <v>0</v>
      </c>
      <c r="Q52" s="71">
        <f t="shared" si="8"/>
        <v>0</v>
      </c>
      <c r="R52" s="59" t="e">
        <f t="shared" si="9"/>
        <v>#DIV/0!</v>
      </c>
      <c r="S52" s="156">
        <v>25000</v>
      </c>
      <c r="T52" s="131">
        <v>43700</v>
      </c>
      <c r="U52" s="206">
        <v>43700</v>
      </c>
      <c r="V52" s="71">
        <f t="shared" si="10"/>
        <v>18700</v>
      </c>
      <c r="W52" s="59">
        <f t="shared" si="11"/>
        <v>0.42791762013729978</v>
      </c>
      <c r="X52" s="148">
        <v>4.2500000000000003E-2</v>
      </c>
      <c r="Y52" s="149">
        <v>0</v>
      </c>
      <c r="Z52" s="150">
        <v>4.2500000000000003E-2</v>
      </c>
      <c r="AA52" s="138">
        <v>17258</v>
      </c>
      <c r="AB52" s="139">
        <v>0</v>
      </c>
      <c r="AC52" s="5">
        <v>0</v>
      </c>
      <c r="AD52" s="134" t="s">
        <v>164</v>
      </c>
      <c r="AE52" s="134"/>
      <c r="AF52" s="134" t="s">
        <v>177</v>
      </c>
      <c r="AG52" s="66" t="s">
        <v>176</v>
      </c>
      <c r="AH52" s="134" t="s">
        <v>186</v>
      </c>
      <c r="AI52" s="134" t="s">
        <v>188</v>
      </c>
      <c r="AJ52" s="134" t="s">
        <v>185</v>
      </c>
      <c r="AK52" s="134"/>
      <c r="AL52" s="170"/>
      <c r="AM52" s="27"/>
      <c r="AN52" s="12"/>
    </row>
    <row r="53" spans="1:40" x14ac:dyDescent="0.3">
      <c r="A53" s="33">
        <v>2017204</v>
      </c>
      <c r="B53" s="63">
        <v>43085</v>
      </c>
      <c r="C53" s="63">
        <v>43089</v>
      </c>
      <c r="D53" s="63">
        <v>44033</v>
      </c>
      <c r="E53" s="28" t="s">
        <v>9</v>
      </c>
      <c r="F53" s="29"/>
      <c r="G53" s="134" t="s">
        <v>31</v>
      </c>
      <c r="H53" s="29" t="s">
        <v>269</v>
      </c>
      <c r="I53" s="130">
        <v>400000</v>
      </c>
      <c r="J53" s="141">
        <v>0</v>
      </c>
      <c r="K53" s="132">
        <v>1707033.94</v>
      </c>
      <c r="L53" s="71">
        <f t="shared" si="6"/>
        <v>1307033.94</v>
      </c>
      <c r="M53" s="59">
        <f t="shared" si="7"/>
        <v>0.76567542646515863</v>
      </c>
      <c r="N53" s="130">
        <v>0</v>
      </c>
      <c r="O53" s="131">
        <v>0</v>
      </c>
      <c r="P53" s="206">
        <v>0</v>
      </c>
      <c r="Q53" s="71">
        <f t="shared" si="8"/>
        <v>0</v>
      </c>
      <c r="R53" s="59" t="e">
        <f t="shared" si="9"/>
        <v>#DIV/0!</v>
      </c>
      <c r="S53" s="156">
        <v>0</v>
      </c>
      <c r="T53" s="131">
        <v>0</v>
      </c>
      <c r="U53" s="206">
        <v>0</v>
      </c>
      <c r="V53" s="71">
        <f t="shared" si="10"/>
        <v>0</v>
      </c>
      <c r="W53" s="59" t="e">
        <f t="shared" si="11"/>
        <v>#DIV/0!</v>
      </c>
      <c r="X53" s="148">
        <v>0.08</v>
      </c>
      <c r="Y53" s="149">
        <v>0</v>
      </c>
      <c r="Z53" s="150">
        <v>0</v>
      </c>
      <c r="AA53" s="138">
        <v>136563</v>
      </c>
      <c r="AB53" s="139">
        <v>0</v>
      </c>
      <c r="AC53" s="5">
        <v>0</v>
      </c>
      <c r="AD53" s="134" t="s">
        <v>179</v>
      </c>
      <c r="AE53" s="134" t="s">
        <v>258</v>
      </c>
      <c r="AF53" s="134" t="s">
        <v>151</v>
      </c>
      <c r="AG53" s="134" t="s">
        <v>153</v>
      </c>
      <c r="AI53" s="134"/>
      <c r="AJ53" s="134"/>
      <c r="AK53" s="134"/>
      <c r="AL53" s="170"/>
      <c r="AM53" s="27"/>
      <c r="AN53" s="12"/>
    </row>
    <row r="54" spans="1:40" x14ac:dyDescent="0.3">
      <c r="A54" s="32">
        <v>2016170</v>
      </c>
      <c r="B54" s="63">
        <v>42703</v>
      </c>
      <c r="C54" s="63">
        <v>42703</v>
      </c>
      <c r="D54" s="63">
        <v>44033</v>
      </c>
      <c r="E54" s="28" t="s">
        <v>9</v>
      </c>
      <c r="F54" s="134"/>
      <c r="G54" s="29" t="s">
        <v>11</v>
      </c>
      <c r="H54" s="29" t="s">
        <v>269</v>
      </c>
      <c r="I54" s="130">
        <v>750000</v>
      </c>
      <c r="J54" s="141">
        <v>0</v>
      </c>
      <c r="K54" s="154">
        <v>0</v>
      </c>
      <c r="L54" s="71">
        <f t="shared" si="6"/>
        <v>-750000</v>
      </c>
      <c r="M54" s="59" t="e">
        <f t="shared" si="7"/>
        <v>#DIV/0!</v>
      </c>
      <c r="N54" s="130">
        <v>0</v>
      </c>
      <c r="O54" s="131">
        <v>0</v>
      </c>
      <c r="P54" s="206">
        <v>0</v>
      </c>
      <c r="Q54" s="71">
        <f t="shared" si="8"/>
        <v>0</v>
      </c>
      <c r="R54" s="59" t="e">
        <f t="shared" si="9"/>
        <v>#DIV/0!</v>
      </c>
      <c r="S54" s="156">
        <v>60000</v>
      </c>
      <c r="T54" s="131">
        <v>46000</v>
      </c>
      <c r="U54" s="206">
        <v>0</v>
      </c>
      <c r="V54" s="71">
        <f t="shared" si="10"/>
        <v>-60000</v>
      </c>
      <c r="W54" s="59" t="e">
        <f t="shared" si="11"/>
        <v>#DIV/0!</v>
      </c>
      <c r="X54" s="148">
        <v>0.1</v>
      </c>
      <c r="Y54" s="149">
        <v>0</v>
      </c>
      <c r="Z54" s="150">
        <v>0.1</v>
      </c>
      <c r="AA54" s="138">
        <v>95138</v>
      </c>
      <c r="AB54" s="139">
        <v>0</v>
      </c>
      <c r="AC54" s="5">
        <v>0</v>
      </c>
      <c r="AD54" s="134" t="s">
        <v>179</v>
      </c>
      <c r="AE54" s="134" t="s">
        <v>258</v>
      </c>
      <c r="AF54" s="134" t="s">
        <v>151</v>
      </c>
      <c r="AG54" s="66" t="s">
        <v>154</v>
      </c>
      <c r="AH54" s="134" t="s">
        <v>153</v>
      </c>
      <c r="AI54" s="134"/>
      <c r="AJ54" s="134"/>
      <c r="AK54" s="134"/>
      <c r="AL54" s="169" t="s">
        <v>141</v>
      </c>
      <c r="AM54" s="12"/>
      <c r="AN54" s="12"/>
    </row>
    <row r="55" spans="1:40" x14ac:dyDescent="0.3">
      <c r="A55" s="30" t="s">
        <v>52</v>
      </c>
      <c r="B55" s="63">
        <v>43296</v>
      </c>
      <c r="C55" s="63">
        <v>43354</v>
      </c>
      <c r="D55" s="63">
        <v>44006</v>
      </c>
      <c r="E55" s="28" t="s">
        <v>9</v>
      </c>
      <c r="F55" s="29"/>
      <c r="G55" s="29" t="s">
        <v>39</v>
      </c>
      <c r="H55" s="29" t="s">
        <v>350</v>
      </c>
      <c r="I55" s="130">
        <v>525000</v>
      </c>
      <c r="J55" s="141">
        <v>0</v>
      </c>
      <c r="K55" s="132">
        <v>718030.96</v>
      </c>
      <c r="L55" s="71">
        <f t="shared" si="6"/>
        <v>193030.95999999996</v>
      </c>
      <c r="M55" s="59">
        <f t="shared" si="7"/>
        <v>0.26883375613775756</v>
      </c>
      <c r="N55" s="130">
        <v>275000</v>
      </c>
      <c r="O55" s="136">
        <v>175000</v>
      </c>
      <c r="P55" s="132">
        <v>261311.12</v>
      </c>
      <c r="Q55" s="71">
        <f t="shared" si="8"/>
        <v>-13688.880000000005</v>
      </c>
      <c r="R55" s="59">
        <f t="shared" si="9"/>
        <v>-5.2385371123892487E-2</v>
      </c>
      <c r="S55" s="156">
        <v>0</v>
      </c>
      <c r="T55" s="131">
        <v>0</v>
      </c>
      <c r="U55" s="206">
        <v>0</v>
      </c>
      <c r="V55" s="71">
        <f t="shared" si="10"/>
        <v>0</v>
      </c>
      <c r="W55" s="59" t="e">
        <f t="shared" si="11"/>
        <v>#DIV/0!</v>
      </c>
      <c r="X55" s="143">
        <v>0.1</v>
      </c>
      <c r="Y55" s="144">
        <v>0.1</v>
      </c>
      <c r="Z55" s="145">
        <v>0</v>
      </c>
      <c r="AA55" s="7">
        <v>88798</v>
      </c>
      <c r="AB55" s="6">
        <v>0</v>
      </c>
      <c r="AC55" s="5">
        <v>0</v>
      </c>
      <c r="AD55" s="155" t="s">
        <v>179</v>
      </c>
      <c r="AE55" s="134" t="s">
        <v>230</v>
      </c>
      <c r="AF55" s="134" t="s">
        <v>151</v>
      </c>
      <c r="AG55" s="66" t="s">
        <v>152</v>
      </c>
      <c r="AH55" s="66" t="s">
        <v>153</v>
      </c>
      <c r="AI55" s="134" t="s">
        <v>161</v>
      </c>
      <c r="AJ55" s="134"/>
      <c r="AK55" s="66"/>
      <c r="AL55" s="165"/>
      <c r="AM55" s="12"/>
      <c r="AN55" s="12"/>
    </row>
    <row r="56" spans="1:40" x14ac:dyDescent="0.3">
      <c r="A56" s="30" t="s">
        <v>46</v>
      </c>
      <c r="B56" s="63">
        <v>43300</v>
      </c>
      <c r="C56" s="63">
        <v>43320</v>
      </c>
      <c r="D56" s="63">
        <v>44006</v>
      </c>
      <c r="E56" s="28" t="s">
        <v>9</v>
      </c>
      <c r="F56" s="29"/>
      <c r="G56" s="29" t="s">
        <v>47</v>
      </c>
      <c r="H56" s="29" t="s">
        <v>349</v>
      </c>
      <c r="I56" s="130">
        <v>800000</v>
      </c>
      <c r="J56" s="136">
        <v>900000</v>
      </c>
      <c r="K56" s="132">
        <v>552588.75</v>
      </c>
      <c r="L56" s="71">
        <f t="shared" si="6"/>
        <v>-247411.25</v>
      </c>
      <c r="M56" s="59">
        <f t="shared" si="7"/>
        <v>-0.44773124679067389</v>
      </c>
      <c r="N56" s="130">
        <v>700000</v>
      </c>
      <c r="O56" s="136">
        <v>550000</v>
      </c>
      <c r="P56" s="132">
        <v>342095.38</v>
      </c>
      <c r="Q56" s="71">
        <f t="shared" si="8"/>
        <v>-357904.62</v>
      </c>
      <c r="R56" s="59">
        <f t="shared" si="9"/>
        <v>-1.0462129596722411</v>
      </c>
      <c r="S56" s="156">
        <v>300000</v>
      </c>
      <c r="T56" s="131">
        <v>0</v>
      </c>
      <c r="U56" s="206">
        <v>90625</v>
      </c>
      <c r="V56" s="71">
        <f t="shared" si="10"/>
        <v>-209375</v>
      </c>
      <c r="W56" s="59">
        <f t="shared" si="11"/>
        <v>-2.3103448275862069</v>
      </c>
      <c r="X56" s="143">
        <v>0.08</v>
      </c>
      <c r="Y56" s="144">
        <v>0.08</v>
      </c>
      <c r="Z56" s="145">
        <v>0.08</v>
      </c>
      <c r="AA56" s="7">
        <v>93825</v>
      </c>
      <c r="AB56" s="6">
        <v>0</v>
      </c>
      <c r="AC56" s="5">
        <v>0</v>
      </c>
      <c r="AD56" s="66" t="s">
        <v>229</v>
      </c>
      <c r="AE56" s="24" t="s">
        <v>230</v>
      </c>
      <c r="AF56" s="66" t="s">
        <v>208</v>
      </c>
      <c r="AG56" s="66" t="s">
        <v>197</v>
      </c>
      <c r="AH56" s="66" t="s">
        <v>207</v>
      </c>
      <c r="AI56" s="66" t="s">
        <v>307</v>
      </c>
      <c r="AJ56" s="66" t="s">
        <v>209</v>
      </c>
      <c r="AK56" s="66" t="s">
        <v>161</v>
      </c>
      <c r="AL56" s="165"/>
      <c r="AM56" s="12"/>
      <c r="AN56" s="12"/>
    </row>
    <row r="57" spans="1:40" x14ac:dyDescent="0.3">
      <c r="A57" s="30">
        <v>2019164</v>
      </c>
      <c r="B57" s="63">
        <v>43783</v>
      </c>
      <c r="C57" s="63">
        <v>43783</v>
      </c>
      <c r="D57" s="63">
        <v>44006</v>
      </c>
      <c r="E57" s="28" t="s">
        <v>9</v>
      </c>
      <c r="F57" s="29"/>
      <c r="G57" s="31" t="s">
        <v>77</v>
      </c>
      <c r="H57" s="29" t="s">
        <v>269</v>
      </c>
      <c r="I57" s="130">
        <v>0</v>
      </c>
      <c r="J57" s="131">
        <v>0</v>
      </c>
      <c r="K57" s="132">
        <v>0</v>
      </c>
      <c r="L57" s="71">
        <f t="shared" si="6"/>
        <v>0</v>
      </c>
      <c r="M57" s="59" t="e">
        <f t="shared" si="7"/>
        <v>#DIV/0!</v>
      </c>
      <c r="N57" s="130">
        <v>375000</v>
      </c>
      <c r="O57" s="131">
        <v>250000</v>
      </c>
      <c r="P57" s="132">
        <v>134535.67999999999</v>
      </c>
      <c r="Q57" s="71">
        <f t="shared" si="8"/>
        <v>-240464.32</v>
      </c>
      <c r="R57" s="59">
        <f t="shared" si="9"/>
        <v>-1.7873646604380342</v>
      </c>
      <c r="S57" s="130">
        <v>90000</v>
      </c>
      <c r="T57" s="131">
        <v>90000</v>
      </c>
      <c r="U57" s="132">
        <v>45760</v>
      </c>
      <c r="V57" s="71">
        <f t="shared" si="10"/>
        <v>-44240</v>
      </c>
      <c r="W57" s="59">
        <f t="shared" si="11"/>
        <v>-0.96678321678321677</v>
      </c>
      <c r="X57" s="143">
        <v>0.06</v>
      </c>
      <c r="Y57" s="144">
        <v>0.06</v>
      </c>
      <c r="Z57" s="145">
        <v>0.06</v>
      </c>
      <c r="AA57" s="7">
        <v>16559</v>
      </c>
      <c r="AB57" s="6">
        <v>0</v>
      </c>
      <c r="AC57" s="5">
        <v>0</v>
      </c>
      <c r="AD57" s="66" t="s">
        <v>250</v>
      </c>
      <c r="AE57" s="66" t="s">
        <v>260</v>
      </c>
      <c r="AF57" s="66" t="s">
        <v>261</v>
      </c>
      <c r="AG57" s="66" t="s">
        <v>259</v>
      </c>
      <c r="AH57" s="66" t="s">
        <v>311</v>
      </c>
      <c r="AI57" s="66" t="s">
        <v>208</v>
      </c>
      <c r="AJ57" s="66" t="s">
        <v>312</v>
      </c>
      <c r="AK57" s="66" t="s">
        <v>214</v>
      </c>
      <c r="AL57" s="165"/>
      <c r="AM57" s="27"/>
      <c r="AN57" s="12"/>
    </row>
    <row r="58" spans="1:40" x14ac:dyDescent="0.3">
      <c r="A58" s="30">
        <v>2019153</v>
      </c>
      <c r="B58" s="63">
        <v>43783</v>
      </c>
      <c r="C58" s="63">
        <v>43783</v>
      </c>
      <c r="D58" s="63">
        <v>44006</v>
      </c>
      <c r="E58" s="28" t="s">
        <v>9</v>
      </c>
      <c r="F58" s="29"/>
      <c r="G58" s="29" t="s">
        <v>77</v>
      </c>
      <c r="H58" s="29" t="s">
        <v>269</v>
      </c>
      <c r="I58" s="130">
        <v>500000</v>
      </c>
      <c r="J58" s="131">
        <v>250000</v>
      </c>
      <c r="K58" s="132">
        <v>453249.03</v>
      </c>
      <c r="L58" s="71">
        <f t="shared" si="6"/>
        <v>-46750.969999999972</v>
      </c>
      <c r="M58" s="59">
        <f t="shared" si="7"/>
        <v>-0.10314632112946821</v>
      </c>
      <c r="N58" s="130">
        <v>0</v>
      </c>
      <c r="O58" s="131">
        <v>0</v>
      </c>
      <c r="P58" s="132">
        <v>0</v>
      </c>
      <c r="Q58" s="71">
        <f t="shared" si="8"/>
        <v>0</v>
      </c>
      <c r="R58" s="59" t="e">
        <f t="shared" si="9"/>
        <v>#DIV/0!</v>
      </c>
      <c r="S58" s="130">
        <v>32000</v>
      </c>
      <c r="T58" s="131">
        <v>32000</v>
      </c>
      <c r="U58" s="132">
        <v>36464</v>
      </c>
      <c r="V58" s="71">
        <f t="shared" si="10"/>
        <v>4464</v>
      </c>
      <c r="W58" s="59">
        <f t="shared" si="11"/>
        <v>0.12242211496270294</v>
      </c>
      <c r="X58" s="143">
        <v>0.06</v>
      </c>
      <c r="Y58" s="144">
        <v>0.06</v>
      </c>
      <c r="Z58" s="145">
        <v>0.06</v>
      </c>
      <c r="AA58" s="7">
        <v>31945</v>
      </c>
      <c r="AB58" s="6">
        <v>0</v>
      </c>
      <c r="AC58" s="5">
        <v>0</v>
      </c>
      <c r="AD58" s="242" t="s">
        <v>250</v>
      </c>
      <c r="AE58" s="66" t="s">
        <v>260</v>
      </c>
      <c r="AF58" s="66" t="s">
        <v>261</v>
      </c>
      <c r="AG58" s="66" t="s">
        <v>259</v>
      </c>
      <c r="AH58" s="66" t="s">
        <v>311</v>
      </c>
      <c r="AI58" s="66" t="s">
        <v>208</v>
      </c>
      <c r="AJ58" s="66" t="s">
        <v>312</v>
      </c>
      <c r="AK58" s="66" t="s">
        <v>214</v>
      </c>
      <c r="AL58" s="165"/>
      <c r="AM58" s="27"/>
      <c r="AN58" s="12"/>
    </row>
    <row r="59" spans="1:40" x14ac:dyDescent="0.3">
      <c r="A59" s="30">
        <v>2019084</v>
      </c>
      <c r="B59" s="63">
        <v>43613</v>
      </c>
      <c r="C59" s="63">
        <v>43616</v>
      </c>
      <c r="D59" s="63">
        <v>44006</v>
      </c>
      <c r="E59" s="28" t="s">
        <v>9</v>
      </c>
      <c r="F59" s="29"/>
      <c r="G59" s="31" t="s">
        <v>84</v>
      </c>
      <c r="H59" s="29" t="s">
        <v>269</v>
      </c>
      <c r="I59" s="130">
        <v>5000000</v>
      </c>
      <c r="J59" s="141">
        <v>0</v>
      </c>
      <c r="K59" s="130">
        <v>7200000</v>
      </c>
      <c r="L59" s="71">
        <f t="shared" si="6"/>
        <v>2200000</v>
      </c>
      <c r="M59" s="59">
        <f t="shared" si="7"/>
        <v>0.30555555555555558</v>
      </c>
      <c r="N59" s="130">
        <v>0</v>
      </c>
      <c r="O59" s="136">
        <v>0</v>
      </c>
      <c r="P59" s="132">
        <v>0</v>
      </c>
      <c r="Q59" s="71">
        <f t="shared" si="8"/>
        <v>0</v>
      </c>
      <c r="R59" s="59" t="e">
        <f t="shared" si="9"/>
        <v>#DIV/0!</v>
      </c>
      <c r="S59" s="130">
        <v>0</v>
      </c>
      <c r="T59" s="136">
        <v>0</v>
      </c>
      <c r="U59" s="132">
        <v>0</v>
      </c>
      <c r="V59" s="71">
        <f t="shared" si="10"/>
        <v>0</v>
      </c>
      <c r="W59" s="59" t="e">
        <f t="shared" si="11"/>
        <v>#DIV/0!</v>
      </c>
      <c r="X59" s="143">
        <v>0.03</v>
      </c>
      <c r="Y59" s="144">
        <v>0</v>
      </c>
      <c r="Z59" s="145">
        <v>0</v>
      </c>
      <c r="AA59" s="7">
        <v>216000</v>
      </c>
      <c r="AB59" s="6">
        <v>0</v>
      </c>
      <c r="AC59" s="5">
        <v>0</v>
      </c>
      <c r="AD59" s="66" t="s">
        <v>164</v>
      </c>
      <c r="AE59" s="66"/>
      <c r="AF59" s="66" t="s">
        <v>172</v>
      </c>
      <c r="AG59" s="66" t="s">
        <v>169</v>
      </c>
      <c r="AH59" s="66" t="s">
        <v>214</v>
      </c>
      <c r="AI59" s="66" t="s">
        <v>197</v>
      </c>
      <c r="AJ59" s="66"/>
      <c r="AK59" s="66"/>
      <c r="AL59" s="165"/>
      <c r="AM59" s="27"/>
      <c r="AN59" s="12"/>
    </row>
    <row r="60" spans="1:40" x14ac:dyDescent="0.3">
      <c r="A60" s="32">
        <v>2019040</v>
      </c>
      <c r="B60" s="63">
        <v>43465</v>
      </c>
      <c r="C60" s="63">
        <v>43516</v>
      </c>
      <c r="D60" s="63">
        <v>44006</v>
      </c>
      <c r="E60" s="28" t="s">
        <v>9</v>
      </c>
      <c r="F60" s="29"/>
      <c r="G60" s="29" t="s">
        <v>77</v>
      </c>
      <c r="H60" s="29" t="s">
        <v>269</v>
      </c>
      <c r="I60" s="130">
        <v>200000</v>
      </c>
      <c r="J60" s="136">
        <v>150000</v>
      </c>
      <c r="K60" s="142">
        <v>0</v>
      </c>
      <c r="L60" s="71">
        <f t="shared" si="6"/>
        <v>-200000</v>
      </c>
      <c r="M60" s="59" t="e">
        <f t="shared" si="7"/>
        <v>#DIV/0!</v>
      </c>
      <c r="N60" s="130">
        <v>0</v>
      </c>
      <c r="O60" s="136">
        <v>0</v>
      </c>
      <c r="P60" s="132">
        <v>0</v>
      </c>
      <c r="Q60" s="71">
        <f t="shared" si="8"/>
        <v>0</v>
      </c>
      <c r="R60" s="59" t="e">
        <f t="shared" si="9"/>
        <v>#DIV/0!</v>
      </c>
      <c r="S60" s="130">
        <v>0</v>
      </c>
      <c r="T60" s="136">
        <v>0</v>
      </c>
      <c r="U60" s="132">
        <v>0</v>
      </c>
      <c r="V60" s="71">
        <f t="shared" si="10"/>
        <v>0</v>
      </c>
      <c r="W60" s="59" t="e">
        <f t="shared" si="11"/>
        <v>#DIV/0!</v>
      </c>
      <c r="X60" s="143">
        <v>0.1</v>
      </c>
      <c r="Y60" s="144">
        <v>0</v>
      </c>
      <c r="Z60" s="145">
        <v>0</v>
      </c>
      <c r="AA60" s="7">
        <v>2371</v>
      </c>
      <c r="AB60" s="6">
        <v>0</v>
      </c>
      <c r="AC60" s="5">
        <v>0</v>
      </c>
      <c r="AD60" s="66" t="s">
        <v>179</v>
      </c>
      <c r="AE60" s="66"/>
      <c r="AF60" s="66" t="s">
        <v>190</v>
      </c>
      <c r="AG60" s="66" t="s">
        <v>302</v>
      </c>
      <c r="AI60" s="66"/>
      <c r="AJ60" s="66"/>
      <c r="AK60" s="66"/>
      <c r="AL60" s="164" t="s">
        <v>120</v>
      </c>
      <c r="AM60" s="27"/>
      <c r="AN60" s="12"/>
    </row>
    <row r="61" spans="1:40" x14ac:dyDescent="0.3">
      <c r="A61" s="30">
        <v>2018176</v>
      </c>
      <c r="B61" s="63">
        <v>43441</v>
      </c>
      <c r="C61" s="63">
        <v>43444</v>
      </c>
      <c r="D61" s="63">
        <v>44006</v>
      </c>
      <c r="E61" s="28" t="s">
        <v>9</v>
      </c>
      <c r="F61" s="29"/>
      <c r="G61" s="29" t="s">
        <v>57</v>
      </c>
      <c r="H61" s="29" t="s">
        <v>269</v>
      </c>
      <c r="I61" s="130">
        <v>800000</v>
      </c>
      <c r="J61" s="136">
        <v>351999</v>
      </c>
      <c r="K61" s="132">
        <v>376824.47</v>
      </c>
      <c r="L61" s="71">
        <f t="shared" si="6"/>
        <v>-423175.53</v>
      </c>
      <c r="M61" s="59">
        <f t="shared" si="7"/>
        <v>-1.1230043792007458</v>
      </c>
      <c r="N61" s="130">
        <v>0</v>
      </c>
      <c r="O61" s="136">
        <v>0</v>
      </c>
      <c r="P61" s="132">
        <v>0</v>
      </c>
      <c r="Q61" s="71">
        <f t="shared" si="8"/>
        <v>0</v>
      </c>
      <c r="R61" s="59" t="e">
        <f t="shared" si="9"/>
        <v>#DIV/0!</v>
      </c>
      <c r="S61" s="130">
        <v>20000</v>
      </c>
      <c r="T61" s="136">
        <v>0</v>
      </c>
      <c r="U61" s="132">
        <v>0</v>
      </c>
      <c r="V61" s="71">
        <f t="shared" si="10"/>
        <v>-20000</v>
      </c>
      <c r="W61" s="59" t="e">
        <f t="shared" si="11"/>
        <v>#DIV/0!</v>
      </c>
      <c r="X61" s="143">
        <v>0.05</v>
      </c>
      <c r="Y61" s="144">
        <v>0</v>
      </c>
      <c r="Z61" s="145">
        <v>0.05</v>
      </c>
      <c r="AA61" s="7">
        <v>20730</v>
      </c>
      <c r="AB61" s="6">
        <v>0</v>
      </c>
      <c r="AC61" s="5">
        <v>0</v>
      </c>
      <c r="AD61" s="66" t="s">
        <v>164</v>
      </c>
      <c r="AE61" s="66"/>
      <c r="AF61" s="66" t="s">
        <v>151</v>
      </c>
      <c r="AG61" s="66" t="s">
        <v>154</v>
      </c>
      <c r="AH61" s="66" t="s">
        <v>310</v>
      </c>
      <c r="AI61" s="66"/>
      <c r="AJ61" s="66"/>
      <c r="AK61" s="66"/>
      <c r="AL61" s="165"/>
      <c r="AM61" s="12"/>
      <c r="AN61" s="12"/>
    </row>
    <row r="62" spans="1:40" x14ac:dyDescent="0.3">
      <c r="A62" s="33">
        <v>2018057</v>
      </c>
      <c r="B62" s="63">
        <v>43180</v>
      </c>
      <c r="C62" s="63">
        <v>43181</v>
      </c>
      <c r="D62" s="63">
        <v>44006</v>
      </c>
      <c r="E62" s="28" t="s">
        <v>9</v>
      </c>
      <c r="F62" s="29"/>
      <c r="G62" s="134" t="s">
        <v>41</v>
      </c>
      <c r="H62" s="29" t="s">
        <v>269</v>
      </c>
      <c r="I62" s="130">
        <v>950000</v>
      </c>
      <c r="J62" s="136">
        <v>1388251.08</v>
      </c>
      <c r="K62" s="132">
        <v>1388251.08</v>
      </c>
      <c r="L62" s="71">
        <f t="shared" si="6"/>
        <v>438251.08000000007</v>
      </c>
      <c r="M62" s="59">
        <f t="shared" si="7"/>
        <v>0.31568574756664336</v>
      </c>
      <c r="N62" s="130">
        <v>0</v>
      </c>
      <c r="O62" s="136">
        <v>0</v>
      </c>
      <c r="P62" s="132">
        <v>0</v>
      </c>
      <c r="Q62" s="71">
        <f t="shared" si="8"/>
        <v>0</v>
      </c>
      <c r="R62" s="59" t="e">
        <f t="shared" si="9"/>
        <v>#DIV/0!</v>
      </c>
      <c r="S62" s="130">
        <v>85000</v>
      </c>
      <c r="T62" s="136">
        <v>0</v>
      </c>
      <c r="U62" s="132">
        <v>0</v>
      </c>
      <c r="V62" s="71">
        <f t="shared" si="10"/>
        <v>-85000</v>
      </c>
      <c r="W62" s="59" t="e">
        <f t="shared" si="11"/>
        <v>#DIV/0!</v>
      </c>
      <c r="X62" s="148">
        <v>0.08</v>
      </c>
      <c r="Y62" s="149">
        <v>0</v>
      </c>
      <c r="Z62" s="150">
        <v>0</v>
      </c>
      <c r="AA62" s="138">
        <v>108243</v>
      </c>
      <c r="AB62" s="139">
        <v>7461</v>
      </c>
      <c r="AC62" s="5">
        <v>0</v>
      </c>
      <c r="AD62" s="134" t="s">
        <v>164</v>
      </c>
      <c r="AE62" s="66"/>
      <c r="AF62" s="66" t="s">
        <v>151</v>
      </c>
      <c r="AG62" s="66" t="s">
        <v>154</v>
      </c>
      <c r="AH62" s="66" t="s">
        <v>310</v>
      </c>
      <c r="AI62" s="134" t="s">
        <v>155</v>
      </c>
      <c r="AJ62" s="134" t="s">
        <v>214</v>
      </c>
      <c r="AK62" s="134"/>
      <c r="AL62" s="170"/>
      <c r="AM62" s="12"/>
      <c r="AN62" s="12"/>
    </row>
    <row r="63" spans="1:40" x14ac:dyDescent="0.3">
      <c r="A63" s="33">
        <v>2018036</v>
      </c>
      <c r="B63" s="63">
        <v>43109</v>
      </c>
      <c r="C63" s="63">
        <v>43136</v>
      </c>
      <c r="D63" s="63">
        <v>44006</v>
      </c>
      <c r="E63" s="28" t="s">
        <v>9</v>
      </c>
      <c r="F63" s="29"/>
      <c r="G63" s="134" t="s">
        <v>36</v>
      </c>
      <c r="H63" s="29" t="s">
        <v>269</v>
      </c>
      <c r="I63" s="130">
        <v>1500000</v>
      </c>
      <c r="J63" s="136">
        <v>2000000</v>
      </c>
      <c r="K63" s="132">
        <v>2753571.14</v>
      </c>
      <c r="L63" s="71">
        <f t="shared" si="6"/>
        <v>1253571.1400000001</v>
      </c>
      <c r="M63" s="59">
        <f t="shared" si="7"/>
        <v>0.45525286119900288</v>
      </c>
      <c r="N63" s="130">
        <v>92360</v>
      </c>
      <c r="O63" s="136">
        <v>125000</v>
      </c>
      <c r="P63" s="132">
        <v>0</v>
      </c>
      <c r="Q63" s="71">
        <f t="shared" si="8"/>
        <v>-92360</v>
      </c>
      <c r="R63" s="59" t="e">
        <f t="shared" si="9"/>
        <v>#DIV/0!</v>
      </c>
      <c r="S63" s="130">
        <v>200000</v>
      </c>
      <c r="T63" s="136">
        <v>150000</v>
      </c>
      <c r="U63" s="132">
        <v>100517</v>
      </c>
      <c r="V63" s="71">
        <f t="shared" si="10"/>
        <v>-99483</v>
      </c>
      <c r="W63" s="59">
        <f t="shared" si="11"/>
        <v>-0.9897131828446929</v>
      </c>
      <c r="X63" s="148">
        <v>7.0000000000000007E-2</v>
      </c>
      <c r="Y63" s="149">
        <v>7.0000000000000007E-2</v>
      </c>
      <c r="Z63" s="150">
        <v>7.0000000000000007E-2</v>
      </c>
      <c r="AA63" s="138">
        <v>207800</v>
      </c>
      <c r="AB63" s="139">
        <v>0</v>
      </c>
      <c r="AC63" s="5">
        <v>0</v>
      </c>
      <c r="AD63" s="134" t="s">
        <v>179</v>
      </c>
      <c r="AE63" s="134" t="s">
        <v>230</v>
      </c>
      <c r="AF63" s="134" t="s">
        <v>208</v>
      </c>
      <c r="AG63" s="66" t="s">
        <v>197</v>
      </c>
      <c r="AH63" s="134" t="s">
        <v>169</v>
      </c>
      <c r="AI63" s="134" t="s">
        <v>311</v>
      </c>
      <c r="AJ63" s="134" t="s">
        <v>207</v>
      </c>
      <c r="AK63" s="134" t="s">
        <v>184</v>
      </c>
      <c r="AL63" s="170"/>
      <c r="AM63" s="12"/>
      <c r="AN63" s="12"/>
    </row>
    <row r="64" spans="1:40" x14ac:dyDescent="0.3">
      <c r="A64" s="30" t="s">
        <v>81</v>
      </c>
      <c r="B64" s="63">
        <v>43538</v>
      </c>
      <c r="C64" s="63">
        <v>43539</v>
      </c>
      <c r="D64" s="63">
        <v>43979</v>
      </c>
      <c r="E64" s="28" t="s">
        <v>9</v>
      </c>
      <c r="F64" s="29"/>
      <c r="G64" s="29" t="s">
        <v>82</v>
      </c>
      <c r="H64" s="29" t="s">
        <v>279</v>
      </c>
      <c r="I64" s="130">
        <v>500000</v>
      </c>
      <c r="J64" s="131">
        <v>700000</v>
      </c>
      <c r="K64" s="132">
        <v>701463</v>
      </c>
      <c r="L64" s="71">
        <f t="shared" si="6"/>
        <v>201463</v>
      </c>
      <c r="M64" s="59">
        <f t="shared" si="7"/>
        <v>0.28720402929306321</v>
      </c>
      <c r="N64" s="130">
        <v>0</v>
      </c>
      <c r="O64" s="131">
        <v>0</v>
      </c>
      <c r="P64" s="132">
        <v>0</v>
      </c>
      <c r="Q64" s="71">
        <f t="shared" si="8"/>
        <v>0</v>
      </c>
      <c r="R64" s="59" t="e">
        <f t="shared" si="9"/>
        <v>#DIV/0!</v>
      </c>
      <c r="S64" s="130">
        <v>0</v>
      </c>
      <c r="T64" s="131">
        <v>0</v>
      </c>
      <c r="U64" s="132">
        <v>0</v>
      </c>
      <c r="V64" s="71">
        <f t="shared" si="10"/>
        <v>0</v>
      </c>
      <c r="W64" s="59" t="e">
        <f t="shared" si="11"/>
        <v>#DIV/0!</v>
      </c>
      <c r="X64" s="143">
        <v>7.0000000000000007E-2</v>
      </c>
      <c r="Y64" s="144">
        <v>0</v>
      </c>
      <c r="Z64" s="145">
        <v>7.0000000000000007E-2</v>
      </c>
      <c r="AA64" s="7">
        <v>49102</v>
      </c>
      <c r="AB64" s="6">
        <v>0</v>
      </c>
      <c r="AC64" s="5">
        <v>0</v>
      </c>
      <c r="AD64" s="66" t="s">
        <v>201</v>
      </c>
      <c r="AE64" s="66" t="s">
        <v>174</v>
      </c>
      <c r="AF64" s="66" t="s">
        <v>162</v>
      </c>
      <c r="AG64" s="66" t="s">
        <v>216</v>
      </c>
      <c r="AH64" s="66" t="s">
        <v>166</v>
      </c>
      <c r="AI64" s="66"/>
      <c r="AJ64" s="66"/>
      <c r="AK64" s="66"/>
      <c r="AL64" s="165"/>
      <c r="AM64" s="12"/>
      <c r="AN64" s="12"/>
    </row>
    <row r="65" spans="1:40" x14ac:dyDescent="0.3">
      <c r="A65" s="32" t="s">
        <v>63</v>
      </c>
      <c r="B65" s="63" t="s">
        <v>66</v>
      </c>
      <c r="C65" s="63">
        <v>43475</v>
      </c>
      <c r="D65" s="63">
        <v>43979</v>
      </c>
      <c r="E65" s="28" t="s">
        <v>9</v>
      </c>
      <c r="F65" s="29"/>
      <c r="G65" s="29" t="s">
        <v>64</v>
      </c>
      <c r="H65" s="29" t="s">
        <v>279</v>
      </c>
      <c r="I65" s="130">
        <v>280000</v>
      </c>
      <c r="J65" s="136">
        <v>175000</v>
      </c>
      <c r="K65" s="132">
        <v>576813</v>
      </c>
      <c r="L65" s="71">
        <f t="shared" si="6"/>
        <v>296813</v>
      </c>
      <c r="M65" s="59">
        <f t="shared" si="7"/>
        <v>0.51457404739490964</v>
      </c>
      <c r="N65" s="130">
        <v>0</v>
      </c>
      <c r="O65" s="136">
        <v>0</v>
      </c>
      <c r="P65" s="132">
        <v>0</v>
      </c>
      <c r="Q65" s="71">
        <f t="shared" si="8"/>
        <v>0</v>
      </c>
      <c r="R65" s="59" t="e">
        <f t="shared" si="9"/>
        <v>#DIV/0!</v>
      </c>
      <c r="S65" s="130">
        <v>0</v>
      </c>
      <c r="T65" s="136">
        <v>0</v>
      </c>
      <c r="U65" s="132">
        <v>0</v>
      </c>
      <c r="V65" s="71">
        <f t="shared" si="10"/>
        <v>0</v>
      </c>
      <c r="W65" s="59" t="e">
        <f t="shared" si="11"/>
        <v>#DIV/0!</v>
      </c>
      <c r="X65" s="151">
        <v>0</v>
      </c>
      <c r="Y65" s="144">
        <v>0</v>
      </c>
      <c r="Z65" s="145">
        <v>0</v>
      </c>
      <c r="AA65" s="7">
        <v>39677</v>
      </c>
      <c r="AB65" s="6">
        <v>0</v>
      </c>
      <c r="AC65" s="5">
        <v>0</v>
      </c>
      <c r="AD65" s="66" t="s">
        <v>201</v>
      </c>
      <c r="AE65" s="66"/>
      <c r="AF65" s="66" t="s">
        <v>162</v>
      </c>
      <c r="AG65" s="66" t="s">
        <v>166</v>
      </c>
      <c r="AI65" s="66"/>
      <c r="AJ65" s="66"/>
      <c r="AK65" s="66"/>
      <c r="AL65" s="164" t="s">
        <v>117</v>
      </c>
      <c r="AM65" s="12"/>
      <c r="AN65" s="12"/>
    </row>
    <row r="66" spans="1:40" x14ac:dyDescent="0.3">
      <c r="A66" s="32" t="s">
        <v>54</v>
      </c>
      <c r="B66" s="63">
        <v>43383</v>
      </c>
      <c r="C66" s="63">
        <v>43383</v>
      </c>
      <c r="D66" s="63">
        <v>43979</v>
      </c>
      <c r="E66" s="28" t="s">
        <v>9</v>
      </c>
      <c r="F66" s="29"/>
      <c r="G66" s="29" t="s">
        <v>55</v>
      </c>
      <c r="H66" s="29" t="s">
        <v>352</v>
      </c>
      <c r="I66" s="130">
        <v>7000000</v>
      </c>
      <c r="J66" s="141">
        <v>0</v>
      </c>
      <c r="K66" s="132">
        <v>12436310.26</v>
      </c>
      <c r="L66" s="71">
        <f t="shared" si="6"/>
        <v>5436310.2599999998</v>
      </c>
      <c r="M66" s="59">
        <f t="shared" si="7"/>
        <v>0.43713208711793589</v>
      </c>
      <c r="N66" s="156">
        <v>0</v>
      </c>
      <c r="O66" s="131">
        <v>0</v>
      </c>
      <c r="P66" s="132">
        <v>13585.82</v>
      </c>
      <c r="Q66" s="71">
        <f t="shared" si="8"/>
        <v>13585.82</v>
      </c>
      <c r="R66" s="59">
        <f t="shared" si="9"/>
        <v>1</v>
      </c>
      <c r="S66" s="156">
        <v>1000000</v>
      </c>
      <c r="T66" s="131">
        <v>0</v>
      </c>
      <c r="U66" s="206">
        <v>1176835.53</v>
      </c>
      <c r="V66" s="71">
        <f t="shared" si="10"/>
        <v>176835.53000000003</v>
      </c>
      <c r="W66" s="59">
        <f t="shared" si="11"/>
        <v>0.15026358865966599</v>
      </c>
      <c r="X66" s="143">
        <v>7.0000000000000007E-2</v>
      </c>
      <c r="Y66" s="144">
        <v>0</v>
      </c>
      <c r="Z66" s="145">
        <v>0</v>
      </c>
      <c r="AA66" s="7">
        <v>946871</v>
      </c>
      <c r="AB66" s="6">
        <v>0</v>
      </c>
      <c r="AC66" s="5">
        <v>0</v>
      </c>
      <c r="AD66" s="66" t="s">
        <v>201</v>
      </c>
      <c r="AE66" s="66" t="s">
        <v>174</v>
      </c>
      <c r="AF66" s="66" t="s">
        <v>264</v>
      </c>
      <c r="AG66" s="66" t="s">
        <v>151</v>
      </c>
      <c r="AH66" s="66" t="s">
        <v>153</v>
      </c>
      <c r="AI66" s="66" t="s">
        <v>152</v>
      </c>
      <c r="AJ66" s="66" t="s">
        <v>184</v>
      </c>
      <c r="AK66" s="66" t="s">
        <v>313</v>
      </c>
      <c r="AL66" s="164" t="s">
        <v>113</v>
      </c>
      <c r="AM66" s="12"/>
      <c r="AN66" s="12"/>
    </row>
    <row r="67" spans="1:40" x14ac:dyDescent="0.3">
      <c r="A67" s="34" t="s">
        <v>26</v>
      </c>
      <c r="B67" s="63">
        <v>42944</v>
      </c>
      <c r="C67" s="63">
        <v>42955</v>
      </c>
      <c r="D67" s="63">
        <v>43979</v>
      </c>
      <c r="E67" s="28" t="s">
        <v>9</v>
      </c>
      <c r="F67" s="29"/>
      <c r="G67" s="134" t="s">
        <v>27</v>
      </c>
      <c r="H67" s="134" t="s">
        <v>279</v>
      </c>
      <c r="I67" s="130">
        <v>925763</v>
      </c>
      <c r="J67" s="141">
        <v>0</v>
      </c>
      <c r="K67" s="132">
        <v>1006375</v>
      </c>
      <c r="L67" s="71">
        <f t="shared" ref="L67:L98" si="12">K67-I67</f>
        <v>80612</v>
      </c>
      <c r="M67" s="59">
        <f t="shared" ref="M67:M98" si="13">L67/K67</f>
        <v>8.0101353869084582E-2</v>
      </c>
      <c r="N67" s="156">
        <v>622900</v>
      </c>
      <c r="O67" s="131">
        <v>0</v>
      </c>
      <c r="P67" s="132">
        <v>693040</v>
      </c>
      <c r="Q67" s="71">
        <f t="shared" ref="Q67:Q98" si="14">P67-N67</f>
        <v>70140</v>
      </c>
      <c r="R67" s="59">
        <f t="shared" ref="R67:R98" si="15">Q67/P67</f>
        <v>0.10120627957982223</v>
      </c>
      <c r="S67" s="156">
        <v>1200000</v>
      </c>
      <c r="T67" s="131">
        <v>600000</v>
      </c>
      <c r="U67" s="206">
        <v>1361417</v>
      </c>
      <c r="V67" s="71">
        <f t="shared" ref="V67:V98" si="16">U67-S67</f>
        <v>161417</v>
      </c>
      <c r="W67" s="59">
        <f t="shared" ref="W67:W98" si="17">V67/U67</f>
        <v>0.11856543586571933</v>
      </c>
      <c r="X67" s="143">
        <v>0</v>
      </c>
      <c r="Y67" s="144">
        <v>0</v>
      </c>
      <c r="Z67" s="145">
        <v>0</v>
      </c>
      <c r="AA67" s="138">
        <v>136838</v>
      </c>
      <c r="AB67" s="139">
        <v>0</v>
      </c>
      <c r="AC67" s="5">
        <v>0</v>
      </c>
      <c r="AD67" s="134" t="s">
        <v>201</v>
      </c>
      <c r="AE67" s="134" t="s">
        <v>205</v>
      </c>
      <c r="AF67" s="134" t="s">
        <v>162</v>
      </c>
      <c r="AG67" s="134" t="s">
        <v>161</v>
      </c>
      <c r="AH67" s="134" t="s">
        <v>163</v>
      </c>
      <c r="AI67" s="134" t="s">
        <v>166</v>
      </c>
      <c r="AJ67" s="134" t="s">
        <v>160</v>
      </c>
      <c r="AK67" s="134" t="s">
        <v>297</v>
      </c>
      <c r="AL67" s="169" t="s">
        <v>127</v>
      </c>
      <c r="AM67" s="12"/>
      <c r="AN67" s="12"/>
    </row>
    <row r="68" spans="1:40" x14ac:dyDescent="0.3">
      <c r="A68" s="33" t="s">
        <v>12</v>
      </c>
      <c r="B68" s="63">
        <v>42525</v>
      </c>
      <c r="C68" s="63">
        <v>42718</v>
      </c>
      <c r="D68" s="63">
        <v>43979</v>
      </c>
      <c r="E68" s="28" t="s">
        <v>9</v>
      </c>
      <c r="F68" s="29"/>
      <c r="G68" s="134" t="s">
        <v>13</v>
      </c>
      <c r="H68" s="134" t="s">
        <v>353</v>
      </c>
      <c r="I68" s="140">
        <v>0</v>
      </c>
      <c r="J68" s="141">
        <v>0</v>
      </c>
      <c r="K68" s="132">
        <v>2950000</v>
      </c>
      <c r="L68" s="71">
        <f t="shared" si="12"/>
        <v>2950000</v>
      </c>
      <c r="M68" s="59">
        <f t="shared" si="13"/>
        <v>1</v>
      </c>
      <c r="N68" s="156">
        <v>0</v>
      </c>
      <c r="O68" s="131">
        <v>0</v>
      </c>
      <c r="P68" s="132">
        <v>0</v>
      </c>
      <c r="Q68" s="71">
        <f t="shared" si="14"/>
        <v>0</v>
      </c>
      <c r="R68" s="59" t="e">
        <f t="shared" si="15"/>
        <v>#DIV/0!</v>
      </c>
      <c r="S68" s="156">
        <v>0</v>
      </c>
      <c r="T68" s="131">
        <v>0</v>
      </c>
      <c r="U68" s="206">
        <v>0</v>
      </c>
      <c r="V68" s="71">
        <f t="shared" si="16"/>
        <v>0</v>
      </c>
      <c r="W68" s="59" t="e">
        <f t="shared" si="17"/>
        <v>#DIV/0!</v>
      </c>
      <c r="X68" s="143">
        <v>0.1</v>
      </c>
      <c r="Y68" s="144">
        <v>0</v>
      </c>
      <c r="Z68" s="145">
        <v>0</v>
      </c>
      <c r="AA68" s="138">
        <v>165578</v>
      </c>
      <c r="AB68" s="139">
        <v>0</v>
      </c>
      <c r="AC68" s="5">
        <v>0</v>
      </c>
      <c r="AD68" s="134" t="s">
        <v>195</v>
      </c>
      <c r="AE68" s="134"/>
      <c r="AF68" s="134" t="s">
        <v>172</v>
      </c>
      <c r="AG68" s="134" t="s">
        <v>314</v>
      </c>
      <c r="AH68" s="134" t="s">
        <v>309</v>
      </c>
      <c r="AI68" s="134"/>
      <c r="AJ68" s="134"/>
      <c r="AK68" s="134"/>
      <c r="AL68" s="170"/>
      <c r="AM68" s="1"/>
      <c r="AN68" s="12"/>
    </row>
    <row r="69" spans="1:40" x14ac:dyDescent="0.3">
      <c r="A69" s="33" t="s">
        <v>8</v>
      </c>
      <c r="B69" s="63">
        <v>42422</v>
      </c>
      <c r="C69" s="63">
        <v>42472</v>
      </c>
      <c r="D69" s="63">
        <v>43979</v>
      </c>
      <c r="E69" s="28" t="s">
        <v>9</v>
      </c>
      <c r="F69" s="134"/>
      <c r="G69" s="134" t="s">
        <v>10</v>
      </c>
      <c r="H69" s="134" t="s">
        <v>354</v>
      </c>
      <c r="I69" s="140">
        <v>0</v>
      </c>
      <c r="J69" s="136">
        <v>0</v>
      </c>
      <c r="K69" s="132">
        <v>1343529.1</v>
      </c>
      <c r="L69" s="71">
        <f t="shared" si="12"/>
        <v>1343529.1</v>
      </c>
      <c r="M69" s="59">
        <f t="shared" si="13"/>
        <v>1</v>
      </c>
      <c r="N69" s="156">
        <v>0</v>
      </c>
      <c r="O69" s="131">
        <v>0</v>
      </c>
      <c r="P69" s="132">
        <v>1064968.8999999999</v>
      </c>
      <c r="Q69" s="71">
        <f t="shared" si="14"/>
        <v>1064968.8999999999</v>
      </c>
      <c r="R69" s="59">
        <f t="shared" si="15"/>
        <v>1</v>
      </c>
      <c r="S69" s="156">
        <v>0</v>
      </c>
      <c r="T69" s="131">
        <v>0</v>
      </c>
      <c r="U69" s="206">
        <v>243834.5</v>
      </c>
      <c r="V69" s="75">
        <f t="shared" si="16"/>
        <v>243834.5</v>
      </c>
      <c r="W69" s="76">
        <f t="shared" si="17"/>
        <v>1</v>
      </c>
      <c r="X69" s="143">
        <v>0.1</v>
      </c>
      <c r="Y69" s="144">
        <v>0.1</v>
      </c>
      <c r="Z69" s="145">
        <v>0</v>
      </c>
      <c r="AA69" s="138">
        <v>265233</v>
      </c>
      <c r="AB69" s="139">
        <v>0</v>
      </c>
      <c r="AC69" s="5">
        <v>0</v>
      </c>
      <c r="AD69" s="134" t="s">
        <v>195</v>
      </c>
      <c r="AE69" s="134" t="s">
        <v>174</v>
      </c>
      <c r="AF69" s="134" t="s">
        <v>172</v>
      </c>
      <c r="AG69" s="134" t="s">
        <v>315</v>
      </c>
      <c r="AH69" s="134" t="s">
        <v>198</v>
      </c>
      <c r="AI69" s="134" t="s">
        <v>173</v>
      </c>
      <c r="AJ69" s="134"/>
      <c r="AK69" s="134"/>
      <c r="AL69" s="170"/>
      <c r="AM69" s="12"/>
      <c r="AN69" s="12"/>
    </row>
    <row r="70" spans="1:40" x14ac:dyDescent="0.3">
      <c r="A70" s="33" t="s">
        <v>6</v>
      </c>
      <c r="B70" s="63">
        <v>42197</v>
      </c>
      <c r="C70" s="63">
        <v>42197</v>
      </c>
      <c r="D70" s="63">
        <v>43979</v>
      </c>
      <c r="E70" s="28" t="s">
        <v>0</v>
      </c>
      <c r="F70" s="134"/>
      <c r="G70" s="134" t="s">
        <v>7</v>
      </c>
      <c r="H70" s="29" t="s">
        <v>279</v>
      </c>
      <c r="I70" s="140">
        <v>0</v>
      </c>
      <c r="J70" s="136">
        <v>0</v>
      </c>
      <c r="K70" s="132">
        <v>27000</v>
      </c>
      <c r="L70" s="71">
        <f t="shared" si="12"/>
        <v>27000</v>
      </c>
      <c r="M70" s="59">
        <f t="shared" si="13"/>
        <v>1</v>
      </c>
      <c r="N70" s="156">
        <v>0</v>
      </c>
      <c r="O70" s="131">
        <v>0</v>
      </c>
      <c r="P70" s="132">
        <v>0</v>
      </c>
      <c r="Q70" s="71">
        <f t="shared" si="14"/>
        <v>0</v>
      </c>
      <c r="R70" s="59" t="e">
        <f t="shared" si="15"/>
        <v>#DIV/0!</v>
      </c>
      <c r="S70" s="156">
        <v>0</v>
      </c>
      <c r="T70" s="131">
        <v>0</v>
      </c>
      <c r="U70" s="206">
        <v>0</v>
      </c>
      <c r="V70" s="75">
        <f t="shared" si="16"/>
        <v>0</v>
      </c>
      <c r="W70" s="76" t="e">
        <f t="shared" si="17"/>
        <v>#DIV/0!</v>
      </c>
      <c r="X70" s="143">
        <v>0.1</v>
      </c>
      <c r="Y70" s="144">
        <v>0.1</v>
      </c>
      <c r="Z70" s="145">
        <v>0</v>
      </c>
      <c r="AA70" s="138">
        <v>2700</v>
      </c>
      <c r="AB70" s="139">
        <v>0</v>
      </c>
      <c r="AC70" s="5">
        <v>0</v>
      </c>
      <c r="AD70" s="134" t="s">
        <v>201</v>
      </c>
      <c r="AE70" s="134"/>
      <c r="AF70" s="134" t="s">
        <v>220</v>
      </c>
      <c r="AG70" s="134" t="s">
        <v>166</v>
      </c>
      <c r="AH70" s="134" t="s">
        <v>221</v>
      </c>
      <c r="AI70" s="134" t="s">
        <v>316</v>
      </c>
      <c r="AJ70" s="134"/>
      <c r="AK70" s="134"/>
      <c r="AL70" s="170"/>
      <c r="AM70" s="12"/>
      <c r="AN70" s="12"/>
    </row>
    <row r="71" spans="1:40" x14ac:dyDescent="0.3">
      <c r="A71" s="30">
        <v>2019134</v>
      </c>
      <c r="B71" s="63">
        <v>43396</v>
      </c>
      <c r="C71" s="63">
        <v>43397</v>
      </c>
      <c r="D71" s="63">
        <v>43979</v>
      </c>
      <c r="E71" s="35" t="s">
        <v>9</v>
      </c>
      <c r="F71" s="29"/>
      <c r="G71" s="29" t="s">
        <v>65</v>
      </c>
      <c r="H71" s="29" t="s">
        <v>269</v>
      </c>
      <c r="I71" s="157">
        <v>119000</v>
      </c>
      <c r="J71" s="141">
        <v>0</v>
      </c>
      <c r="K71" s="142">
        <v>0</v>
      </c>
      <c r="L71" s="71">
        <f t="shared" si="12"/>
        <v>-119000</v>
      </c>
      <c r="M71" s="59" t="e">
        <f t="shared" si="13"/>
        <v>#DIV/0!</v>
      </c>
      <c r="N71" s="156">
        <v>0</v>
      </c>
      <c r="O71" s="131">
        <v>0</v>
      </c>
      <c r="P71" s="132">
        <v>0</v>
      </c>
      <c r="Q71" s="71">
        <f t="shared" si="14"/>
        <v>0</v>
      </c>
      <c r="R71" s="59" t="e">
        <f t="shared" si="15"/>
        <v>#DIV/0!</v>
      </c>
      <c r="S71" s="156">
        <v>0</v>
      </c>
      <c r="T71" s="131">
        <v>0</v>
      </c>
      <c r="U71" s="206">
        <v>0</v>
      </c>
      <c r="V71" s="75">
        <f t="shared" si="16"/>
        <v>0</v>
      </c>
      <c r="W71" s="76" t="e">
        <f t="shared" si="17"/>
        <v>#DIV/0!</v>
      </c>
      <c r="X71" s="143">
        <v>0.1</v>
      </c>
      <c r="Y71" s="144">
        <v>0</v>
      </c>
      <c r="Z71" s="145">
        <v>0</v>
      </c>
      <c r="AA71" s="7">
        <v>11900</v>
      </c>
      <c r="AB71" s="6">
        <v>0</v>
      </c>
      <c r="AC71" s="5">
        <v>0</v>
      </c>
      <c r="AD71" s="66" t="s">
        <v>164</v>
      </c>
      <c r="AE71" s="66"/>
      <c r="AF71" s="66" t="s">
        <v>295</v>
      </c>
      <c r="AG71" s="66" t="s">
        <v>317</v>
      </c>
      <c r="AI71" s="66"/>
      <c r="AJ71" s="66"/>
      <c r="AK71" s="66"/>
      <c r="AL71" s="164" t="s">
        <v>122</v>
      </c>
      <c r="AM71" s="27"/>
      <c r="AN71" s="12"/>
    </row>
    <row r="72" spans="1:40" x14ac:dyDescent="0.3">
      <c r="A72" s="30">
        <v>2019133</v>
      </c>
      <c r="B72" s="63">
        <v>43744</v>
      </c>
      <c r="C72" s="63">
        <v>43745</v>
      </c>
      <c r="D72" s="63">
        <v>43979</v>
      </c>
      <c r="E72" s="28" t="s">
        <v>9</v>
      </c>
      <c r="F72" s="29"/>
      <c r="G72" s="29" t="s">
        <v>68</v>
      </c>
      <c r="H72" s="29" t="s">
        <v>269</v>
      </c>
      <c r="I72" s="130">
        <v>1250000</v>
      </c>
      <c r="J72" s="131">
        <v>1250000</v>
      </c>
      <c r="K72" s="132">
        <v>983000</v>
      </c>
      <c r="L72" s="71">
        <f t="shared" si="12"/>
        <v>-267000</v>
      </c>
      <c r="M72" s="59">
        <f t="shared" si="13"/>
        <v>-0.271617497456765</v>
      </c>
      <c r="N72" s="156">
        <v>0</v>
      </c>
      <c r="O72" s="131">
        <v>0</v>
      </c>
      <c r="P72" s="132">
        <v>0</v>
      </c>
      <c r="Q72" s="71">
        <f t="shared" si="14"/>
        <v>0</v>
      </c>
      <c r="R72" s="59" t="e">
        <f t="shared" si="15"/>
        <v>#DIV/0!</v>
      </c>
      <c r="S72" s="156">
        <v>80000</v>
      </c>
      <c r="T72" s="131">
        <v>25000</v>
      </c>
      <c r="U72" s="206">
        <v>25000</v>
      </c>
      <c r="V72" s="75">
        <f t="shared" si="16"/>
        <v>-55000</v>
      </c>
      <c r="W72" s="76">
        <f t="shared" si="17"/>
        <v>-2.2000000000000002</v>
      </c>
      <c r="X72" s="143">
        <v>7.0000000000000007E-2</v>
      </c>
      <c r="Y72" s="144">
        <v>0</v>
      </c>
      <c r="Z72" s="145">
        <v>7.0000000000000007E-2</v>
      </c>
      <c r="AA72" s="7">
        <v>73990</v>
      </c>
      <c r="AB72" s="6">
        <v>0</v>
      </c>
      <c r="AC72" s="5">
        <v>0</v>
      </c>
      <c r="AD72" s="66" t="s">
        <v>255</v>
      </c>
      <c r="AE72" s="66"/>
      <c r="AF72" s="66" t="s">
        <v>190</v>
      </c>
      <c r="AG72" s="66" t="s">
        <v>171</v>
      </c>
      <c r="AH72" s="66" t="s">
        <v>204</v>
      </c>
      <c r="AI72" s="66" t="s">
        <v>189</v>
      </c>
      <c r="AJ72" s="66"/>
      <c r="AK72" s="66"/>
      <c r="AL72" s="165"/>
      <c r="AM72" s="27"/>
      <c r="AN72" s="12"/>
    </row>
    <row r="73" spans="1:40" x14ac:dyDescent="0.3">
      <c r="A73" s="30">
        <v>2019124</v>
      </c>
      <c r="B73" s="63">
        <v>43611</v>
      </c>
      <c r="C73" s="63">
        <v>43731</v>
      </c>
      <c r="D73" s="63">
        <v>43979</v>
      </c>
      <c r="E73" s="28" t="s">
        <v>9</v>
      </c>
      <c r="F73" s="29"/>
      <c r="G73" s="29" t="s">
        <v>73</v>
      </c>
      <c r="H73" s="29" t="s">
        <v>269</v>
      </c>
      <c r="I73" s="130">
        <v>300000</v>
      </c>
      <c r="J73" s="141">
        <v>0</v>
      </c>
      <c r="K73" s="132">
        <v>190000</v>
      </c>
      <c r="L73" s="71">
        <f t="shared" si="12"/>
        <v>-110000</v>
      </c>
      <c r="M73" s="59">
        <f t="shared" si="13"/>
        <v>-0.57894736842105265</v>
      </c>
      <c r="N73" s="156">
        <v>0</v>
      </c>
      <c r="O73" s="131">
        <v>0</v>
      </c>
      <c r="P73" s="132">
        <v>0</v>
      </c>
      <c r="Q73" s="71">
        <f t="shared" si="14"/>
        <v>0</v>
      </c>
      <c r="R73" s="59" t="e">
        <f t="shared" si="15"/>
        <v>#DIV/0!</v>
      </c>
      <c r="S73" s="156">
        <v>0</v>
      </c>
      <c r="T73" s="131">
        <v>0</v>
      </c>
      <c r="U73" s="206">
        <v>0</v>
      </c>
      <c r="V73" s="75">
        <f t="shared" si="16"/>
        <v>0</v>
      </c>
      <c r="W73" s="76" t="e">
        <f t="shared" si="17"/>
        <v>#DIV/0!</v>
      </c>
      <c r="X73" s="143">
        <v>0.1</v>
      </c>
      <c r="Y73" s="144">
        <v>0.1</v>
      </c>
      <c r="Z73" s="145">
        <v>0</v>
      </c>
      <c r="AA73" s="7">
        <v>19000</v>
      </c>
      <c r="AB73" s="6">
        <v>0</v>
      </c>
      <c r="AC73" s="5">
        <v>0</v>
      </c>
      <c r="AD73" s="66" t="s">
        <v>265</v>
      </c>
      <c r="AE73" s="66"/>
      <c r="AF73" s="66" t="s">
        <v>220</v>
      </c>
      <c r="AG73" s="66" t="s">
        <v>193</v>
      </c>
      <c r="AH73" s="66" t="s">
        <v>145</v>
      </c>
      <c r="AI73" s="66"/>
      <c r="AJ73" s="66"/>
      <c r="AK73" s="66"/>
      <c r="AL73" s="165"/>
      <c r="AM73" s="12"/>
      <c r="AN73" s="12"/>
    </row>
    <row r="74" spans="1:40" x14ac:dyDescent="0.3">
      <c r="A74" s="30">
        <v>2019107</v>
      </c>
      <c r="B74" s="63">
        <v>42959</v>
      </c>
      <c r="C74" s="63">
        <v>43606</v>
      </c>
      <c r="D74" s="63">
        <v>43979</v>
      </c>
      <c r="E74" s="28" t="s">
        <v>9</v>
      </c>
      <c r="F74" s="29"/>
      <c r="G74" s="29" t="s">
        <v>21</v>
      </c>
      <c r="H74" s="29" t="s">
        <v>269</v>
      </c>
      <c r="I74" s="130">
        <v>244466</v>
      </c>
      <c r="J74" s="141">
        <v>0</v>
      </c>
      <c r="K74" s="132">
        <v>244966.16</v>
      </c>
      <c r="L74" s="71">
        <f t="shared" si="12"/>
        <v>500.16000000000349</v>
      </c>
      <c r="M74" s="59">
        <f t="shared" si="13"/>
        <v>2.0417513994586169E-3</v>
      </c>
      <c r="N74" s="156">
        <v>0</v>
      </c>
      <c r="O74" s="131">
        <v>0</v>
      </c>
      <c r="P74" s="132">
        <v>0</v>
      </c>
      <c r="Q74" s="71">
        <f t="shared" si="14"/>
        <v>0</v>
      </c>
      <c r="R74" s="59" t="e">
        <f t="shared" si="15"/>
        <v>#DIV/0!</v>
      </c>
      <c r="S74" s="156">
        <v>20000</v>
      </c>
      <c r="T74" s="131">
        <v>0</v>
      </c>
      <c r="U74" s="206">
        <v>20000</v>
      </c>
      <c r="V74" s="75">
        <f t="shared" si="16"/>
        <v>0</v>
      </c>
      <c r="W74" s="76">
        <f t="shared" si="17"/>
        <v>0</v>
      </c>
      <c r="X74" s="143">
        <v>7.0000000000000007E-2</v>
      </c>
      <c r="Y74" s="144">
        <v>7.0000000000000007E-2</v>
      </c>
      <c r="Z74" s="145">
        <v>7.0000000000000007E-2</v>
      </c>
      <c r="AA74" s="7">
        <v>18373</v>
      </c>
      <c r="AB74" s="6">
        <v>0</v>
      </c>
      <c r="AC74" s="5">
        <v>0</v>
      </c>
      <c r="AD74" s="66" t="s">
        <v>150</v>
      </c>
      <c r="AE74" s="66"/>
      <c r="AF74" s="66" t="s">
        <v>151</v>
      </c>
      <c r="AG74" s="66" t="s">
        <v>152</v>
      </c>
      <c r="AH74" s="66" t="s">
        <v>153</v>
      </c>
      <c r="AI74" s="66" t="s">
        <v>154</v>
      </c>
      <c r="AJ74" s="66"/>
      <c r="AK74" s="66"/>
      <c r="AL74" s="165"/>
      <c r="AN74" s="12"/>
    </row>
    <row r="75" spans="1:40" customFormat="1" x14ac:dyDescent="0.3">
      <c r="A75" s="30">
        <v>2019105</v>
      </c>
      <c r="B75" s="63">
        <v>43650</v>
      </c>
      <c r="C75" s="63">
        <v>43674</v>
      </c>
      <c r="D75" s="63">
        <v>43979</v>
      </c>
      <c r="E75" s="28" t="s">
        <v>9</v>
      </c>
      <c r="F75" s="29"/>
      <c r="G75" s="29" t="s">
        <v>89</v>
      </c>
      <c r="H75" s="29" t="s">
        <v>269</v>
      </c>
      <c r="I75" s="130">
        <v>200000</v>
      </c>
      <c r="J75" s="131">
        <v>200000</v>
      </c>
      <c r="K75" s="132">
        <v>306281.84999999998</v>
      </c>
      <c r="L75" s="71">
        <f t="shared" si="12"/>
        <v>106281.84999999998</v>
      </c>
      <c r="M75" s="59">
        <f t="shared" si="13"/>
        <v>0.34700668681477531</v>
      </c>
      <c r="N75" s="130">
        <v>60000</v>
      </c>
      <c r="O75" s="131">
        <v>60000</v>
      </c>
      <c r="P75" s="132">
        <v>37555.699999999997</v>
      </c>
      <c r="Q75" s="71">
        <f t="shared" si="14"/>
        <v>-22444.300000000003</v>
      </c>
      <c r="R75" s="59">
        <f t="shared" si="15"/>
        <v>-0.59762699137547703</v>
      </c>
      <c r="S75" s="130">
        <v>0</v>
      </c>
      <c r="T75" s="131">
        <v>0</v>
      </c>
      <c r="U75" s="132">
        <v>0</v>
      </c>
      <c r="V75" s="75">
        <f t="shared" si="16"/>
        <v>0</v>
      </c>
      <c r="W75" s="76" t="e">
        <f t="shared" si="17"/>
        <v>#DIV/0!</v>
      </c>
      <c r="X75" s="143">
        <v>0.1</v>
      </c>
      <c r="Y75" s="144">
        <v>0.1</v>
      </c>
      <c r="Z75" s="145">
        <v>0.1</v>
      </c>
      <c r="AA75" s="7">
        <v>32847</v>
      </c>
      <c r="AB75" s="6">
        <v>0</v>
      </c>
      <c r="AC75" s="5">
        <v>0</v>
      </c>
      <c r="AD75" s="66" t="s">
        <v>195</v>
      </c>
      <c r="AE75" s="66"/>
      <c r="AF75" s="66" t="s">
        <v>172</v>
      </c>
      <c r="AG75" s="66" t="s">
        <v>226</v>
      </c>
      <c r="AH75" s="66" t="s">
        <v>197</v>
      </c>
      <c r="AI75" s="66" t="s">
        <v>145</v>
      </c>
      <c r="AJ75" s="66" t="s">
        <v>169</v>
      </c>
      <c r="AK75" s="66"/>
      <c r="AL75" s="165"/>
    </row>
    <row r="76" spans="1:40" customFormat="1" x14ac:dyDescent="0.3">
      <c r="A76" s="30">
        <v>2019088</v>
      </c>
      <c r="B76" s="63">
        <v>43626</v>
      </c>
      <c r="C76" s="63">
        <v>43641</v>
      </c>
      <c r="D76" s="63">
        <v>43979</v>
      </c>
      <c r="E76" s="28" t="s">
        <v>9</v>
      </c>
      <c r="F76" s="29"/>
      <c r="G76" s="29" t="s">
        <v>86</v>
      </c>
      <c r="H76" s="29" t="s">
        <v>269</v>
      </c>
      <c r="I76" s="130">
        <v>0</v>
      </c>
      <c r="J76" s="131">
        <v>0</v>
      </c>
      <c r="K76" s="132">
        <v>241564.6</v>
      </c>
      <c r="L76" s="71">
        <f t="shared" si="12"/>
        <v>241564.6</v>
      </c>
      <c r="M76" s="59">
        <f t="shared" si="13"/>
        <v>1</v>
      </c>
      <c r="N76" s="130">
        <v>0</v>
      </c>
      <c r="O76" s="131">
        <v>1000000</v>
      </c>
      <c r="P76" s="132">
        <v>1741167.39</v>
      </c>
      <c r="Q76" s="71">
        <f t="shared" si="14"/>
        <v>1741167.39</v>
      </c>
      <c r="R76" s="59">
        <f t="shared" si="15"/>
        <v>1</v>
      </c>
      <c r="S76" s="130">
        <v>0</v>
      </c>
      <c r="T76" s="131">
        <v>0</v>
      </c>
      <c r="U76" s="132">
        <v>378846.12</v>
      </c>
      <c r="V76" s="75">
        <f t="shared" si="16"/>
        <v>378846.12</v>
      </c>
      <c r="W76" s="76">
        <f t="shared" si="17"/>
        <v>1</v>
      </c>
      <c r="X76" s="143">
        <v>0.1</v>
      </c>
      <c r="Y76" s="144">
        <v>0.1</v>
      </c>
      <c r="Z76" s="145">
        <v>0.1</v>
      </c>
      <c r="AA76" s="7">
        <v>236158</v>
      </c>
      <c r="AB76" s="6">
        <v>0</v>
      </c>
      <c r="AC76" s="5">
        <v>0</v>
      </c>
      <c r="AD76" s="66" t="s">
        <v>195</v>
      </c>
      <c r="AE76" s="66"/>
      <c r="AF76" s="66" t="s">
        <v>172</v>
      </c>
      <c r="AG76" s="66" t="s">
        <v>169</v>
      </c>
      <c r="AH76" s="66" t="s">
        <v>222</v>
      </c>
      <c r="AI76" s="66" t="s">
        <v>221</v>
      </c>
      <c r="AJ76" s="66" t="s">
        <v>318</v>
      </c>
      <c r="AK76" s="66" t="s">
        <v>171</v>
      </c>
      <c r="AL76" s="165"/>
    </row>
    <row r="77" spans="1:40" customFormat="1" x14ac:dyDescent="0.3">
      <c r="A77" s="30">
        <v>2019049</v>
      </c>
      <c r="B77" s="63">
        <v>43497</v>
      </c>
      <c r="C77" s="63">
        <v>43536</v>
      </c>
      <c r="D77" s="63">
        <v>43979</v>
      </c>
      <c r="E77" s="28" t="s">
        <v>9</v>
      </c>
      <c r="F77" s="29"/>
      <c r="G77" s="29" t="s">
        <v>79</v>
      </c>
      <c r="H77" s="29" t="s">
        <v>269</v>
      </c>
      <c r="I77" s="130">
        <v>450000</v>
      </c>
      <c r="J77" s="141">
        <v>0</v>
      </c>
      <c r="K77" s="132">
        <v>850000</v>
      </c>
      <c r="L77" s="71">
        <f t="shared" si="12"/>
        <v>400000</v>
      </c>
      <c r="M77" s="59">
        <f t="shared" si="13"/>
        <v>0.47058823529411764</v>
      </c>
      <c r="N77" s="130">
        <v>0</v>
      </c>
      <c r="O77" s="131">
        <v>0</v>
      </c>
      <c r="P77" s="132">
        <v>0</v>
      </c>
      <c r="Q77" s="71">
        <f t="shared" si="14"/>
        <v>0</v>
      </c>
      <c r="R77" s="59" t="e">
        <f t="shared" si="15"/>
        <v>#DIV/0!</v>
      </c>
      <c r="S77" s="130">
        <v>0</v>
      </c>
      <c r="T77" s="131">
        <v>0</v>
      </c>
      <c r="U77" s="132">
        <v>0</v>
      </c>
      <c r="V77" s="75">
        <f t="shared" si="16"/>
        <v>0</v>
      </c>
      <c r="W77" s="76" t="e">
        <f t="shared" si="17"/>
        <v>#DIV/0!</v>
      </c>
      <c r="X77" s="143">
        <v>0.1</v>
      </c>
      <c r="Y77" s="144">
        <v>0</v>
      </c>
      <c r="Z77" s="145">
        <v>0</v>
      </c>
      <c r="AA77" s="7">
        <v>85000</v>
      </c>
      <c r="AB77" s="6">
        <v>0</v>
      </c>
      <c r="AC77" s="5">
        <v>0</v>
      </c>
      <c r="AD77" s="66" t="s">
        <v>164</v>
      </c>
      <c r="AE77" s="66"/>
      <c r="AF77" s="66" t="s">
        <v>162</v>
      </c>
      <c r="AG77" s="66" t="s">
        <v>166</v>
      </c>
      <c r="AH77" s="66" t="s">
        <v>289</v>
      </c>
      <c r="AI77" s="66" t="s">
        <v>319</v>
      </c>
      <c r="AJ77" s="66"/>
      <c r="AK77" s="66"/>
      <c r="AL77" s="165"/>
    </row>
    <row r="78" spans="1:40" customFormat="1" x14ac:dyDescent="0.3">
      <c r="A78" s="32">
        <v>2019027</v>
      </c>
      <c r="B78" s="63">
        <v>43434</v>
      </c>
      <c r="C78" s="63">
        <v>43504</v>
      </c>
      <c r="D78" s="63">
        <v>43979</v>
      </c>
      <c r="E78" s="28" t="s">
        <v>9</v>
      </c>
      <c r="F78" s="29"/>
      <c r="G78" s="29" t="s">
        <v>68</v>
      </c>
      <c r="H78" s="29" t="s">
        <v>269</v>
      </c>
      <c r="I78" s="130">
        <v>400000</v>
      </c>
      <c r="J78" s="136">
        <v>1000000</v>
      </c>
      <c r="K78" s="132">
        <v>6136236</v>
      </c>
      <c r="L78" s="71">
        <f t="shared" si="12"/>
        <v>5736236</v>
      </c>
      <c r="M78" s="59">
        <f t="shared" si="13"/>
        <v>0.93481345893476064</v>
      </c>
      <c r="N78" s="130">
        <v>0</v>
      </c>
      <c r="O78" s="136">
        <v>0</v>
      </c>
      <c r="P78" s="132">
        <v>0</v>
      </c>
      <c r="Q78" s="71">
        <f t="shared" si="14"/>
        <v>0</v>
      </c>
      <c r="R78" s="59" t="e">
        <f t="shared" si="15"/>
        <v>#DIV/0!</v>
      </c>
      <c r="S78" s="130">
        <v>0</v>
      </c>
      <c r="T78" s="136">
        <v>0</v>
      </c>
      <c r="U78" s="132">
        <v>0</v>
      </c>
      <c r="V78" s="75">
        <f t="shared" si="16"/>
        <v>0</v>
      </c>
      <c r="W78" s="76" t="e">
        <f t="shared" si="17"/>
        <v>#DIV/0!</v>
      </c>
      <c r="X78" s="143">
        <v>0.1</v>
      </c>
      <c r="Y78" s="144">
        <v>0</v>
      </c>
      <c r="Z78" s="145">
        <v>0</v>
      </c>
      <c r="AA78" s="7">
        <v>342468</v>
      </c>
      <c r="AB78" s="6">
        <v>0</v>
      </c>
      <c r="AC78" s="5">
        <v>0</v>
      </c>
      <c r="AD78" s="66" t="s">
        <v>195</v>
      </c>
      <c r="AE78" s="66"/>
      <c r="AF78" s="66" t="s">
        <v>172</v>
      </c>
      <c r="AG78" s="66" t="s">
        <v>169</v>
      </c>
      <c r="AH78" s="66" t="s">
        <v>197</v>
      </c>
      <c r="AI78" s="66"/>
      <c r="AJ78" s="66"/>
      <c r="AK78" s="66"/>
      <c r="AL78" s="164" t="s">
        <v>132</v>
      </c>
    </row>
    <row r="79" spans="1:40" customFormat="1" x14ac:dyDescent="0.3">
      <c r="A79" s="30">
        <v>2018096</v>
      </c>
      <c r="B79" s="63">
        <v>43269</v>
      </c>
      <c r="C79" s="63">
        <v>43270</v>
      </c>
      <c r="D79" s="63">
        <v>43979</v>
      </c>
      <c r="E79" s="28" t="s">
        <v>9</v>
      </c>
      <c r="F79" s="29"/>
      <c r="G79" s="29" t="s">
        <v>45</v>
      </c>
      <c r="H79" s="29" t="s">
        <v>269</v>
      </c>
      <c r="I79" s="130">
        <v>291200</v>
      </c>
      <c r="J79" s="136">
        <v>291200</v>
      </c>
      <c r="K79" s="132">
        <v>292900</v>
      </c>
      <c r="L79" s="71">
        <f t="shared" si="12"/>
        <v>1700</v>
      </c>
      <c r="M79" s="59">
        <f t="shared" si="13"/>
        <v>5.8040286787299422E-3</v>
      </c>
      <c r="N79" s="130">
        <v>26320</v>
      </c>
      <c r="O79" s="136">
        <v>26320</v>
      </c>
      <c r="P79" s="132">
        <v>29314.92</v>
      </c>
      <c r="Q79" s="71">
        <f t="shared" si="14"/>
        <v>2994.9199999999983</v>
      </c>
      <c r="R79" s="59">
        <f t="shared" si="15"/>
        <v>0.10216367638049152</v>
      </c>
      <c r="S79" s="130">
        <v>50000</v>
      </c>
      <c r="T79" s="136">
        <v>1000</v>
      </c>
      <c r="U79" s="132">
        <v>0</v>
      </c>
      <c r="V79" s="75">
        <f t="shared" si="16"/>
        <v>-50000</v>
      </c>
      <c r="W79" s="76" t="e">
        <f t="shared" si="17"/>
        <v>#DIV/0!</v>
      </c>
      <c r="X79" s="143">
        <v>0.08</v>
      </c>
      <c r="Y79" s="144">
        <v>0.08</v>
      </c>
      <c r="Z79" s="145">
        <v>0.08</v>
      </c>
      <c r="AA79" s="7">
        <v>24437</v>
      </c>
      <c r="AB79" s="6">
        <v>0</v>
      </c>
      <c r="AC79" s="5">
        <v>0</v>
      </c>
      <c r="AD79" s="66" t="s">
        <v>229</v>
      </c>
      <c r="AE79" s="66" t="s">
        <v>254</v>
      </c>
      <c r="AF79" s="66" t="s">
        <v>190</v>
      </c>
      <c r="AG79" s="66" t="s">
        <v>203</v>
      </c>
      <c r="AH79" s="66" t="s">
        <v>161</v>
      </c>
      <c r="AI79" s="66" t="s">
        <v>204</v>
      </c>
      <c r="AJ79" s="66" t="s">
        <v>189</v>
      </c>
      <c r="AK79" s="66"/>
      <c r="AL79" s="165"/>
    </row>
    <row r="80" spans="1:40" customFormat="1" x14ac:dyDescent="0.3">
      <c r="A80" s="30">
        <v>2018086</v>
      </c>
      <c r="B80" s="63">
        <v>43109</v>
      </c>
      <c r="C80" s="63">
        <v>43243</v>
      </c>
      <c r="D80" s="63">
        <v>43979</v>
      </c>
      <c r="E80" s="28" t="s">
        <v>9</v>
      </c>
      <c r="F80" s="29"/>
      <c r="G80" s="29" t="s">
        <v>44</v>
      </c>
      <c r="H80" s="29" t="s">
        <v>269</v>
      </c>
      <c r="I80" s="130">
        <v>250000</v>
      </c>
      <c r="J80" s="136">
        <v>250000</v>
      </c>
      <c r="K80" s="132">
        <v>101034.6</v>
      </c>
      <c r="L80" s="71">
        <f t="shared" si="12"/>
        <v>-148965.4</v>
      </c>
      <c r="M80" s="59">
        <f t="shared" si="13"/>
        <v>-1.4743998590581839</v>
      </c>
      <c r="N80" s="130">
        <v>50000</v>
      </c>
      <c r="O80" s="136">
        <v>50000</v>
      </c>
      <c r="P80" s="132">
        <v>51000</v>
      </c>
      <c r="Q80" s="71">
        <f t="shared" si="14"/>
        <v>1000</v>
      </c>
      <c r="R80" s="59">
        <f t="shared" si="15"/>
        <v>1.9607843137254902E-2</v>
      </c>
      <c r="S80" s="130">
        <v>0</v>
      </c>
      <c r="T80" s="136">
        <v>0</v>
      </c>
      <c r="U80" s="132">
        <v>0</v>
      </c>
      <c r="V80" s="75">
        <f t="shared" si="16"/>
        <v>0</v>
      </c>
      <c r="W80" s="76" t="e">
        <f t="shared" si="17"/>
        <v>#DIV/0!</v>
      </c>
      <c r="X80" s="143">
        <v>0.1</v>
      </c>
      <c r="Y80" s="144">
        <v>0.1</v>
      </c>
      <c r="Z80" s="145">
        <v>0.1</v>
      </c>
      <c r="AA80" s="7">
        <v>15000</v>
      </c>
      <c r="AB80" s="6">
        <v>0</v>
      </c>
      <c r="AC80" s="5">
        <v>0</v>
      </c>
      <c r="AD80" s="66" t="s">
        <v>257</v>
      </c>
      <c r="AE80" s="66" t="s">
        <v>263</v>
      </c>
      <c r="AF80" s="66" t="s">
        <v>208</v>
      </c>
      <c r="AG80" s="66" t="s">
        <v>197</v>
      </c>
      <c r="AH80" s="66" t="s">
        <v>181</v>
      </c>
      <c r="AI80" s="66" t="s">
        <v>214</v>
      </c>
      <c r="AJ80" s="66"/>
      <c r="AK80" s="66"/>
      <c r="AL80" s="165"/>
    </row>
    <row r="81" spans="1:38" customFormat="1" x14ac:dyDescent="0.3">
      <c r="A81" s="34">
        <v>2017181</v>
      </c>
      <c r="B81" s="63">
        <v>42973</v>
      </c>
      <c r="C81" s="63">
        <v>43025</v>
      </c>
      <c r="D81" s="63">
        <v>43979</v>
      </c>
      <c r="E81" s="28" t="s">
        <v>9</v>
      </c>
      <c r="F81" s="29"/>
      <c r="G81" s="134" t="s">
        <v>29</v>
      </c>
      <c r="H81" s="29" t="s">
        <v>269</v>
      </c>
      <c r="I81" s="130">
        <v>800000</v>
      </c>
      <c r="J81" s="141">
        <v>0</v>
      </c>
      <c r="K81" s="132">
        <v>1010595.02</v>
      </c>
      <c r="L81" s="71">
        <f t="shared" si="12"/>
        <v>210595.02000000002</v>
      </c>
      <c r="M81" s="59">
        <f t="shared" si="13"/>
        <v>0.20838715393630181</v>
      </c>
      <c r="N81" s="130">
        <v>0</v>
      </c>
      <c r="O81" s="136">
        <v>0</v>
      </c>
      <c r="P81" s="132">
        <v>0</v>
      </c>
      <c r="Q81" s="71">
        <f t="shared" si="14"/>
        <v>0</v>
      </c>
      <c r="R81" s="59" t="e">
        <f t="shared" si="15"/>
        <v>#DIV/0!</v>
      </c>
      <c r="S81" s="130">
        <v>100000</v>
      </c>
      <c r="T81" s="136">
        <v>35000</v>
      </c>
      <c r="U81" s="132">
        <v>66963.7</v>
      </c>
      <c r="V81" s="75">
        <f t="shared" si="16"/>
        <v>-33036.300000000003</v>
      </c>
      <c r="W81" s="76">
        <f t="shared" si="17"/>
        <v>-0.49334639513646955</v>
      </c>
      <c r="X81" s="143">
        <v>7.0000000000000007E-2</v>
      </c>
      <c r="Y81" s="144">
        <v>0</v>
      </c>
      <c r="Z81" s="145">
        <v>0</v>
      </c>
      <c r="AA81" s="138">
        <v>75079</v>
      </c>
      <c r="AB81" s="139">
        <v>0</v>
      </c>
      <c r="AC81" s="5">
        <v>0</v>
      </c>
      <c r="AD81" s="134" t="s">
        <v>179</v>
      </c>
      <c r="AE81" s="134"/>
      <c r="AF81" s="134" t="s">
        <v>151</v>
      </c>
      <c r="AG81" s="134" t="s">
        <v>154</v>
      </c>
      <c r="AH81" s="134" t="s">
        <v>153</v>
      </c>
      <c r="AI81" s="134"/>
      <c r="AJ81" s="134"/>
      <c r="AK81" s="134"/>
      <c r="AL81" s="169" t="s">
        <v>109</v>
      </c>
    </row>
    <row r="82" spans="1:38" customFormat="1" x14ac:dyDescent="0.3">
      <c r="A82" s="33">
        <v>2017173</v>
      </c>
      <c r="B82" s="63">
        <v>43009</v>
      </c>
      <c r="C82" s="63">
        <v>43012</v>
      </c>
      <c r="D82" s="63">
        <v>43979</v>
      </c>
      <c r="E82" s="28" t="s">
        <v>9</v>
      </c>
      <c r="F82" s="29"/>
      <c r="G82" s="134" t="s">
        <v>28</v>
      </c>
      <c r="H82" s="29" t="s">
        <v>269</v>
      </c>
      <c r="I82" s="130">
        <v>150000</v>
      </c>
      <c r="J82" s="136">
        <v>150000</v>
      </c>
      <c r="K82" s="132">
        <v>160447.01999999999</v>
      </c>
      <c r="L82" s="71">
        <f t="shared" si="12"/>
        <v>10447.01999999999</v>
      </c>
      <c r="M82" s="59">
        <f t="shared" si="13"/>
        <v>6.5111960321855719E-2</v>
      </c>
      <c r="N82" s="130">
        <v>75000</v>
      </c>
      <c r="O82" s="136">
        <v>75000</v>
      </c>
      <c r="P82" s="132">
        <v>116003.58</v>
      </c>
      <c r="Q82" s="71">
        <f t="shared" si="14"/>
        <v>41003.58</v>
      </c>
      <c r="R82" s="59">
        <f t="shared" si="15"/>
        <v>0.35346822917016874</v>
      </c>
      <c r="S82" s="130">
        <v>25000</v>
      </c>
      <c r="T82" s="136">
        <v>25000</v>
      </c>
      <c r="U82" s="132">
        <v>4839.54</v>
      </c>
      <c r="V82" s="75">
        <f t="shared" si="16"/>
        <v>-20160.46</v>
      </c>
      <c r="W82" s="76">
        <f t="shared" si="17"/>
        <v>-4.1657802187811237</v>
      </c>
      <c r="X82" s="148">
        <v>0.1</v>
      </c>
      <c r="Y82" s="149">
        <v>0.1</v>
      </c>
      <c r="Z82" s="150">
        <v>0.1</v>
      </c>
      <c r="AA82" s="138">
        <v>31410</v>
      </c>
      <c r="AB82" s="139">
        <v>576</v>
      </c>
      <c r="AC82" s="5">
        <v>0</v>
      </c>
      <c r="AD82" s="134" t="s">
        <v>262</v>
      </c>
      <c r="AE82" s="134"/>
      <c r="AF82" s="134" t="s">
        <v>177</v>
      </c>
      <c r="AG82" s="134" t="s">
        <v>186</v>
      </c>
      <c r="AH82" s="134" t="s">
        <v>176</v>
      </c>
      <c r="AI82" s="134" t="s">
        <v>181</v>
      </c>
      <c r="AJ82" s="134"/>
      <c r="AK82" s="134"/>
      <c r="AL82" s="171"/>
    </row>
    <row r="83" spans="1:38" customFormat="1" x14ac:dyDescent="0.3">
      <c r="A83" s="30">
        <v>2018141</v>
      </c>
      <c r="B83" s="63">
        <v>43107</v>
      </c>
      <c r="C83" s="63">
        <v>43377</v>
      </c>
      <c r="D83" s="63">
        <v>43977</v>
      </c>
      <c r="E83" s="28" t="s">
        <v>9</v>
      </c>
      <c r="F83" s="29"/>
      <c r="G83" s="29" t="s">
        <v>53</v>
      </c>
      <c r="H83" s="29" t="s">
        <v>269</v>
      </c>
      <c r="I83" s="130">
        <v>150000</v>
      </c>
      <c r="J83" s="141">
        <v>0</v>
      </c>
      <c r="K83" s="132">
        <v>115094.29</v>
      </c>
      <c r="L83" s="71">
        <f t="shared" si="12"/>
        <v>-34905.710000000006</v>
      </c>
      <c r="M83" s="59">
        <f t="shared" si="13"/>
        <v>-0.30327925043023429</v>
      </c>
      <c r="N83" s="130">
        <v>0</v>
      </c>
      <c r="O83" s="131">
        <v>0</v>
      </c>
      <c r="P83" s="132">
        <v>2424.4699999999998</v>
      </c>
      <c r="Q83" s="71">
        <f t="shared" si="14"/>
        <v>2424.4699999999998</v>
      </c>
      <c r="R83" s="59">
        <f t="shared" si="15"/>
        <v>1</v>
      </c>
      <c r="S83" s="130">
        <v>0</v>
      </c>
      <c r="T83" s="131">
        <v>0</v>
      </c>
      <c r="U83" s="132">
        <v>0</v>
      </c>
      <c r="V83" s="75">
        <f t="shared" si="16"/>
        <v>0</v>
      </c>
      <c r="W83" s="76" t="e">
        <f t="shared" si="17"/>
        <v>#DIV/0!</v>
      </c>
      <c r="X83" s="143">
        <v>0.1</v>
      </c>
      <c r="Y83" s="144">
        <v>0.1</v>
      </c>
      <c r="Z83" s="145">
        <v>0</v>
      </c>
      <c r="AA83" s="7">
        <v>11137</v>
      </c>
      <c r="AB83" s="6">
        <v>1456</v>
      </c>
      <c r="AC83" s="5">
        <v>0</v>
      </c>
      <c r="AD83" s="66" t="s">
        <v>164</v>
      </c>
      <c r="AE83" s="66" t="s">
        <v>254</v>
      </c>
      <c r="AF83" s="66" t="s">
        <v>177</v>
      </c>
      <c r="AG83" s="66" t="s">
        <v>176</v>
      </c>
      <c r="AH83" s="66" t="s">
        <v>185</v>
      </c>
      <c r="AI83" s="66"/>
      <c r="AJ83" s="66"/>
      <c r="AK83" s="66"/>
      <c r="AL83" s="165"/>
    </row>
    <row r="84" spans="1:38" customFormat="1" x14ac:dyDescent="0.3">
      <c r="A84" s="65">
        <v>2019023</v>
      </c>
      <c r="B84" s="77"/>
      <c r="C84" s="78">
        <v>43500</v>
      </c>
      <c r="D84" s="78">
        <v>43887</v>
      </c>
      <c r="E84" s="79" t="s">
        <v>9</v>
      </c>
      <c r="F84" s="8"/>
      <c r="G84" s="8" t="s">
        <v>244</v>
      </c>
      <c r="H84" s="29" t="s">
        <v>269</v>
      </c>
      <c r="I84" s="130">
        <v>1200000</v>
      </c>
      <c r="J84" s="136">
        <v>0</v>
      </c>
      <c r="K84" s="132">
        <v>937770.97</v>
      </c>
      <c r="L84" s="71">
        <f t="shared" si="12"/>
        <v>-262229.03000000003</v>
      </c>
      <c r="M84" s="59">
        <f t="shared" si="13"/>
        <v>-0.27963014252829776</v>
      </c>
      <c r="N84" s="130">
        <v>165000</v>
      </c>
      <c r="O84" s="131">
        <v>0</v>
      </c>
      <c r="P84" s="132">
        <v>168412.84</v>
      </c>
      <c r="Q84" s="71">
        <f t="shared" si="14"/>
        <v>3412.8399999999965</v>
      </c>
      <c r="R84" s="59">
        <f t="shared" si="15"/>
        <v>2.0264725658684913E-2</v>
      </c>
      <c r="S84" s="130">
        <v>0</v>
      </c>
      <c r="T84" s="131">
        <v>0</v>
      </c>
      <c r="U84" s="132">
        <v>82812</v>
      </c>
      <c r="V84" s="71">
        <f t="shared" si="16"/>
        <v>82812</v>
      </c>
      <c r="W84" s="59">
        <f t="shared" si="17"/>
        <v>1</v>
      </c>
      <c r="X84" s="113">
        <v>0.04</v>
      </c>
      <c r="Y84" s="114">
        <v>0.04</v>
      </c>
      <c r="Z84" s="115">
        <v>0.04</v>
      </c>
      <c r="AA84" s="60">
        <v>47560</v>
      </c>
      <c r="AB84" s="61"/>
      <c r="AC84" s="129"/>
      <c r="AD84" s="8" t="s">
        <v>144</v>
      </c>
      <c r="AE84" s="8" t="s">
        <v>178</v>
      </c>
      <c r="AF84" s="8" t="s">
        <v>161</v>
      </c>
      <c r="AG84" s="8" t="s">
        <v>235</v>
      </c>
      <c r="AH84" s="8" t="s">
        <v>155</v>
      </c>
      <c r="AI84" s="8" t="s">
        <v>238</v>
      </c>
      <c r="AJ84" s="8" t="s">
        <v>220</v>
      </c>
      <c r="AK84" s="8" t="s">
        <v>240</v>
      </c>
      <c r="AL84" s="74"/>
    </row>
    <row r="85" spans="1:38" customFormat="1" x14ac:dyDescent="0.3">
      <c r="A85" s="58">
        <v>2018174</v>
      </c>
      <c r="B85" s="77"/>
      <c r="C85" s="78">
        <v>43439</v>
      </c>
      <c r="D85" s="78">
        <v>43887</v>
      </c>
      <c r="E85" s="79" t="s">
        <v>9</v>
      </c>
      <c r="F85" s="8"/>
      <c r="G85" s="8" t="s">
        <v>84</v>
      </c>
      <c r="H85" s="29" t="s">
        <v>269</v>
      </c>
      <c r="I85" s="130">
        <v>150000</v>
      </c>
      <c r="J85" s="136">
        <v>200000</v>
      </c>
      <c r="K85" s="132">
        <v>192687.96</v>
      </c>
      <c r="L85" s="71">
        <f t="shared" si="12"/>
        <v>42687.959999999992</v>
      </c>
      <c r="M85" s="59">
        <f t="shared" si="13"/>
        <v>0.22153932191715556</v>
      </c>
      <c r="N85" s="130">
        <v>100000</v>
      </c>
      <c r="O85" s="131">
        <v>10000</v>
      </c>
      <c r="P85" s="132">
        <v>0</v>
      </c>
      <c r="Q85" s="71">
        <f t="shared" si="14"/>
        <v>-100000</v>
      </c>
      <c r="R85" s="59" t="e">
        <f t="shared" si="15"/>
        <v>#DIV/0!</v>
      </c>
      <c r="S85" s="130">
        <v>30000</v>
      </c>
      <c r="T85" s="131">
        <v>0</v>
      </c>
      <c r="U85" s="132">
        <v>0</v>
      </c>
      <c r="V85" s="71">
        <f t="shared" si="16"/>
        <v>-30000</v>
      </c>
      <c r="W85" s="59" t="e">
        <f t="shared" si="17"/>
        <v>#DIV/0!</v>
      </c>
      <c r="X85" s="113">
        <v>0.1</v>
      </c>
      <c r="Y85" s="114">
        <v>0.1</v>
      </c>
      <c r="Z85" s="115">
        <v>0.1</v>
      </c>
      <c r="AA85" s="60">
        <v>17978</v>
      </c>
      <c r="AB85" s="61">
        <v>3600</v>
      </c>
      <c r="AC85" s="73"/>
      <c r="AD85" s="69" t="s">
        <v>144</v>
      </c>
      <c r="AE85" s="8" t="s">
        <v>234</v>
      </c>
      <c r="AF85" s="8" t="s">
        <v>235</v>
      </c>
      <c r="AG85" s="8" t="s">
        <v>189</v>
      </c>
      <c r="AH85" s="8"/>
      <c r="AI85" s="8" t="s">
        <v>190</v>
      </c>
      <c r="AJ85" s="8" t="s">
        <v>145</v>
      </c>
      <c r="AK85" s="70" t="s">
        <v>147</v>
      </c>
      <c r="AL85" s="74"/>
    </row>
    <row r="86" spans="1:38" customFormat="1" x14ac:dyDescent="0.3">
      <c r="A86" s="58">
        <v>2018090</v>
      </c>
      <c r="B86" s="77"/>
      <c r="C86" s="78">
        <v>43249</v>
      </c>
      <c r="D86" s="78">
        <v>43887</v>
      </c>
      <c r="E86" s="79" t="s">
        <v>9</v>
      </c>
      <c r="F86" s="8"/>
      <c r="G86" s="8" t="s">
        <v>25</v>
      </c>
      <c r="H86" s="29" t="s">
        <v>269</v>
      </c>
      <c r="I86" s="130">
        <v>0</v>
      </c>
      <c r="J86" s="136">
        <v>0</v>
      </c>
      <c r="K86" s="132">
        <v>0</v>
      </c>
      <c r="L86" s="71">
        <f t="shared" si="12"/>
        <v>0</v>
      </c>
      <c r="M86" s="59" t="e">
        <f t="shared" si="13"/>
        <v>#DIV/0!</v>
      </c>
      <c r="N86" s="130">
        <v>400000</v>
      </c>
      <c r="O86" s="131">
        <v>400000</v>
      </c>
      <c r="P86" s="132">
        <v>420000</v>
      </c>
      <c r="Q86" s="71">
        <f t="shared" si="14"/>
        <v>20000</v>
      </c>
      <c r="R86" s="59">
        <f t="shared" si="15"/>
        <v>4.7619047619047616E-2</v>
      </c>
      <c r="S86" s="130">
        <v>100000</v>
      </c>
      <c r="T86" s="131">
        <v>0</v>
      </c>
      <c r="U86" s="132">
        <v>873805</v>
      </c>
      <c r="V86" s="71">
        <f t="shared" si="16"/>
        <v>773805</v>
      </c>
      <c r="W86" s="59">
        <f t="shared" si="17"/>
        <v>0.88555799062719942</v>
      </c>
      <c r="X86" s="113">
        <v>0</v>
      </c>
      <c r="Y86" s="114">
        <v>7.4999999999999997E-2</v>
      </c>
      <c r="Z86" s="115">
        <v>7.4999999999999997E-2</v>
      </c>
      <c r="AA86" s="60">
        <v>83303</v>
      </c>
      <c r="AB86" s="61"/>
      <c r="AC86" s="73"/>
      <c r="AD86" s="69" t="s">
        <v>164</v>
      </c>
      <c r="AE86" s="24"/>
      <c r="AF86" s="8" t="s">
        <v>204</v>
      </c>
      <c r="AG86" s="8" t="s">
        <v>161</v>
      </c>
      <c r="AH86" s="8" t="s">
        <v>184</v>
      </c>
      <c r="AI86" s="8" t="s">
        <v>203</v>
      </c>
      <c r="AJ86" s="8" t="s">
        <v>190</v>
      </c>
      <c r="AK86" s="70" t="s">
        <v>322</v>
      </c>
      <c r="AL86" s="74"/>
    </row>
    <row r="87" spans="1:38" customFormat="1" x14ac:dyDescent="0.3">
      <c r="A87" s="58">
        <v>2018023</v>
      </c>
      <c r="B87" s="77"/>
      <c r="C87" s="78">
        <v>43118</v>
      </c>
      <c r="D87" s="78">
        <v>43887</v>
      </c>
      <c r="E87" s="79" t="s">
        <v>9</v>
      </c>
      <c r="F87" s="8"/>
      <c r="G87" s="8" t="s">
        <v>194</v>
      </c>
      <c r="H87" s="29" t="s">
        <v>269</v>
      </c>
      <c r="I87" s="130">
        <v>350000</v>
      </c>
      <c r="J87" s="136">
        <v>300000</v>
      </c>
      <c r="K87" s="132">
        <v>342573.97</v>
      </c>
      <c r="L87" s="71">
        <f t="shared" si="12"/>
        <v>-7426.0300000000279</v>
      </c>
      <c r="M87" s="59">
        <f t="shared" si="13"/>
        <v>-2.1677157782887091E-2</v>
      </c>
      <c r="N87" s="130">
        <v>50000</v>
      </c>
      <c r="O87" s="131">
        <v>50000</v>
      </c>
      <c r="P87" s="132">
        <v>166562.97</v>
      </c>
      <c r="Q87" s="71">
        <f t="shared" si="14"/>
        <v>116562.97</v>
      </c>
      <c r="R87" s="59">
        <f t="shared" si="15"/>
        <v>0.69981322979531402</v>
      </c>
      <c r="S87" s="130">
        <v>0</v>
      </c>
      <c r="T87" s="131">
        <v>0</v>
      </c>
      <c r="U87" s="132">
        <v>0</v>
      </c>
      <c r="V87" s="71">
        <f t="shared" si="16"/>
        <v>0</v>
      </c>
      <c r="W87" s="59" t="e">
        <f t="shared" si="17"/>
        <v>#DIV/0!</v>
      </c>
      <c r="X87" s="113">
        <v>0.1</v>
      </c>
      <c r="Y87" s="114">
        <v>0.1</v>
      </c>
      <c r="Z87" s="115">
        <v>0</v>
      </c>
      <c r="AA87" s="60">
        <v>47280</v>
      </c>
      <c r="AB87" s="61">
        <v>17</v>
      </c>
      <c r="AC87" s="73"/>
      <c r="AD87" s="69" t="s">
        <v>195</v>
      </c>
      <c r="AE87" s="8"/>
      <c r="AF87" s="8" t="s">
        <v>145</v>
      </c>
      <c r="AG87" s="8" t="s">
        <v>321</v>
      </c>
      <c r="AH87" s="8" t="s">
        <v>147</v>
      </c>
      <c r="AI87" s="8"/>
      <c r="AJ87" s="8" t="s">
        <v>172</v>
      </c>
      <c r="AK87" s="70" t="s">
        <v>177</v>
      </c>
      <c r="AL87" s="74"/>
    </row>
    <row r="88" spans="1:38" customFormat="1" x14ac:dyDescent="0.3">
      <c r="A88" s="58">
        <v>2018010</v>
      </c>
      <c r="B88" s="77"/>
      <c r="C88" s="78">
        <v>43108</v>
      </c>
      <c r="D88" s="78">
        <v>43887</v>
      </c>
      <c r="E88" s="79" t="s">
        <v>9</v>
      </c>
      <c r="F88" s="8"/>
      <c r="G88" s="8" t="s">
        <v>65</v>
      </c>
      <c r="H88" s="29" t="s">
        <v>269</v>
      </c>
      <c r="I88" s="130">
        <v>300000</v>
      </c>
      <c r="J88" s="136">
        <v>500000</v>
      </c>
      <c r="K88" s="132">
        <v>508342.49</v>
      </c>
      <c r="L88" s="71">
        <f t="shared" si="12"/>
        <v>208342.49</v>
      </c>
      <c r="M88" s="59">
        <f t="shared" si="13"/>
        <v>0.40984669607295665</v>
      </c>
      <c r="N88" s="130">
        <v>100000</v>
      </c>
      <c r="O88" s="131">
        <v>75000</v>
      </c>
      <c r="P88" s="132">
        <v>83161.64</v>
      </c>
      <c r="Q88" s="71">
        <f t="shared" si="14"/>
        <v>-16838.36</v>
      </c>
      <c r="R88" s="59">
        <f t="shared" si="15"/>
        <v>-0.20247748841893931</v>
      </c>
      <c r="S88" s="130">
        <v>0</v>
      </c>
      <c r="T88" s="131">
        <v>0</v>
      </c>
      <c r="U88" s="132">
        <v>0</v>
      </c>
      <c r="V88" s="71">
        <f t="shared" si="16"/>
        <v>0</v>
      </c>
      <c r="W88" s="59" t="e">
        <f t="shared" si="17"/>
        <v>#DIV/0!</v>
      </c>
      <c r="X88" s="113">
        <v>0.1</v>
      </c>
      <c r="Y88" s="114">
        <v>0.1</v>
      </c>
      <c r="Z88" s="115">
        <v>0.1</v>
      </c>
      <c r="AA88" s="60">
        <v>59150</v>
      </c>
      <c r="AB88" s="61"/>
      <c r="AC88" s="73"/>
      <c r="AD88" s="69" t="s">
        <v>164</v>
      </c>
      <c r="AE88" s="66"/>
      <c r="AF88" s="8" t="s">
        <v>145</v>
      </c>
      <c r="AG88" s="8" t="s">
        <v>189</v>
      </c>
      <c r="AH88" s="8" t="s">
        <v>190</v>
      </c>
      <c r="AI88" s="8"/>
      <c r="AJ88" s="8"/>
      <c r="AK88" s="8"/>
      <c r="AL88" s="74"/>
    </row>
    <row r="89" spans="1:38" customFormat="1" x14ac:dyDescent="0.3">
      <c r="A89" s="58">
        <v>2016157</v>
      </c>
      <c r="B89" s="77"/>
      <c r="C89" s="78">
        <v>42655</v>
      </c>
      <c r="D89" s="78">
        <v>43887</v>
      </c>
      <c r="E89" s="79" t="s">
        <v>9</v>
      </c>
      <c r="F89" s="8"/>
      <c r="G89" s="8" t="s">
        <v>149</v>
      </c>
      <c r="H89" s="29" t="s">
        <v>269</v>
      </c>
      <c r="I89" s="130">
        <v>1000000</v>
      </c>
      <c r="J89" s="136">
        <v>0</v>
      </c>
      <c r="K89" s="132">
        <v>1023762.5</v>
      </c>
      <c r="L89" s="71">
        <f t="shared" si="12"/>
        <v>23762.5</v>
      </c>
      <c r="M89" s="59">
        <f t="shared" si="13"/>
        <v>2.3210949805252682E-2</v>
      </c>
      <c r="N89" s="130">
        <v>60000</v>
      </c>
      <c r="O89" s="131">
        <v>0</v>
      </c>
      <c r="P89" s="132">
        <v>26811.87</v>
      </c>
      <c r="Q89" s="71">
        <f t="shared" si="14"/>
        <v>-33188.130000000005</v>
      </c>
      <c r="R89" s="59">
        <f t="shared" si="15"/>
        <v>-1.2378148185859474</v>
      </c>
      <c r="S89" s="130">
        <v>25000</v>
      </c>
      <c r="T89" s="131">
        <v>0</v>
      </c>
      <c r="U89" s="132">
        <v>0</v>
      </c>
      <c r="V89" s="71">
        <f t="shared" si="16"/>
        <v>-25000</v>
      </c>
      <c r="W89" s="59" t="e">
        <f t="shared" si="17"/>
        <v>#DIV/0!</v>
      </c>
      <c r="X89" s="113">
        <v>0.05</v>
      </c>
      <c r="Y89" s="114">
        <v>0</v>
      </c>
      <c r="Z89" s="115">
        <v>0.05</v>
      </c>
      <c r="AA89" s="60">
        <v>54852</v>
      </c>
      <c r="AB89" s="73"/>
      <c r="AC89" s="73"/>
      <c r="AD89" s="69" t="s">
        <v>150</v>
      </c>
      <c r="AE89" s="66"/>
      <c r="AF89" s="8" t="s">
        <v>151</v>
      </c>
      <c r="AG89" s="8" t="s">
        <v>152</v>
      </c>
      <c r="AH89" s="8" t="s">
        <v>153</v>
      </c>
      <c r="AI89" s="8" t="s">
        <v>154</v>
      </c>
      <c r="AJ89" s="8" t="s">
        <v>155</v>
      </c>
      <c r="AK89" s="8"/>
      <c r="AL89" s="74"/>
    </row>
    <row r="90" spans="1:38" customFormat="1" x14ac:dyDescent="0.3">
      <c r="A90" s="58" t="s">
        <v>245</v>
      </c>
      <c r="B90" s="77"/>
      <c r="C90" s="78">
        <v>43615</v>
      </c>
      <c r="D90" s="78">
        <v>43841</v>
      </c>
      <c r="E90" s="79" t="s">
        <v>9</v>
      </c>
      <c r="F90" s="8"/>
      <c r="G90" s="8" t="s">
        <v>246</v>
      </c>
      <c r="H90" s="8" t="s">
        <v>355</v>
      </c>
      <c r="I90" s="130">
        <v>1000000</v>
      </c>
      <c r="J90" s="136">
        <v>0</v>
      </c>
      <c r="K90" s="132">
        <v>390292.84</v>
      </c>
      <c r="L90" s="71">
        <f t="shared" si="12"/>
        <v>-609707.15999999992</v>
      </c>
      <c r="M90" s="59">
        <f t="shared" si="13"/>
        <v>-1.5621786963860262</v>
      </c>
      <c r="N90" s="130">
        <v>0</v>
      </c>
      <c r="O90" s="131">
        <v>0</v>
      </c>
      <c r="P90" s="132">
        <v>0</v>
      </c>
      <c r="Q90" s="71">
        <f t="shared" si="14"/>
        <v>0</v>
      </c>
      <c r="R90" s="59" t="e">
        <f t="shared" si="15"/>
        <v>#DIV/0!</v>
      </c>
      <c r="S90" s="130">
        <v>0</v>
      </c>
      <c r="T90" s="131">
        <v>0</v>
      </c>
      <c r="U90" s="132">
        <v>0</v>
      </c>
      <c r="V90" s="71">
        <f t="shared" si="16"/>
        <v>0</v>
      </c>
      <c r="W90" s="59" t="e">
        <f t="shared" si="17"/>
        <v>#DIV/0!</v>
      </c>
      <c r="X90" s="113">
        <v>0.06</v>
      </c>
      <c r="Y90" s="114">
        <v>0.06</v>
      </c>
      <c r="Z90" s="115">
        <v>0</v>
      </c>
      <c r="AA90" s="60">
        <v>23684</v>
      </c>
      <c r="AB90" s="61"/>
      <c r="AC90" s="73"/>
      <c r="AD90" s="69" t="s">
        <v>158</v>
      </c>
      <c r="AE90" s="66"/>
      <c r="AF90" s="8" t="s">
        <v>247</v>
      </c>
      <c r="AG90" s="8" t="s">
        <v>151</v>
      </c>
      <c r="AH90" s="8" t="s">
        <v>211</v>
      </c>
      <c r="AI90" s="8" t="s">
        <v>248</v>
      </c>
      <c r="AJ90" s="8"/>
      <c r="AK90" s="8"/>
      <c r="AL90" s="74"/>
    </row>
    <row r="91" spans="1:38" customFormat="1" x14ac:dyDescent="0.3">
      <c r="A91" s="58" t="s">
        <v>236</v>
      </c>
      <c r="B91" s="77"/>
      <c r="C91" s="78">
        <v>43390</v>
      </c>
      <c r="D91" s="78">
        <v>43841</v>
      </c>
      <c r="E91" s="79" t="s">
        <v>9</v>
      </c>
      <c r="F91" s="8"/>
      <c r="G91" s="8" t="s">
        <v>237</v>
      </c>
      <c r="H91" s="8" t="s">
        <v>352</v>
      </c>
      <c r="I91" s="130">
        <v>0</v>
      </c>
      <c r="J91" s="136">
        <v>0</v>
      </c>
      <c r="K91" s="132">
        <v>0</v>
      </c>
      <c r="L91" s="71">
        <f t="shared" si="12"/>
        <v>0</v>
      </c>
      <c r="M91" s="59" t="e">
        <f t="shared" si="13"/>
        <v>#DIV/0!</v>
      </c>
      <c r="N91" s="130">
        <v>0</v>
      </c>
      <c r="O91" s="131">
        <v>0</v>
      </c>
      <c r="P91" s="132">
        <v>0</v>
      </c>
      <c r="Q91" s="71">
        <f t="shared" si="14"/>
        <v>0</v>
      </c>
      <c r="R91" s="59" t="e">
        <f t="shared" si="15"/>
        <v>#DIV/0!</v>
      </c>
      <c r="S91" s="130">
        <v>0</v>
      </c>
      <c r="T91" s="131">
        <v>0</v>
      </c>
      <c r="U91" s="132">
        <v>0</v>
      </c>
      <c r="V91" s="71">
        <f t="shared" si="16"/>
        <v>0</v>
      </c>
      <c r="W91" s="59" t="e">
        <f t="shared" si="17"/>
        <v>#DIV/0!</v>
      </c>
      <c r="X91" s="113">
        <v>0</v>
      </c>
      <c r="Y91" s="114">
        <v>0</v>
      </c>
      <c r="Z91" s="115">
        <v>0</v>
      </c>
      <c r="AA91" s="60">
        <v>3450</v>
      </c>
      <c r="AB91" s="61"/>
      <c r="AC91" s="73"/>
      <c r="AD91" s="69" t="s">
        <v>158</v>
      </c>
      <c r="AE91" s="66"/>
      <c r="AF91" s="8" t="s">
        <v>235</v>
      </c>
      <c r="AG91" s="8" t="s">
        <v>238</v>
      </c>
      <c r="AH91" s="8" t="s">
        <v>220</v>
      </c>
      <c r="AI91" s="8"/>
      <c r="AJ91" s="8"/>
      <c r="AK91" s="8"/>
      <c r="AL91" s="74"/>
    </row>
    <row r="92" spans="1:38" customFormat="1" x14ac:dyDescent="0.3">
      <c r="A92" s="58" t="s">
        <v>227</v>
      </c>
      <c r="B92" s="77"/>
      <c r="C92" s="78">
        <v>43320</v>
      </c>
      <c r="D92" s="78">
        <v>43841</v>
      </c>
      <c r="E92" s="79" t="s">
        <v>9</v>
      </c>
      <c r="F92" s="8"/>
      <c r="G92" s="8" t="s">
        <v>228</v>
      </c>
      <c r="H92" s="8" t="s">
        <v>272</v>
      </c>
      <c r="I92" s="130">
        <v>0</v>
      </c>
      <c r="J92" s="136">
        <v>0</v>
      </c>
      <c r="K92" s="132">
        <v>0</v>
      </c>
      <c r="L92" s="71">
        <f t="shared" si="12"/>
        <v>0</v>
      </c>
      <c r="M92" s="59" t="e">
        <f t="shared" si="13"/>
        <v>#DIV/0!</v>
      </c>
      <c r="N92" s="130">
        <v>127600</v>
      </c>
      <c r="O92" s="131">
        <v>127600</v>
      </c>
      <c r="P92" s="132">
        <v>127600</v>
      </c>
      <c r="Q92" s="71">
        <f t="shared" si="14"/>
        <v>0</v>
      </c>
      <c r="R92" s="59">
        <f t="shared" si="15"/>
        <v>0</v>
      </c>
      <c r="S92" s="130">
        <v>0</v>
      </c>
      <c r="T92" s="131">
        <v>30000</v>
      </c>
      <c r="U92" s="132">
        <v>26400</v>
      </c>
      <c r="V92" s="71">
        <f t="shared" si="16"/>
        <v>26400</v>
      </c>
      <c r="W92" s="59">
        <f t="shared" si="17"/>
        <v>1</v>
      </c>
      <c r="X92" s="113">
        <v>0.1</v>
      </c>
      <c r="Y92" s="114">
        <v>0.1</v>
      </c>
      <c r="Z92" s="115">
        <v>0</v>
      </c>
      <c r="AA92" s="60">
        <v>15400</v>
      </c>
      <c r="AB92" s="61"/>
      <c r="AC92" s="73"/>
      <c r="AD92" s="69" t="s">
        <v>229</v>
      </c>
      <c r="AE92" s="8" t="s">
        <v>230</v>
      </c>
      <c r="AF92" s="8" t="s">
        <v>186</v>
      </c>
      <c r="AG92" s="8" t="s">
        <v>181</v>
      </c>
      <c r="AH92" s="8" t="s">
        <v>177</v>
      </c>
      <c r="AI92" s="66"/>
      <c r="AJ92" s="8"/>
      <c r="AK92" s="8"/>
      <c r="AL92" s="74"/>
    </row>
    <row r="93" spans="1:38" customFormat="1" x14ac:dyDescent="0.3">
      <c r="A93" s="58" t="s">
        <v>223</v>
      </c>
      <c r="B93" s="77"/>
      <c r="C93" s="78">
        <v>43397</v>
      </c>
      <c r="D93" s="78">
        <v>43841</v>
      </c>
      <c r="E93" s="79" t="s">
        <v>9</v>
      </c>
      <c r="F93" s="8"/>
      <c r="G93" s="8" t="s">
        <v>224</v>
      </c>
      <c r="H93" s="8" t="s">
        <v>357</v>
      </c>
      <c r="I93" s="130">
        <v>200000</v>
      </c>
      <c r="J93" s="136">
        <v>150000</v>
      </c>
      <c r="K93" s="132">
        <v>152654.56</v>
      </c>
      <c r="L93" s="71">
        <f t="shared" si="12"/>
        <v>-47345.440000000002</v>
      </c>
      <c r="M93" s="59">
        <f t="shared" si="13"/>
        <v>-0.31014756454048936</v>
      </c>
      <c r="N93" s="130">
        <v>0</v>
      </c>
      <c r="O93" s="131">
        <v>0</v>
      </c>
      <c r="P93" s="132">
        <v>0</v>
      </c>
      <c r="Q93" s="71">
        <f t="shared" si="14"/>
        <v>0</v>
      </c>
      <c r="R93" s="59" t="e">
        <f t="shared" si="15"/>
        <v>#DIV/0!</v>
      </c>
      <c r="S93" s="130">
        <v>100000</v>
      </c>
      <c r="T93" s="131">
        <v>10000</v>
      </c>
      <c r="U93" s="132">
        <v>40000</v>
      </c>
      <c r="V93" s="71">
        <f t="shared" si="16"/>
        <v>-60000</v>
      </c>
      <c r="W93" s="59">
        <f t="shared" si="17"/>
        <v>-1.5</v>
      </c>
      <c r="X93" s="113">
        <v>0.08</v>
      </c>
      <c r="Y93" s="114">
        <v>0</v>
      </c>
      <c r="Z93" s="115">
        <v>0.08</v>
      </c>
      <c r="AA93" s="60">
        <v>14612</v>
      </c>
      <c r="AB93" s="61"/>
      <c r="AC93" s="73"/>
      <c r="AD93" s="69" t="s">
        <v>225</v>
      </c>
      <c r="AE93" s="8" t="s">
        <v>157</v>
      </c>
      <c r="AF93" s="8" t="s">
        <v>166</v>
      </c>
      <c r="AG93" s="8" t="s">
        <v>160</v>
      </c>
      <c r="AH93" s="8" t="s">
        <v>226</v>
      </c>
      <c r="AI93" s="8" t="s">
        <v>155</v>
      </c>
      <c r="AJ93" s="8" t="s">
        <v>162</v>
      </c>
      <c r="AK93" s="70"/>
      <c r="AL93" s="74"/>
    </row>
    <row r="94" spans="1:38" customFormat="1" x14ac:dyDescent="0.3">
      <c r="A94" s="58" t="s">
        <v>218</v>
      </c>
      <c r="B94" s="77"/>
      <c r="C94" s="78">
        <v>43390</v>
      </c>
      <c r="D94" s="78">
        <v>43841</v>
      </c>
      <c r="E94" s="79" t="s">
        <v>9</v>
      </c>
      <c r="F94" s="8"/>
      <c r="G94" s="8" t="s">
        <v>219</v>
      </c>
      <c r="H94" s="8" t="s">
        <v>279</v>
      </c>
      <c r="I94" s="130">
        <v>0</v>
      </c>
      <c r="J94" s="136">
        <v>0</v>
      </c>
      <c r="K94" s="132">
        <v>265443.84999999998</v>
      </c>
      <c r="L94" s="71">
        <f t="shared" si="12"/>
        <v>265443.84999999998</v>
      </c>
      <c r="M94" s="59">
        <f t="shared" si="13"/>
        <v>1</v>
      </c>
      <c r="N94" s="130">
        <v>0</v>
      </c>
      <c r="O94" s="131">
        <v>0</v>
      </c>
      <c r="P94" s="132">
        <v>20518.63</v>
      </c>
      <c r="Q94" s="71">
        <f t="shared" si="14"/>
        <v>20518.63</v>
      </c>
      <c r="R94" s="59">
        <f t="shared" si="15"/>
        <v>1</v>
      </c>
      <c r="S94" s="130">
        <v>0</v>
      </c>
      <c r="T94" s="131">
        <v>0</v>
      </c>
      <c r="U94" s="132">
        <v>0</v>
      </c>
      <c r="V94" s="71">
        <f t="shared" si="16"/>
        <v>0</v>
      </c>
      <c r="W94" s="59" t="e">
        <f t="shared" si="17"/>
        <v>#DIV/0!</v>
      </c>
      <c r="X94" s="113">
        <v>0</v>
      </c>
      <c r="Y94" s="114">
        <v>0</v>
      </c>
      <c r="Z94" s="115">
        <v>0</v>
      </c>
      <c r="AA94" s="60">
        <v>42894</v>
      </c>
      <c r="AB94" s="61"/>
      <c r="AC94" s="73"/>
      <c r="AD94" s="69" t="s">
        <v>201</v>
      </c>
      <c r="AE94" s="66"/>
      <c r="AF94" s="8" t="s">
        <v>220</v>
      </c>
      <c r="AG94" s="8" t="s">
        <v>171</v>
      </c>
      <c r="AH94" s="8" t="s">
        <v>221</v>
      </c>
      <c r="AI94" s="8" t="s">
        <v>169</v>
      </c>
      <c r="AJ94" s="8" t="s">
        <v>222</v>
      </c>
      <c r="AK94" s="70"/>
      <c r="AL94" s="74"/>
    </row>
    <row r="95" spans="1:38" customFormat="1" x14ac:dyDescent="0.3">
      <c r="A95" s="58" t="s">
        <v>213</v>
      </c>
      <c r="B95" s="77"/>
      <c r="C95" s="78">
        <v>43349</v>
      </c>
      <c r="D95" s="78">
        <v>43841</v>
      </c>
      <c r="E95" s="79" t="s">
        <v>9</v>
      </c>
      <c r="F95" s="8"/>
      <c r="G95" s="8" t="s">
        <v>27</v>
      </c>
      <c r="H95" s="8" t="s">
        <v>279</v>
      </c>
      <c r="I95" s="130">
        <v>0</v>
      </c>
      <c r="J95" s="136">
        <v>0</v>
      </c>
      <c r="K95" s="132">
        <v>0</v>
      </c>
      <c r="L95" s="71">
        <f t="shared" si="12"/>
        <v>0</v>
      </c>
      <c r="M95" s="59" t="e">
        <f t="shared" si="13"/>
        <v>#DIV/0!</v>
      </c>
      <c r="N95" s="130">
        <v>0</v>
      </c>
      <c r="O95" s="131">
        <v>0</v>
      </c>
      <c r="P95" s="132">
        <v>0</v>
      </c>
      <c r="Q95" s="71">
        <f t="shared" si="14"/>
        <v>0</v>
      </c>
      <c r="R95" s="59" t="e">
        <f t="shared" si="15"/>
        <v>#DIV/0!</v>
      </c>
      <c r="S95" s="130">
        <v>1000000</v>
      </c>
      <c r="T95" s="131">
        <v>1000000</v>
      </c>
      <c r="U95" s="132">
        <v>210000</v>
      </c>
      <c r="V95" s="71">
        <f t="shared" si="16"/>
        <v>-790000</v>
      </c>
      <c r="W95" s="59">
        <f t="shared" si="17"/>
        <v>-3.7619047619047619</v>
      </c>
      <c r="X95" s="113">
        <v>0</v>
      </c>
      <c r="Y95" s="114">
        <v>0</v>
      </c>
      <c r="Z95" s="115">
        <v>0.08</v>
      </c>
      <c r="AA95" s="60">
        <v>16800</v>
      </c>
      <c r="AB95" s="61"/>
      <c r="AC95" s="73"/>
      <c r="AD95" s="69" t="s">
        <v>201</v>
      </c>
      <c r="AE95" s="24"/>
      <c r="AF95" s="8" t="s">
        <v>184</v>
      </c>
      <c r="AG95" s="8" t="s">
        <v>208</v>
      </c>
      <c r="AH95" s="8" t="s">
        <v>207</v>
      </c>
      <c r="AI95" s="8"/>
      <c r="AJ95" s="8"/>
      <c r="AK95" s="70"/>
      <c r="AL95" s="74"/>
    </row>
    <row r="96" spans="1:38" customFormat="1" x14ac:dyDescent="0.3">
      <c r="A96" s="58" t="s">
        <v>199</v>
      </c>
      <c r="B96" s="77"/>
      <c r="C96" s="78">
        <v>43186</v>
      </c>
      <c r="D96" s="78">
        <v>43841</v>
      </c>
      <c r="E96" s="79" t="s">
        <v>9</v>
      </c>
      <c r="F96" s="8"/>
      <c r="G96" s="8" t="s">
        <v>200</v>
      </c>
      <c r="H96" s="8" t="s">
        <v>356</v>
      </c>
      <c r="I96" s="130">
        <v>500000</v>
      </c>
      <c r="J96" s="136">
        <v>0</v>
      </c>
      <c r="K96" s="132">
        <v>894554</v>
      </c>
      <c r="L96" s="71">
        <f t="shared" si="12"/>
        <v>394554</v>
      </c>
      <c r="M96" s="59">
        <f t="shared" si="13"/>
        <v>0.44106225001509131</v>
      </c>
      <c r="N96" s="130">
        <v>0</v>
      </c>
      <c r="O96" s="131">
        <v>0</v>
      </c>
      <c r="P96" s="132">
        <v>0</v>
      </c>
      <c r="Q96" s="71">
        <f t="shared" si="14"/>
        <v>0</v>
      </c>
      <c r="R96" s="59" t="e">
        <f t="shared" si="15"/>
        <v>#DIV/0!</v>
      </c>
      <c r="S96" s="130">
        <v>0</v>
      </c>
      <c r="T96" s="131">
        <v>0</v>
      </c>
      <c r="U96" s="132">
        <v>0</v>
      </c>
      <c r="V96" s="71">
        <f t="shared" si="16"/>
        <v>0</v>
      </c>
      <c r="W96" s="59" t="e">
        <f t="shared" si="17"/>
        <v>#DIV/0!</v>
      </c>
      <c r="X96" s="113">
        <v>7.0000000000000007E-2</v>
      </c>
      <c r="Y96" s="114">
        <v>0</v>
      </c>
      <c r="Z96" s="115">
        <v>0</v>
      </c>
      <c r="AA96" s="60">
        <v>62619</v>
      </c>
      <c r="AB96" s="61"/>
      <c r="AC96" s="73"/>
      <c r="AD96" s="69" t="s">
        <v>201</v>
      </c>
      <c r="AE96" s="8" t="s">
        <v>178</v>
      </c>
      <c r="AF96" s="8" t="s">
        <v>202</v>
      </c>
      <c r="AG96" s="8" t="s">
        <v>162</v>
      </c>
      <c r="AH96" s="8" t="s">
        <v>166</v>
      </c>
      <c r="AI96" s="8"/>
      <c r="AJ96" s="8"/>
      <c r="AK96" s="70"/>
      <c r="AL96" s="74"/>
    </row>
    <row r="97" spans="1:38" customFormat="1" x14ac:dyDescent="0.3">
      <c r="A97" s="58">
        <v>2019123</v>
      </c>
      <c r="B97" s="77"/>
      <c r="C97" s="78">
        <v>43699</v>
      </c>
      <c r="D97" s="78">
        <v>43841</v>
      </c>
      <c r="E97" s="79" t="s">
        <v>9</v>
      </c>
      <c r="F97" s="8"/>
      <c r="G97" s="8" t="s">
        <v>252</v>
      </c>
      <c r="H97" s="8" t="s">
        <v>269</v>
      </c>
      <c r="I97" s="130">
        <v>60000</v>
      </c>
      <c r="J97" s="136">
        <v>75000</v>
      </c>
      <c r="K97" s="132">
        <v>79149.91</v>
      </c>
      <c r="L97" s="71">
        <f t="shared" si="12"/>
        <v>19149.910000000003</v>
      </c>
      <c r="M97" s="59">
        <f t="shared" si="13"/>
        <v>0.24194481080269079</v>
      </c>
      <c r="N97" s="130">
        <v>0</v>
      </c>
      <c r="O97" s="131">
        <v>0</v>
      </c>
      <c r="P97" s="132">
        <v>0</v>
      </c>
      <c r="Q97" s="71">
        <f t="shared" si="14"/>
        <v>0</v>
      </c>
      <c r="R97" s="59" t="e">
        <f t="shared" si="15"/>
        <v>#DIV/0!</v>
      </c>
      <c r="S97" s="130">
        <v>0</v>
      </c>
      <c r="T97" s="131">
        <v>0</v>
      </c>
      <c r="U97" s="132">
        <v>0</v>
      </c>
      <c r="V97" s="71">
        <f t="shared" si="16"/>
        <v>0</v>
      </c>
      <c r="W97" s="59" t="e">
        <f t="shared" si="17"/>
        <v>#DIV/0!</v>
      </c>
      <c r="X97" s="113">
        <v>7.4999999999999997E-2</v>
      </c>
      <c r="Y97" s="114">
        <v>0</v>
      </c>
      <c r="Z97" s="115">
        <v>0</v>
      </c>
      <c r="AA97" s="60">
        <v>5312</v>
      </c>
      <c r="AB97" s="61"/>
      <c r="AC97" s="73"/>
      <c r="AD97" s="69" t="s">
        <v>150</v>
      </c>
      <c r="AE97" s="66"/>
      <c r="AF97" s="8" t="s">
        <v>226</v>
      </c>
      <c r="AG97" s="8" t="s">
        <v>151</v>
      </c>
      <c r="AH97" s="8" t="s">
        <v>153</v>
      </c>
      <c r="AI97" s="8"/>
      <c r="AJ97" s="8"/>
      <c r="AK97" s="70"/>
      <c r="AL97" s="74"/>
    </row>
    <row r="98" spans="1:38" customFormat="1" x14ac:dyDescent="0.3">
      <c r="A98" s="58">
        <v>2019109</v>
      </c>
      <c r="B98" s="77"/>
      <c r="C98" s="78">
        <v>43678</v>
      </c>
      <c r="D98" s="78">
        <v>43841</v>
      </c>
      <c r="E98" s="80" t="s">
        <v>242</v>
      </c>
      <c r="F98" s="8"/>
      <c r="G98" s="8" t="s">
        <v>49</v>
      </c>
      <c r="H98" s="8" t="s">
        <v>269</v>
      </c>
      <c r="I98" s="130">
        <v>250000</v>
      </c>
      <c r="J98" s="136">
        <v>0</v>
      </c>
      <c r="K98" s="132">
        <v>0</v>
      </c>
      <c r="L98" s="71">
        <f t="shared" si="12"/>
        <v>-250000</v>
      </c>
      <c r="M98" s="59" t="e">
        <f t="shared" si="13"/>
        <v>#DIV/0!</v>
      </c>
      <c r="N98" s="130">
        <v>0</v>
      </c>
      <c r="O98" s="131">
        <v>0</v>
      </c>
      <c r="P98" s="132">
        <v>0</v>
      </c>
      <c r="Q98" s="71">
        <f t="shared" si="14"/>
        <v>0</v>
      </c>
      <c r="R98" s="59" t="e">
        <f t="shared" si="15"/>
        <v>#DIV/0!</v>
      </c>
      <c r="S98" s="130">
        <v>0</v>
      </c>
      <c r="T98" s="131">
        <v>0</v>
      </c>
      <c r="U98" s="132">
        <v>0</v>
      </c>
      <c r="V98" s="71">
        <f t="shared" si="16"/>
        <v>0</v>
      </c>
      <c r="W98" s="59" t="e">
        <f t="shared" si="17"/>
        <v>#DIV/0!</v>
      </c>
      <c r="X98" s="113">
        <v>0.1</v>
      </c>
      <c r="Y98" s="114">
        <v>0</v>
      </c>
      <c r="Z98" s="115">
        <v>0</v>
      </c>
      <c r="AA98" s="62"/>
      <c r="AB98" s="61"/>
      <c r="AC98" s="73"/>
      <c r="AD98" s="69" t="s">
        <v>195</v>
      </c>
      <c r="AE98" s="66"/>
      <c r="AF98" s="8" t="s">
        <v>208</v>
      </c>
      <c r="AG98" s="8" t="s">
        <v>169</v>
      </c>
      <c r="AH98" s="8" t="s">
        <v>197</v>
      </c>
      <c r="AI98" s="8"/>
      <c r="AJ98" s="8"/>
      <c r="AK98" s="70"/>
      <c r="AL98" s="74" t="s">
        <v>242</v>
      </c>
    </row>
    <row r="99" spans="1:38" customFormat="1" x14ac:dyDescent="0.3">
      <c r="A99" s="58">
        <v>2019101</v>
      </c>
      <c r="B99" s="77"/>
      <c r="C99" s="78">
        <v>43669</v>
      </c>
      <c r="D99" s="78">
        <v>43841</v>
      </c>
      <c r="E99" s="79" t="s">
        <v>9</v>
      </c>
      <c r="F99" s="8"/>
      <c r="G99" s="8" t="s">
        <v>251</v>
      </c>
      <c r="H99" s="8" t="s">
        <v>269</v>
      </c>
      <c r="I99" s="130">
        <v>75000</v>
      </c>
      <c r="J99" s="136">
        <v>0</v>
      </c>
      <c r="K99" s="132">
        <v>52823</v>
      </c>
      <c r="L99" s="71">
        <f t="shared" ref="L99:L130" si="18">K99-I99</f>
        <v>-22177</v>
      </c>
      <c r="M99" s="59">
        <f t="shared" ref="M99:M130" si="19">L99/K99</f>
        <v>-0.41983605626337012</v>
      </c>
      <c r="N99" s="130">
        <v>0</v>
      </c>
      <c r="O99" s="131">
        <v>0</v>
      </c>
      <c r="P99" s="132">
        <v>0</v>
      </c>
      <c r="Q99" s="71">
        <f t="shared" ref="Q99:Q130" si="20">P99-N99</f>
        <v>0</v>
      </c>
      <c r="R99" s="59" t="e">
        <f t="shared" ref="R99:R130" si="21">Q99/P99</f>
        <v>#DIV/0!</v>
      </c>
      <c r="S99" s="130">
        <v>0</v>
      </c>
      <c r="T99" s="131">
        <v>0</v>
      </c>
      <c r="U99" s="132">
        <v>0</v>
      </c>
      <c r="V99" s="71">
        <f t="shared" ref="V99:V130" si="22">U99-S99</f>
        <v>0</v>
      </c>
      <c r="W99" s="59" t="e">
        <f t="shared" ref="W99:W130" si="23">V99/U99</f>
        <v>#DIV/0!</v>
      </c>
      <c r="X99" s="113">
        <v>0</v>
      </c>
      <c r="Y99" s="114">
        <v>0</v>
      </c>
      <c r="Z99" s="115">
        <v>0</v>
      </c>
      <c r="AA99" s="60">
        <v>4780</v>
      </c>
      <c r="AB99" s="61"/>
      <c r="AC99" s="73"/>
      <c r="AD99" s="69" t="s">
        <v>164</v>
      </c>
      <c r="AE99" s="66"/>
      <c r="AF99" s="8" t="s">
        <v>190</v>
      </c>
      <c r="AG99" s="8" t="s">
        <v>193</v>
      </c>
      <c r="AH99" s="8" t="s">
        <v>189</v>
      </c>
      <c r="AI99" s="8"/>
      <c r="AJ99" s="8"/>
      <c r="AK99" s="70"/>
      <c r="AL99" s="74"/>
    </row>
    <row r="100" spans="1:38" customFormat="1" x14ac:dyDescent="0.3">
      <c r="A100" s="58">
        <v>2019092</v>
      </c>
      <c r="B100" s="77"/>
      <c r="C100" s="78">
        <v>43639</v>
      </c>
      <c r="D100" s="78">
        <v>43841</v>
      </c>
      <c r="E100" s="79" t="s">
        <v>9</v>
      </c>
      <c r="F100" s="8"/>
      <c r="G100" s="8" t="s">
        <v>249</v>
      </c>
      <c r="H100" s="8" t="s">
        <v>269</v>
      </c>
      <c r="I100" s="130">
        <v>500000</v>
      </c>
      <c r="J100" s="136">
        <v>0</v>
      </c>
      <c r="K100" s="132">
        <v>164530.19</v>
      </c>
      <c r="L100" s="71">
        <f t="shared" si="18"/>
        <v>-335469.81</v>
      </c>
      <c r="M100" s="59">
        <f t="shared" si="19"/>
        <v>-2.0389559508805042</v>
      </c>
      <c r="N100" s="130">
        <v>0</v>
      </c>
      <c r="O100" s="131">
        <v>0</v>
      </c>
      <c r="P100" s="132">
        <v>0</v>
      </c>
      <c r="Q100" s="71">
        <f t="shared" si="20"/>
        <v>0</v>
      </c>
      <c r="R100" s="59" t="e">
        <f t="shared" si="21"/>
        <v>#DIV/0!</v>
      </c>
      <c r="S100" s="130">
        <v>100000</v>
      </c>
      <c r="T100" s="131">
        <v>0</v>
      </c>
      <c r="U100" s="132">
        <v>0</v>
      </c>
      <c r="V100" s="71">
        <f t="shared" si="22"/>
        <v>-100000</v>
      </c>
      <c r="W100" s="59" t="e">
        <f t="shared" si="23"/>
        <v>#DIV/0!</v>
      </c>
      <c r="X100" s="113">
        <v>0.1</v>
      </c>
      <c r="Y100" s="114">
        <v>0</v>
      </c>
      <c r="Z100" s="115">
        <v>0.1</v>
      </c>
      <c r="AA100" s="60">
        <v>16453</v>
      </c>
      <c r="AB100" s="61"/>
      <c r="AC100" s="73"/>
      <c r="AD100" s="69" t="s">
        <v>250</v>
      </c>
      <c r="AE100" s="66"/>
      <c r="AF100" s="8" t="s">
        <v>190</v>
      </c>
      <c r="AG100" s="8" t="s">
        <v>193</v>
      </c>
      <c r="AH100" s="8" t="s">
        <v>189</v>
      </c>
      <c r="AI100" s="8"/>
      <c r="AJ100" s="8"/>
      <c r="AK100" s="70"/>
      <c r="AL100" s="74"/>
    </row>
    <row r="101" spans="1:38" customFormat="1" x14ac:dyDescent="0.3">
      <c r="A101" s="58">
        <v>2019078</v>
      </c>
      <c r="B101" s="77"/>
      <c r="C101" s="78">
        <v>43609</v>
      </c>
      <c r="D101" s="78">
        <v>43841</v>
      </c>
      <c r="E101" s="79" t="s">
        <v>9</v>
      </c>
      <c r="F101" s="8"/>
      <c r="G101" s="8" t="s">
        <v>80</v>
      </c>
      <c r="H101" s="8" t="s">
        <v>269</v>
      </c>
      <c r="I101" s="130">
        <v>0</v>
      </c>
      <c r="J101" s="136">
        <v>0</v>
      </c>
      <c r="K101" s="132">
        <v>0</v>
      </c>
      <c r="L101" s="71">
        <f t="shared" si="18"/>
        <v>0</v>
      </c>
      <c r="M101" s="59" t="e">
        <f t="shared" si="19"/>
        <v>#DIV/0!</v>
      </c>
      <c r="N101" s="130">
        <v>300000</v>
      </c>
      <c r="O101" s="131">
        <v>0</v>
      </c>
      <c r="P101" s="132">
        <v>184787.4</v>
      </c>
      <c r="Q101" s="71">
        <f t="shared" si="20"/>
        <v>-115212.6</v>
      </c>
      <c r="R101" s="59">
        <f t="shared" si="21"/>
        <v>-0.6234873156936025</v>
      </c>
      <c r="S101" s="130">
        <v>0</v>
      </c>
      <c r="T101" s="131">
        <v>0</v>
      </c>
      <c r="U101" s="132">
        <v>0</v>
      </c>
      <c r="V101" s="71">
        <f t="shared" si="22"/>
        <v>0</v>
      </c>
      <c r="W101" s="59" t="e">
        <f t="shared" si="23"/>
        <v>#DIV/0!</v>
      </c>
      <c r="X101" s="113">
        <v>0</v>
      </c>
      <c r="Y101" s="114">
        <v>0.1</v>
      </c>
      <c r="Z101" s="115">
        <v>0</v>
      </c>
      <c r="AA101" s="60">
        <v>18213</v>
      </c>
      <c r="AB101" s="61"/>
      <c r="AC101" s="73"/>
      <c r="AD101" s="69" t="s">
        <v>179</v>
      </c>
      <c r="AE101" s="66"/>
      <c r="AF101" s="8" t="s">
        <v>161</v>
      </c>
      <c r="AG101" s="8" t="s">
        <v>193</v>
      </c>
      <c r="AH101" s="8" t="s">
        <v>185</v>
      </c>
      <c r="AI101" s="8" t="s">
        <v>177</v>
      </c>
      <c r="AJ101" s="8"/>
      <c r="AK101" s="70"/>
      <c r="AL101" s="74"/>
    </row>
    <row r="102" spans="1:38" customFormat="1" x14ac:dyDescent="0.3">
      <c r="A102" s="58">
        <v>2019075</v>
      </c>
      <c r="B102" s="77"/>
      <c r="C102" s="78">
        <v>43606</v>
      </c>
      <c r="D102" s="78">
        <v>43841</v>
      </c>
      <c r="E102" s="79" t="s">
        <v>9</v>
      </c>
      <c r="F102" s="8"/>
      <c r="G102" s="8" t="s">
        <v>191</v>
      </c>
      <c r="H102" s="8" t="s">
        <v>269</v>
      </c>
      <c r="I102" s="130">
        <v>0</v>
      </c>
      <c r="J102" s="136">
        <v>0</v>
      </c>
      <c r="K102" s="132">
        <v>843485.25</v>
      </c>
      <c r="L102" s="71">
        <f t="shared" si="18"/>
        <v>843485.25</v>
      </c>
      <c r="M102" s="59">
        <f t="shared" si="19"/>
        <v>1</v>
      </c>
      <c r="N102" s="130">
        <v>0</v>
      </c>
      <c r="O102" s="131">
        <v>0</v>
      </c>
      <c r="P102" s="132">
        <v>217964.46</v>
      </c>
      <c r="Q102" s="71">
        <f t="shared" si="20"/>
        <v>217964.46</v>
      </c>
      <c r="R102" s="59">
        <f t="shared" si="21"/>
        <v>1</v>
      </c>
      <c r="S102" s="130">
        <v>0</v>
      </c>
      <c r="T102" s="131">
        <v>0</v>
      </c>
      <c r="U102" s="132">
        <v>0</v>
      </c>
      <c r="V102" s="71">
        <f t="shared" si="22"/>
        <v>0</v>
      </c>
      <c r="W102" s="59" t="e">
        <f t="shared" si="23"/>
        <v>#DIV/0!</v>
      </c>
      <c r="X102" s="113">
        <v>0.1</v>
      </c>
      <c r="Y102" s="114">
        <v>0.1</v>
      </c>
      <c r="Z102" s="115">
        <v>0</v>
      </c>
      <c r="AA102" s="60">
        <v>106145</v>
      </c>
      <c r="AB102" s="61"/>
      <c r="AC102" s="73"/>
      <c r="AD102" s="69" t="s">
        <v>179</v>
      </c>
      <c r="AE102" s="24"/>
      <c r="AF102" s="8" t="s">
        <v>214</v>
      </c>
      <c r="AG102" s="8" t="s">
        <v>189</v>
      </c>
      <c r="AH102" s="8" t="s">
        <v>181</v>
      </c>
      <c r="AI102" s="8" t="s">
        <v>190</v>
      </c>
      <c r="AJ102" s="8"/>
      <c r="AK102" s="70"/>
      <c r="AL102" s="74"/>
    </row>
    <row r="103" spans="1:38" customFormat="1" x14ac:dyDescent="0.3">
      <c r="A103" s="58">
        <v>2019068</v>
      </c>
      <c r="B103" s="77"/>
      <c r="C103" s="78">
        <v>43588</v>
      </c>
      <c r="D103" s="78">
        <v>43841</v>
      </c>
      <c r="E103" s="79" t="s">
        <v>9</v>
      </c>
      <c r="F103" s="8"/>
      <c r="G103" s="8" t="s">
        <v>68</v>
      </c>
      <c r="H103" s="8" t="s">
        <v>269</v>
      </c>
      <c r="I103" s="130">
        <v>150000</v>
      </c>
      <c r="J103" s="136">
        <v>0</v>
      </c>
      <c r="K103" s="132">
        <v>189365.97</v>
      </c>
      <c r="L103" s="71">
        <f t="shared" si="18"/>
        <v>39365.97</v>
      </c>
      <c r="M103" s="59">
        <f t="shared" si="19"/>
        <v>0.20788302143199225</v>
      </c>
      <c r="N103" s="130">
        <v>100000</v>
      </c>
      <c r="O103" s="131">
        <v>0</v>
      </c>
      <c r="P103" s="132">
        <v>325000</v>
      </c>
      <c r="Q103" s="71">
        <f t="shared" si="20"/>
        <v>225000</v>
      </c>
      <c r="R103" s="59">
        <f t="shared" si="21"/>
        <v>0.69230769230769229</v>
      </c>
      <c r="S103" s="130">
        <v>0</v>
      </c>
      <c r="T103" s="131">
        <v>0</v>
      </c>
      <c r="U103" s="132">
        <v>0</v>
      </c>
      <c r="V103" s="71">
        <f t="shared" si="22"/>
        <v>0</v>
      </c>
      <c r="W103" s="59" t="e">
        <f t="shared" si="23"/>
        <v>#DIV/0!</v>
      </c>
      <c r="X103" s="113">
        <v>0.09</v>
      </c>
      <c r="Y103" s="114">
        <v>0.1</v>
      </c>
      <c r="Z103" s="115">
        <v>0</v>
      </c>
      <c r="AA103" s="60">
        <v>49956</v>
      </c>
      <c r="AB103" s="61"/>
      <c r="AC103" s="73"/>
      <c r="AD103" s="69" t="s">
        <v>164</v>
      </c>
      <c r="AE103" s="8" t="s">
        <v>205</v>
      </c>
      <c r="AF103" s="8" t="s">
        <v>166</v>
      </c>
      <c r="AG103" s="8" t="s">
        <v>145</v>
      </c>
      <c r="AH103" s="8" t="s">
        <v>162</v>
      </c>
      <c r="AI103" s="8"/>
      <c r="AJ103" s="8"/>
      <c r="AK103" s="70"/>
      <c r="AL103" s="74"/>
    </row>
    <row r="104" spans="1:38" customFormat="1" x14ac:dyDescent="0.3">
      <c r="A104" s="58">
        <v>2019067</v>
      </c>
      <c r="B104" s="77"/>
      <c r="C104" s="78">
        <v>43567</v>
      </c>
      <c r="D104" s="78">
        <v>43841</v>
      </c>
      <c r="E104" s="79" t="s">
        <v>9</v>
      </c>
      <c r="F104" s="8"/>
      <c r="G104" s="8" t="s">
        <v>94</v>
      </c>
      <c r="H104" s="8" t="s">
        <v>269</v>
      </c>
      <c r="I104" s="130">
        <v>300000</v>
      </c>
      <c r="J104" s="136">
        <v>300000</v>
      </c>
      <c r="K104" s="132">
        <v>268584.46999999997</v>
      </c>
      <c r="L104" s="71">
        <f t="shared" si="18"/>
        <v>-31415.530000000028</v>
      </c>
      <c r="M104" s="59">
        <f t="shared" si="19"/>
        <v>-0.11696703833993094</v>
      </c>
      <c r="N104" s="130">
        <v>0</v>
      </c>
      <c r="O104" s="131">
        <v>0</v>
      </c>
      <c r="P104" s="132">
        <v>0</v>
      </c>
      <c r="Q104" s="71">
        <f t="shared" si="20"/>
        <v>0</v>
      </c>
      <c r="R104" s="59" t="e">
        <f t="shared" si="21"/>
        <v>#DIV/0!</v>
      </c>
      <c r="S104" s="130">
        <v>0</v>
      </c>
      <c r="T104" s="131">
        <v>0</v>
      </c>
      <c r="U104" s="132">
        <v>0</v>
      </c>
      <c r="V104" s="71">
        <f t="shared" si="22"/>
        <v>0</v>
      </c>
      <c r="W104" s="59" t="e">
        <f t="shared" si="23"/>
        <v>#DIV/0!</v>
      </c>
      <c r="X104" s="113">
        <v>0.1</v>
      </c>
      <c r="Y104" s="114">
        <v>0.1</v>
      </c>
      <c r="Z104" s="115">
        <v>0.1</v>
      </c>
      <c r="AA104" s="60">
        <v>26858</v>
      </c>
      <c r="AB104" s="61"/>
      <c r="AC104" s="73"/>
      <c r="AD104" s="69" t="s">
        <v>229</v>
      </c>
      <c r="AE104" s="8" t="s">
        <v>230</v>
      </c>
      <c r="AF104" s="8" t="s">
        <v>189</v>
      </c>
      <c r="AG104" s="8" t="s">
        <v>190</v>
      </c>
      <c r="AH104" s="8"/>
      <c r="AI104" s="8"/>
      <c r="AJ104" s="8"/>
      <c r="AK104" s="70"/>
      <c r="AL104" s="74"/>
    </row>
    <row r="105" spans="1:38" customFormat="1" x14ac:dyDescent="0.3">
      <c r="A105" s="58">
        <v>2019051</v>
      </c>
      <c r="B105" s="77"/>
      <c r="C105" s="78">
        <v>43542</v>
      </c>
      <c r="D105" s="78">
        <v>43841</v>
      </c>
      <c r="E105" s="79" t="s">
        <v>9</v>
      </c>
      <c r="F105" s="8"/>
      <c r="G105" s="8" t="s">
        <v>22</v>
      </c>
      <c r="H105" s="8" t="s">
        <v>269</v>
      </c>
      <c r="I105" s="130">
        <v>300000</v>
      </c>
      <c r="J105" s="136">
        <v>300000</v>
      </c>
      <c r="K105" s="132">
        <v>311910.23</v>
      </c>
      <c r="L105" s="71">
        <f t="shared" si="18"/>
        <v>11910.229999999981</v>
      </c>
      <c r="M105" s="59">
        <f t="shared" si="19"/>
        <v>3.8184800799896758E-2</v>
      </c>
      <c r="N105" s="130">
        <v>25000</v>
      </c>
      <c r="O105" s="131">
        <v>100000</v>
      </c>
      <c r="P105" s="132">
        <v>102852.12</v>
      </c>
      <c r="Q105" s="71">
        <f t="shared" si="20"/>
        <v>77852.12</v>
      </c>
      <c r="R105" s="59">
        <f t="shared" si="21"/>
        <v>0.75693257465183994</v>
      </c>
      <c r="S105" s="130">
        <v>25000</v>
      </c>
      <c r="T105" s="131">
        <v>0</v>
      </c>
      <c r="U105" s="132">
        <v>92299</v>
      </c>
      <c r="V105" s="71">
        <f t="shared" si="22"/>
        <v>67299</v>
      </c>
      <c r="W105" s="59">
        <f t="shared" si="23"/>
        <v>0.72914116079264135</v>
      </c>
      <c r="X105" s="113">
        <v>0.08</v>
      </c>
      <c r="Y105" s="114">
        <v>0.08</v>
      </c>
      <c r="Z105" s="115">
        <v>0.08</v>
      </c>
      <c r="AA105" s="60">
        <v>42156</v>
      </c>
      <c r="AB105" s="61"/>
      <c r="AC105" s="73"/>
      <c r="AD105" s="69" t="s">
        <v>144</v>
      </c>
      <c r="AE105" s="66"/>
      <c r="AF105" s="8" t="s">
        <v>177</v>
      </c>
      <c r="AG105" s="8" t="s">
        <v>161</v>
      </c>
      <c r="AH105" s="8" t="s">
        <v>184</v>
      </c>
      <c r="AI105" s="8" t="s">
        <v>185</v>
      </c>
      <c r="AJ105" s="8" t="s">
        <v>176</v>
      </c>
      <c r="AK105" s="8" t="s">
        <v>186</v>
      </c>
      <c r="AL105" s="74"/>
    </row>
    <row r="106" spans="1:38" customFormat="1" x14ac:dyDescent="0.3">
      <c r="A106" s="58">
        <v>2019030</v>
      </c>
      <c r="B106" s="77"/>
      <c r="C106" s="78">
        <v>43502</v>
      </c>
      <c r="D106" s="78">
        <v>43841</v>
      </c>
      <c r="E106" s="79" t="s">
        <v>9</v>
      </c>
      <c r="F106" s="8"/>
      <c r="G106" s="8" t="s">
        <v>77</v>
      </c>
      <c r="H106" s="8" t="s">
        <v>269</v>
      </c>
      <c r="I106" s="130">
        <v>400000</v>
      </c>
      <c r="J106" s="136">
        <v>400000</v>
      </c>
      <c r="K106" s="132">
        <v>422164.46</v>
      </c>
      <c r="L106" s="71">
        <f t="shared" si="18"/>
        <v>22164.460000000021</v>
      </c>
      <c r="M106" s="59">
        <f t="shared" si="19"/>
        <v>5.2501956228148669E-2</v>
      </c>
      <c r="N106" s="130">
        <v>10000</v>
      </c>
      <c r="O106" s="131">
        <v>10000</v>
      </c>
      <c r="P106" s="132">
        <v>0</v>
      </c>
      <c r="Q106" s="71">
        <f t="shared" si="20"/>
        <v>-10000</v>
      </c>
      <c r="R106" s="59" t="e">
        <f t="shared" si="21"/>
        <v>#DIV/0!</v>
      </c>
      <c r="S106" s="130">
        <v>50000</v>
      </c>
      <c r="T106" s="131">
        <v>50000</v>
      </c>
      <c r="U106" s="132">
        <v>45000</v>
      </c>
      <c r="V106" s="71">
        <f t="shared" si="22"/>
        <v>-5000</v>
      </c>
      <c r="W106" s="59">
        <f t="shared" si="23"/>
        <v>-0.1111111111111111</v>
      </c>
      <c r="X106" s="113">
        <v>0.1</v>
      </c>
      <c r="Y106" s="114">
        <v>0.1</v>
      </c>
      <c r="Z106" s="115">
        <v>0</v>
      </c>
      <c r="AA106" s="60">
        <v>44636</v>
      </c>
      <c r="AB106" s="61"/>
      <c r="AC106" s="73"/>
      <c r="AD106" s="69" t="s">
        <v>164</v>
      </c>
      <c r="AE106" s="66"/>
      <c r="AF106" s="8" t="s">
        <v>203</v>
      </c>
      <c r="AG106" s="8" t="s">
        <v>190</v>
      </c>
      <c r="AH106" s="8" t="s">
        <v>189</v>
      </c>
      <c r="AI106" s="8"/>
      <c r="AJ106" s="8"/>
      <c r="AK106" s="8"/>
      <c r="AL106" s="74"/>
    </row>
    <row r="107" spans="1:38" customFormat="1" x14ac:dyDescent="0.3">
      <c r="A107" s="58">
        <v>2019018</v>
      </c>
      <c r="B107" s="77"/>
      <c r="C107" s="78">
        <v>43497</v>
      </c>
      <c r="D107" s="78">
        <v>43841</v>
      </c>
      <c r="E107" s="80" t="s">
        <v>242</v>
      </c>
      <c r="F107" s="8"/>
      <c r="G107" s="8" t="s">
        <v>194</v>
      </c>
      <c r="H107" s="8" t="s">
        <v>269</v>
      </c>
      <c r="I107" s="130">
        <v>300000</v>
      </c>
      <c r="J107" s="136">
        <v>0</v>
      </c>
      <c r="K107" s="132">
        <v>0</v>
      </c>
      <c r="L107" s="71">
        <f t="shared" si="18"/>
        <v>-300000</v>
      </c>
      <c r="M107" s="59" t="e">
        <f t="shared" si="19"/>
        <v>#DIV/0!</v>
      </c>
      <c r="N107" s="130">
        <v>0</v>
      </c>
      <c r="O107" s="131">
        <v>0</v>
      </c>
      <c r="P107" s="132">
        <v>0</v>
      </c>
      <c r="Q107" s="71">
        <f t="shared" si="20"/>
        <v>0</v>
      </c>
      <c r="R107" s="59" t="e">
        <f t="shared" si="21"/>
        <v>#DIV/0!</v>
      </c>
      <c r="S107" s="130">
        <v>0</v>
      </c>
      <c r="T107" s="131">
        <v>0</v>
      </c>
      <c r="U107" s="132">
        <v>0</v>
      </c>
      <c r="V107" s="71">
        <f t="shared" si="22"/>
        <v>0</v>
      </c>
      <c r="W107" s="59" t="e">
        <f t="shared" si="23"/>
        <v>#DIV/0!</v>
      </c>
      <c r="X107" s="113">
        <v>0.1</v>
      </c>
      <c r="Y107" s="114">
        <v>0</v>
      </c>
      <c r="Z107" s="115">
        <v>0</v>
      </c>
      <c r="AA107" s="62"/>
      <c r="AB107" s="61"/>
      <c r="AC107" s="73"/>
      <c r="AD107" s="69" t="s">
        <v>195</v>
      </c>
      <c r="AE107" s="66"/>
      <c r="AF107" s="8" t="s">
        <v>243</v>
      </c>
      <c r="AG107" s="8" t="s">
        <v>197</v>
      </c>
      <c r="AH107" s="8" t="s">
        <v>172</v>
      </c>
      <c r="AI107" s="8"/>
      <c r="AJ107" s="8"/>
      <c r="AK107" s="8"/>
      <c r="AL107" s="74" t="s">
        <v>242</v>
      </c>
    </row>
    <row r="108" spans="1:38" customFormat="1" x14ac:dyDescent="0.3">
      <c r="A108" s="58">
        <v>2019008</v>
      </c>
      <c r="B108" s="77"/>
      <c r="C108" s="78">
        <v>43452</v>
      </c>
      <c r="D108" s="78">
        <v>43841</v>
      </c>
      <c r="E108" s="79" t="s">
        <v>9</v>
      </c>
      <c r="F108" s="8"/>
      <c r="G108" s="8" t="s">
        <v>241</v>
      </c>
      <c r="H108" s="8" t="s">
        <v>269</v>
      </c>
      <c r="I108" s="130">
        <v>100000</v>
      </c>
      <c r="J108" s="136">
        <v>0</v>
      </c>
      <c r="K108" s="132">
        <v>0</v>
      </c>
      <c r="L108" s="71">
        <f t="shared" si="18"/>
        <v>-100000</v>
      </c>
      <c r="M108" s="59" t="e">
        <f t="shared" si="19"/>
        <v>#DIV/0!</v>
      </c>
      <c r="N108" s="130">
        <v>0</v>
      </c>
      <c r="O108" s="131">
        <v>0</v>
      </c>
      <c r="P108" s="132">
        <v>0</v>
      </c>
      <c r="Q108" s="71">
        <f t="shared" si="20"/>
        <v>0</v>
      </c>
      <c r="R108" s="59" t="e">
        <f t="shared" si="21"/>
        <v>#DIV/0!</v>
      </c>
      <c r="S108" s="130">
        <v>0</v>
      </c>
      <c r="T108" s="131">
        <v>0</v>
      </c>
      <c r="U108" s="132">
        <v>0</v>
      </c>
      <c r="V108" s="71">
        <f t="shared" si="22"/>
        <v>0</v>
      </c>
      <c r="W108" s="59" t="e">
        <f t="shared" si="23"/>
        <v>#DIV/0!</v>
      </c>
      <c r="X108" s="113">
        <v>0.1</v>
      </c>
      <c r="Y108" s="114">
        <v>0</v>
      </c>
      <c r="Z108" s="115">
        <v>0</v>
      </c>
      <c r="AA108" s="62"/>
      <c r="AB108" s="61"/>
      <c r="AC108" s="73"/>
      <c r="AD108" s="69" t="s">
        <v>195</v>
      </c>
      <c r="AE108" s="66"/>
      <c r="AF108" s="8" t="s">
        <v>151</v>
      </c>
      <c r="AG108" s="8" t="s">
        <v>153</v>
      </c>
      <c r="AH108" s="8"/>
      <c r="AI108" s="8"/>
      <c r="AJ108" s="8"/>
      <c r="AK108" s="8"/>
      <c r="AL108" s="74"/>
    </row>
    <row r="109" spans="1:38" customFormat="1" x14ac:dyDescent="0.3">
      <c r="A109" s="58">
        <v>2019004</v>
      </c>
      <c r="B109" s="77"/>
      <c r="C109" s="78">
        <v>43472</v>
      </c>
      <c r="D109" s="78">
        <v>43841</v>
      </c>
      <c r="E109" s="79" t="s">
        <v>9</v>
      </c>
      <c r="F109" s="8"/>
      <c r="G109" s="8" t="s">
        <v>42</v>
      </c>
      <c r="H109" s="8" t="s">
        <v>269</v>
      </c>
      <c r="I109" s="130">
        <v>0</v>
      </c>
      <c r="J109" s="136">
        <v>0</v>
      </c>
      <c r="K109" s="132">
        <v>0</v>
      </c>
      <c r="L109" s="71">
        <f t="shared" si="18"/>
        <v>0</v>
      </c>
      <c r="M109" s="59" t="e">
        <f t="shared" si="19"/>
        <v>#DIV/0!</v>
      </c>
      <c r="N109" s="130">
        <v>450000</v>
      </c>
      <c r="O109" s="131">
        <v>0</v>
      </c>
      <c r="P109" s="132">
        <v>466200</v>
      </c>
      <c r="Q109" s="71">
        <f t="shared" si="20"/>
        <v>16200</v>
      </c>
      <c r="R109" s="59">
        <f t="shared" si="21"/>
        <v>3.4749034749034749E-2</v>
      </c>
      <c r="S109" s="130">
        <v>50000</v>
      </c>
      <c r="T109" s="131">
        <v>0</v>
      </c>
      <c r="U109" s="132">
        <v>16630</v>
      </c>
      <c r="V109" s="71">
        <f t="shared" si="22"/>
        <v>-33370</v>
      </c>
      <c r="W109" s="59">
        <f t="shared" si="23"/>
        <v>-2.0066145520144318</v>
      </c>
      <c r="X109" s="113">
        <v>0</v>
      </c>
      <c r="Y109" s="114">
        <v>5.5E-2</v>
      </c>
      <c r="Z109" s="115">
        <v>0</v>
      </c>
      <c r="AA109" s="60">
        <v>26556</v>
      </c>
      <c r="AB109" s="61"/>
      <c r="AC109" s="73"/>
      <c r="AD109" s="69" t="s">
        <v>164</v>
      </c>
      <c r="AE109" s="66"/>
      <c r="AF109" s="8" t="s">
        <v>220</v>
      </c>
      <c r="AG109" s="8" t="s">
        <v>239</v>
      </c>
      <c r="AH109" s="8" t="s">
        <v>240</v>
      </c>
      <c r="AI109" s="8" t="s">
        <v>161</v>
      </c>
      <c r="AJ109" s="8" t="s">
        <v>155</v>
      </c>
      <c r="AK109" s="8"/>
      <c r="AL109" s="74"/>
    </row>
    <row r="110" spans="1:38" customFormat="1" x14ac:dyDescent="0.3">
      <c r="A110" s="58">
        <v>2018173</v>
      </c>
      <c r="B110" s="77"/>
      <c r="C110" s="78">
        <v>43438</v>
      </c>
      <c r="D110" s="78">
        <v>43841</v>
      </c>
      <c r="E110" s="79" t="s">
        <v>9</v>
      </c>
      <c r="F110" s="8"/>
      <c r="G110" s="8" t="s">
        <v>68</v>
      </c>
      <c r="H110" s="8" t="s">
        <v>269</v>
      </c>
      <c r="I110" s="130">
        <v>750000</v>
      </c>
      <c r="J110" s="136">
        <v>0</v>
      </c>
      <c r="K110" s="132">
        <v>1125831.21</v>
      </c>
      <c r="L110" s="71">
        <f t="shared" si="18"/>
        <v>375831.20999999996</v>
      </c>
      <c r="M110" s="59">
        <f t="shared" si="19"/>
        <v>0.33382553855475366</v>
      </c>
      <c r="N110" s="130">
        <v>200000</v>
      </c>
      <c r="O110" s="131">
        <v>0</v>
      </c>
      <c r="P110" s="132">
        <v>97978.9</v>
      </c>
      <c r="Q110" s="71">
        <f t="shared" si="20"/>
        <v>-102021.1</v>
      </c>
      <c r="R110" s="59">
        <f t="shared" si="21"/>
        <v>-1.0412558214064458</v>
      </c>
      <c r="S110" s="130">
        <v>0</v>
      </c>
      <c r="T110" s="131">
        <v>0</v>
      </c>
      <c r="U110" s="132">
        <v>74785.649999999994</v>
      </c>
      <c r="V110" s="71">
        <f t="shared" si="22"/>
        <v>74785.649999999994</v>
      </c>
      <c r="W110" s="59">
        <f t="shared" si="23"/>
        <v>1</v>
      </c>
      <c r="X110" s="113">
        <v>0.06</v>
      </c>
      <c r="Y110" s="114">
        <v>0.06</v>
      </c>
      <c r="Z110" s="115">
        <v>0</v>
      </c>
      <c r="AA110" s="60">
        <v>77316</v>
      </c>
      <c r="AB110" s="61"/>
      <c r="AC110" s="73"/>
      <c r="AD110" s="69" t="s">
        <v>164</v>
      </c>
      <c r="AE110" s="66"/>
      <c r="AF110" s="8" t="s">
        <v>153</v>
      </c>
      <c r="AG110" s="8" t="s">
        <v>154</v>
      </c>
      <c r="AH110" s="8" t="s">
        <v>151</v>
      </c>
      <c r="AI110" s="8" t="s">
        <v>161</v>
      </c>
      <c r="AJ110" s="8" t="s">
        <v>152</v>
      </c>
      <c r="AK110" s="8"/>
      <c r="AL110" s="74"/>
    </row>
    <row r="111" spans="1:38" customFormat="1" x14ac:dyDescent="0.3">
      <c r="A111" s="58">
        <v>2018172</v>
      </c>
      <c r="B111" s="77"/>
      <c r="C111" s="78">
        <v>43430</v>
      </c>
      <c r="D111" s="78">
        <v>43841</v>
      </c>
      <c r="E111" s="79" t="s">
        <v>9</v>
      </c>
      <c r="F111" s="8"/>
      <c r="G111" s="8" t="s">
        <v>77</v>
      </c>
      <c r="H111" s="8" t="s">
        <v>269</v>
      </c>
      <c r="I111" s="130">
        <v>100000</v>
      </c>
      <c r="J111" s="136">
        <v>100000</v>
      </c>
      <c r="K111" s="132">
        <v>106404.83</v>
      </c>
      <c r="L111" s="71">
        <f t="shared" si="18"/>
        <v>6404.8300000000017</v>
      </c>
      <c r="M111" s="59">
        <f t="shared" si="19"/>
        <v>6.0193038229561589E-2</v>
      </c>
      <c r="N111" s="130">
        <v>5000</v>
      </c>
      <c r="O111" s="131">
        <v>0</v>
      </c>
      <c r="P111" s="132">
        <v>0</v>
      </c>
      <c r="Q111" s="71">
        <f t="shared" si="20"/>
        <v>-5000</v>
      </c>
      <c r="R111" s="59" t="e">
        <f t="shared" si="21"/>
        <v>#DIV/0!</v>
      </c>
      <c r="S111" s="130">
        <v>10000</v>
      </c>
      <c r="T111" s="131">
        <v>0</v>
      </c>
      <c r="U111" s="132">
        <v>8600</v>
      </c>
      <c r="V111" s="71">
        <f t="shared" si="22"/>
        <v>-1400</v>
      </c>
      <c r="W111" s="59">
        <f t="shared" si="23"/>
        <v>-0.16279069767441862</v>
      </c>
      <c r="X111" s="113">
        <v>0.1</v>
      </c>
      <c r="Y111" s="114">
        <v>0.1</v>
      </c>
      <c r="Z111" s="115">
        <v>0.1</v>
      </c>
      <c r="AA111" s="60">
        <v>10331</v>
      </c>
      <c r="AB111" s="61"/>
      <c r="AC111" s="73"/>
      <c r="AD111" s="69" t="s">
        <v>229</v>
      </c>
      <c r="AE111" s="8" t="s">
        <v>174</v>
      </c>
      <c r="AF111" s="8" t="s">
        <v>182</v>
      </c>
      <c r="AG111" s="8" t="s">
        <v>180</v>
      </c>
      <c r="AH111" s="8"/>
      <c r="AI111" s="8"/>
      <c r="AJ111" s="8"/>
      <c r="AK111" s="70"/>
      <c r="AL111" s="74"/>
    </row>
    <row r="112" spans="1:38" customFormat="1" x14ac:dyDescent="0.3">
      <c r="A112" s="58">
        <v>2018167</v>
      </c>
      <c r="B112" s="77"/>
      <c r="C112" s="78">
        <v>43428</v>
      </c>
      <c r="D112" s="78">
        <v>43841</v>
      </c>
      <c r="E112" s="79" t="s">
        <v>9</v>
      </c>
      <c r="F112" s="8"/>
      <c r="G112" s="8" t="s">
        <v>68</v>
      </c>
      <c r="H112" s="8" t="s">
        <v>269</v>
      </c>
      <c r="I112" s="130">
        <v>400000</v>
      </c>
      <c r="J112" s="136">
        <v>900000</v>
      </c>
      <c r="K112" s="132">
        <v>1032850.41</v>
      </c>
      <c r="L112" s="71">
        <f t="shared" si="18"/>
        <v>632850.41</v>
      </c>
      <c r="M112" s="59">
        <f t="shared" si="19"/>
        <v>0.61272223341616339</v>
      </c>
      <c r="N112" s="130">
        <v>0</v>
      </c>
      <c r="O112" s="131">
        <v>0</v>
      </c>
      <c r="P112" s="132">
        <v>0</v>
      </c>
      <c r="Q112" s="71">
        <f t="shared" si="20"/>
        <v>0</v>
      </c>
      <c r="R112" s="59" t="e">
        <f t="shared" si="21"/>
        <v>#DIV/0!</v>
      </c>
      <c r="S112" s="130">
        <v>50000</v>
      </c>
      <c r="T112" s="131">
        <v>73825.5</v>
      </c>
      <c r="U112" s="132">
        <v>73825.5</v>
      </c>
      <c r="V112" s="71">
        <f t="shared" si="22"/>
        <v>23825.5</v>
      </c>
      <c r="W112" s="59">
        <f t="shared" si="23"/>
        <v>0.32272724194214736</v>
      </c>
      <c r="X112" s="113">
        <v>0.1</v>
      </c>
      <c r="Y112" s="114">
        <v>0</v>
      </c>
      <c r="Z112" s="115">
        <v>0</v>
      </c>
      <c r="AA112" s="60">
        <v>107229</v>
      </c>
      <c r="AB112" s="61"/>
      <c r="AC112" s="73"/>
      <c r="AD112" s="69" t="s">
        <v>195</v>
      </c>
      <c r="AE112" s="8" t="s">
        <v>174</v>
      </c>
      <c r="AF112" s="8" t="s">
        <v>214</v>
      </c>
      <c r="AG112" s="8" t="s">
        <v>172</v>
      </c>
      <c r="AH112" s="8" t="s">
        <v>169</v>
      </c>
      <c r="AI112" s="8" t="s">
        <v>154</v>
      </c>
      <c r="AJ112" s="8" t="s">
        <v>153</v>
      </c>
      <c r="AK112" s="70"/>
      <c r="AL112" s="74"/>
    </row>
    <row r="113" spans="1:40" customFormat="1" x14ac:dyDescent="0.3">
      <c r="A113" s="58">
        <v>2018160</v>
      </c>
      <c r="B113" s="77"/>
      <c r="C113" s="78">
        <v>43407</v>
      </c>
      <c r="D113" s="78">
        <v>43841</v>
      </c>
      <c r="E113" s="79" t="s">
        <v>9</v>
      </c>
      <c r="F113" s="8"/>
      <c r="G113" s="8" t="s">
        <v>232</v>
      </c>
      <c r="H113" s="8" t="s">
        <v>269</v>
      </c>
      <c r="I113" s="130">
        <v>0</v>
      </c>
      <c r="J113" s="136">
        <v>0</v>
      </c>
      <c r="K113" s="132">
        <v>0</v>
      </c>
      <c r="L113" s="71">
        <f t="shared" si="18"/>
        <v>0</v>
      </c>
      <c r="M113" s="59" t="e">
        <f t="shared" si="19"/>
        <v>#DIV/0!</v>
      </c>
      <c r="N113" s="130">
        <v>0</v>
      </c>
      <c r="O113" s="131">
        <v>0</v>
      </c>
      <c r="P113" s="132">
        <v>0</v>
      </c>
      <c r="Q113" s="71">
        <f t="shared" si="20"/>
        <v>0</v>
      </c>
      <c r="R113" s="59" t="e">
        <f t="shared" si="21"/>
        <v>#DIV/0!</v>
      </c>
      <c r="S113" s="130">
        <v>0</v>
      </c>
      <c r="T113" s="131">
        <v>0</v>
      </c>
      <c r="U113" s="132">
        <v>0</v>
      </c>
      <c r="V113" s="71">
        <f t="shared" si="22"/>
        <v>0</v>
      </c>
      <c r="W113" s="59" t="e">
        <f t="shared" si="23"/>
        <v>#DIV/0!</v>
      </c>
      <c r="X113" s="113">
        <v>0</v>
      </c>
      <c r="Y113" s="114">
        <v>0</v>
      </c>
      <c r="Z113" s="115">
        <v>0</v>
      </c>
      <c r="AA113" s="62"/>
      <c r="AB113" s="61"/>
      <c r="AC113" s="73"/>
      <c r="AD113" s="69" t="s">
        <v>179</v>
      </c>
      <c r="AE113" s="8" t="s">
        <v>233</v>
      </c>
      <c r="AF113" s="8" t="s">
        <v>169</v>
      </c>
      <c r="AG113" s="8" t="s">
        <v>220</v>
      </c>
      <c r="AH113" s="8" t="s">
        <v>171</v>
      </c>
      <c r="AI113" s="8"/>
      <c r="AJ113" s="8"/>
      <c r="AK113" s="70"/>
      <c r="AL113" s="74"/>
    </row>
    <row r="114" spans="1:40" customFormat="1" x14ac:dyDescent="0.3">
      <c r="A114" s="58">
        <v>2018153</v>
      </c>
      <c r="B114" s="77"/>
      <c r="C114" s="78">
        <v>43402</v>
      </c>
      <c r="D114" s="78">
        <v>43841</v>
      </c>
      <c r="E114" s="79" t="s">
        <v>9</v>
      </c>
      <c r="F114" s="8"/>
      <c r="G114" s="8" t="s">
        <v>231</v>
      </c>
      <c r="H114" s="8" t="s">
        <v>269</v>
      </c>
      <c r="I114" s="130">
        <v>500000</v>
      </c>
      <c r="J114" s="136">
        <v>150000</v>
      </c>
      <c r="K114" s="132">
        <v>219645.05</v>
      </c>
      <c r="L114" s="71">
        <f t="shared" si="18"/>
        <v>-280354.95</v>
      </c>
      <c r="M114" s="59">
        <f t="shared" si="19"/>
        <v>-1.2764000372419047</v>
      </c>
      <c r="N114" s="130">
        <v>0</v>
      </c>
      <c r="O114" s="131">
        <v>0</v>
      </c>
      <c r="P114" s="132">
        <v>0</v>
      </c>
      <c r="Q114" s="71">
        <f t="shared" si="20"/>
        <v>0</v>
      </c>
      <c r="R114" s="59" t="e">
        <f t="shared" si="21"/>
        <v>#DIV/0!</v>
      </c>
      <c r="S114" s="130">
        <v>0</v>
      </c>
      <c r="T114" s="131">
        <v>0</v>
      </c>
      <c r="U114" s="132">
        <v>0</v>
      </c>
      <c r="V114" s="71">
        <f t="shared" si="22"/>
        <v>0</v>
      </c>
      <c r="W114" s="59" t="e">
        <f t="shared" si="23"/>
        <v>#DIV/0!</v>
      </c>
      <c r="X114" s="113">
        <v>0.1</v>
      </c>
      <c r="Y114" s="114">
        <v>0</v>
      </c>
      <c r="Z114" s="115">
        <v>0</v>
      </c>
      <c r="AA114" s="60">
        <v>20634</v>
      </c>
      <c r="AB114" s="61"/>
      <c r="AC114" s="73"/>
      <c r="AD114" s="69" t="s">
        <v>179</v>
      </c>
      <c r="AE114" s="24"/>
      <c r="AF114" s="8" t="s">
        <v>177</v>
      </c>
      <c r="AG114" s="8" t="s">
        <v>176</v>
      </c>
      <c r="AH114" s="8"/>
      <c r="AI114" s="8"/>
      <c r="AJ114" s="8"/>
      <c r="AK114" s="70"/>
      <c r="AL114" s="74"/>
    </row>
    <row r="115" spans="1:40" customFormat="1" x14ac:dyDescent="0.3">
      <c r="A115" s="58">
        <v>2018136</v>
      </c>
      <c r="B115" s="77"/>
      <c r="C115" s="78">
        <v>43369</v>
      </c>
      <c r="D115" s="78">
        <v>43841</v>
      </c>
      <c r="E115" s="79" t="s">
        <v>9</v>
      </c>
      <c r="F115" s="8"/>
      <c r="G115" s="8" t="s">
        <v>215</v>
      </c>
      <c r="H115" s="8" t="s">
        <v>269</v>
      </c>
      <c r="I115" s="130">
        <v>650000</v>
      </c>
      <c r="J115" s="136">
        <v>0</v>
      </c>
      <c r="K115" s="132">
        <v>942000</v>
      </c>
      <c r="L115" s="71">
        <f t="shared" si="18"/>
        <v>292000</v>
      </c>
      <c r="M115" s="59">
        <f t="shared" si="19"/>
        <v>0.30997876857749468</v>
      </c>
      <c r="N115" s="130">
        <v>0</v>
      </c>
      <c r="O115" s="131">
        <v>0</v>
      </c>
      <c r="P115" s="132">
        <v>0</v>
      </c>
      <c r="Q115" s="71">
        <f t="shared" si="20"/>
        <v>0</v>
      </c>
      <c r="R115" s="59" t="e">
        <f t="shared" si="21"/>
        <v>#DIV/0!</v>
      </c>
      <c r="S115" s="130">
        <v>0</v>
      </c>
      <c r="T115" s="131">
        <v>0</v>
      </c>
      <c r="U115" s="132">
        <v>0</v>
      </c>
      <c r="V115" s="71">
        <f t="shared" si="22"/>
        <v>0</v>
      </c>
      <c r="W115" s="59" t="e">
        <f t="shared" si="23"/>
        <v>#DIV/0!</v>
      </c>
      <c r="X115" s="113">
        <v>0.1</v>
      </c>
      <c r="Y115" s="114">
        <v>0</v>
      </c>
      <c r="Z115" s="115">
        <v>0</v>
      </c>
      <c r="AA115" s="60">
        <v>91700</v>
      </c>
      <c r="AB115" s="61"/>
      <c r="AC115" s="73"/>
      <c r="AD115" s="69" t="s">
        <v>164</v>
      </c>
      <c r="AE115" s="8" t="s">
        <v>174</v>
      </c>
      <c r="AF115" s="8" t="s">
        <v>166</v>
      </c>
      <c r="AG115" s="8" t="s">
        <v>216</v>
      </c>
      <c r="AH115" s="8" t="s">
        <v>217</v>
      </c>
      <c r="AI115" s="8" t="s">
        <v>162</v>
      </c>
      <c r="AJ115" s="8"/>
      <c r="AK115" s="70"/>
      <c r="AL115" s="74"/>
    </row>
    <row r="116" spans="1:40" customFormat="1" x14ac:dyDescent="0.3">
      <c r="A116" s="58">
        <v>2018135</v>
      </c>
      <c r="B116" s="77"/>
      <c r="C116" s="78">
        <v>43368</v>
      </c>
      <c r="D116" s="78">
        <v>43841</v>
      </c>
      <c r="E116" s="79" t="s">
        <v>9</v>
      </c>
      <c r="F116" s="8"/>
      <c r="G116" s="8" t="s">
        <v>194</v>
      </c>
      <c r="H116" s="8" t="s">
        <v>269</v>
      </c>
      <c r="I116" s="130">
        <v>350000</v>
      </c>
      <c r="J116" s="136">
        <v>0</v>
      </c>
      <c r="K116" s="132">
        <v>442675</v>
      </c>
      <c r="L116" s="71">
        <f t="shared" si="18"/>
        <v>92675</v>
      </c>
      <c r="M116" s="59">
        <f t="shared" si="19"/>
        <v>0.20935223357994015</v>
      </c>
      <c r="N116" s="130">
        <v>300000</v>
      </c>
      <c r="O116" s="131">
        <v>0</v>
      </c>
      <c r="P116" s="132">
        <v>550000</v>
      </c>
      <c r="Q116" s="71">
        <f t="shared" si="20"/>
        <v>250000</v>
      </c>
      <c r="R116" s="59">
        <f t="shared" si="21"/>
        <v>0.45454545454545453</v>
      </c>
      <c r="S116" s="130">
        <v>0</v>
      </c>
      <c r="T116" s="131">
        <v>0</v>
      </c>
      <c r="U116" s="132">
        <v>0</v>
      </c>
      <c r="V116" s="71">
        <f t="shared" si="22"/>
        <v>0</v>
      </c>
      <c r="W116" s="59" t="e">
        <f t="shared" si="23"/>
        <v>#DIV/0!</v>
      </c>
      <c r="X116" s="113">
        <v>0.04</v>
      </c>
      <c r="Y116" s="114">
        <v>7.0000000000000007E-2</v>
      </c>
      <c r="Z116" s="115">
        <v>0</v>
      </c>
      <c r="AA116" s="60">
        <v>56207</v>
      </c>
      <c r="AB116" s="61"/>
      <c r="AC116" s="73"/>
      <c r="AD116" s="69" t="s">
        <v>150</v>
      </c>
      <c r="AE116" s="8" t="s">
        <v>165</v>
      </c>
      <c r="AF116" s="8" t="s">
        <v>153</v>
      </c>
      <c r="AG116" s="8" t="s">
        <v>151</v>
      </c>
      <c r="AH116" s="8" t="s">
        <v>214</v>
      </c>
      <c r="AI116" s="8" t="s">
        <v>181</v>
      </c>
      <c r="AJ116" s="8"/>
      <c r="AK116" s="70"/>
      <c r="AL116" s="74"/>
    </row>
    <row r="117" spans="1:40" customFormat="1" x14ac:dyDescent="0.3">
      <c r="A117" s="58">
        <v>2018122</v>
      </c>
      <c r="B117" s="77"/>
      <c r="C117" s="78">
        <v>43349</v>
      </c>
      <c r="D117" s="78">
        <v>43841</v>
      </c>
      <c r="E117" s="79" t="s">
        <v>9</v>
      </c>
      <c r="F117" s="8"/>
      <c r="G117" s="8" t="s">
        <v>212</v>
      </c>
      <c r="H117" s="8" t="s">
        <v>269</v>
      </c>
      <c r="I117" s="130">
        <v>225000</v>
      </c>
      <c r="J117" s="136">
        <v>0</v>
      </c>
      <c r="K117" s="132">
        <v>320825.86</v>
      </c>
      <c r="L117" s="71">
        <f t="shared" si="18"/>
        <v>95825.859999999986</v>
      </c>
      <c r="M117" s="59">
        <f t="shared" si="19"/>
        <v>0.29868496261492133</v>
      </c>
      <c r="N117" s="130">
        <v>0</v>
      </c>
      <c r="O117" s="131">
        <v>0</v>
      </c>
      <c r="P117" s="132">
        <v>202493</v>
      </c>
      <c r="Q117" s="71">
        <f t="shared" si="20"/>
        <v>202493</v>
      </c>
      <c r="R117" s="59">
        <f t="shared" si="21"/>
        <v>1</v>
      </c>
      <c r="S117" s="130">
        <v>199000</v>
      </c>
      <c r="T117" s="131">
        <v>0</v>
      </c>
      <c r="U117" s="132">
        <v>0</v>
      </c>
      <c r="V117" s="71">
        <f t="shared" si="22"/>
        <v>-199000</v>
      </c>
      <c r="W117" s="59" t="e">
        <f t="shared" si="23"/>
        <v>#DIV/0!</v>
      </c>
      <c r="X117" s="113">
        <v>0.1</v>
      </c>
      <c r="Y117" s="114">
        <v>0.1</v>
      </c>
      <c r="Z117" s="115">
        <v>0.1</v>
      </c>
      <c r="AA117" s="60">
        <v>54612</v>
      </c>
      <c r="AB117" s="61"/>
      <c r="AC117" s="73"/>
      <c r="AD117" s="69" t="s">
        <v>179</v>
      </c>
      <c r="AE117" s="66"/>
      <c r="AF117" s="8" t="s">
        <v>151</v>
      </c>
      <c r="AG117" s="8" t="s">
        <v>153</v>
      </c>
      <c r="AH117" s="8" t="s">
        <v>181</v>
      </c>
      <c r="AI117" s="8"/>
      <c r="AJ117" s="8"/>
      <c r="AK117" s="70"/>
      <c r="AL117" s="74"/>
    </row>
    <row r="118" spans="1:40" customFormat="1" x14ac:dyDescent="0.3">
      <c r="A118" s="58">
        <v>2018120</v>
      </c>
      <c r="B118" s="77"/>
      <c r="C118" s="78">
        <v>43348</v>
      </c>
      <c r="D118" s="78">
        <v>43841</v>
      </c>
      <c r="E118" s="79" t="s">
        <v>9</v>
      </c>
      <c r="F118" s="8"/>
      <c r="G118" s="8" t="s">
        <v>210</v>
      </c>
      <c r="H118" s="8" t="s">
        <v>269</v>
      </c>
      <c r="I118" s="130">
        <v>200000</v>
      </c>
      <c r="J118" s="136">
        <v>50000</v>
      </c>
      <c r="K118" s="132">
        <v>40047.300000000003</v>
      </c>
      <c r="L118" s="71">
        <f t="shared" si="18"/>
        <v>-159952.70000000001</v>
      </c>
      <c r="M118" s="59">
        <f t="shared" si="19"/>
        <v>-3.9940944832735292</v>
      </c>
      <c r="N118" s="130">
        <v>15000</v>
      </c>
      <c r="O118" s="131">
        <v>0</v>
      </c>
      <c r="P118" s="132">
        <v>0</v>
      </c>
      <c r="Q118" s="71">
        <f t="shared" si="20"/>
        <v>-15000</v>
      </c>
      <c r="R118" s="59" t="e">
        <f t="shared" si="21"/>
        <v>#DIV/0!</v>
      </c>
      <c r="S118" s="130">
        <v>0</v>
      </c>
      <c r="T118" s="131">
        <v>0</v>
      </c>
      <c r="U118" s="132">
        <v>0</v>
      </c>
      <c r="V118" s="71">
        <f t="shared" si="22"/>
        <v>0</v>
      </c>
      <c r="W118" s="59" t="e">
        <f t="shared" si="23"/>
        <v>#DIV/0!</v>
      </c>
      <c r="X118" s="113">
        <v>0.1</v>
      </c>
      <c r="Y118" s="114">
        <v>0.1</v>
      </c>
      <c r="Z118" s="115">
        <v>0</v>
      </c>
      <c r="AA118" s="60">
        <v>4005</v>
      </c>
      <c r="AB118" s="61"/>
      <c r="AC118" s="73"/>
      <c r="AD118" s="166"/>
      <c r="AE118" s="8" t="s">
        <v>157</v>
      </c>
      <c r="AF118" s="8" t="s">
        <v>162</v>
      </c>
      <c r="AG118" s="8" t="s">
        <v>163</v>
      </c>
      <c r="AH118" s="8" t="s">
        <v>166</v>
      </c>
      <c r="AI118" s="8" t="s">
        <v>211</v>
      </c>
      <c r="AJ118" s="8"/>
      <c r="AK118" s="70"/>
      <c r="AL118" s="74"/>
    </row>
    <row r="119" spans="1:40" customFormat="1" x14ac:dyDescent="0.3">
      <c r="A119" s="58">
        <v>2018103</v>
      </c>
      <c r="B119" s="77"/>
      <c r="C119" s="78">
        <v>43297</v>
      </c>
      <c r="D119" s="78">
        <v>43841</v>
      </c>
      <c r="E119" s="79" t="s">
        <v>9</v>
      </c>
      <c r="F119" s="8"/>
      <c r="G119" s="8" t="s">
        <v>77</v>
      </c>
      <c r="H119" s="8" t="s">
        <v>269</v>
      </c>
      <c r="I119" s="130">
        <v>150000</v>
      </c>
      <c r="J119" s="136">
        <v>250000</v>
      </c>
      <c r="K119" s="132">
        <v>343000</v>
      </c>
      <c r="L119" s="71">
        <f t="shared" si="18"/>
        <v>193000</v>
      </c>
      <c r="M119" s="59">
        <f t="shared" si="19"/>
        <v>0.56268221574344024</v>
      </c>
      <c r="N119" s="130">
        <v>400000</v>
      </c>
      <c r="O119" s="131">
        <v>400000</v>
      </c>
      <c r="P119" s="132">
        <v>159829.5</v>
      </c>
      <c r="Q119" s="71">
        <f t="shared" si="20"/>
        <v>-240170.5</v>
      </c>
      <c r="R119" s="59">
        <f t="shared" si="21"/>
        <v>-1.5026669044200225</v>
      </c>
      <c r="S119" s="130">
        <v>50000</v>
      </c>
      <c r="T119" s="131">
        <v>200000</v>
      </c>
      <c r="U119" s="132">
        <v>194730</v>
      </c>
      <c r="V119" s="71">
        <f t="shared" si="22"/>
        <v>144730</v>
      </c>
      <c r="W119" s="59">
        <f t="shared" si="23"/>
        <v>0.74323422174292608</v>
      </c>
      <c r="X119" s="113">
        <v>0.08</v>
      </c>
      <c r="Y119" s="114">
        <v>0.08</v>
      </c>
      <c r="Z119" s="115">
        <v>0.08</v>
      </c>
      <c r="AA119" s="60">
        <v>54079</v>
      </c>
      <c r="AB119" s="61"/>
      <c r="AC119" s="73"/>
      <c r="AD119" s="69" t="s">
        <v>195</v>
      </c>
      <c r="AE119" s="24"/>
      <c r="AF119" s="8" t="s">
        <v>208</v>
      </c>
      <c r="AG119" s="8" t="s">
        <v>197</v>
      </c>
      <c r="AH119" s="8" t="s">
        <v>207</v>
      </c>
      <c r="AI119" s="8" t="s">
        <v>311</v>
      </c>
      <c r="AJ119" s="8" t="s">
        <v>193</v>
      </c>
      <c r="AK119" s="70" t="s">
        <v>184</v>
      </c>
      <c r="AL119" s="74"/>
    </row>
    <row r="120" spans="1:40" customFormat="1" x14ac:dyDescent="0.3">
      <c r="A120" s="58">
        <v>2018097</v>
      </c>
      <c r="B120" s="77"/>
      <c r="C120" s="78">
        <v>43277</v>
      </c>
      <c r="D120" s="78">
        <v>43841</v>
      </c>
      <c r="E120" s="79" t="s">
        <v>9</v>
      </c>
      <c r="F120" s="8"/>
      <c r="G120" s="8" t="s">
        <v>65</v>
      </c>
      <c r="H120" s="8" t="s">
        <v>269</v>
      </c>
      <c r="I120" s="130">
        <v>0</v>
      </c>
      <c r="J120" s="136">
        <v>0</v>
      </c>
      <c r="K120" s="132">
        <v>2000000</v>
      </c>
      <c r="L120" s="71">
        <f t="shared" si="18"/>
        <v>2000000</v>
      </c>
      <c r="M120" s="59">
        <f t="shared" si="19"/>
        <v>1</v>
      </c>
      <c r="N120" s="130">
        <v>0</v>
      </c>
      <c r="O120" s="131">
        <v>0</v>
      </c>
      <c r="P120" s="132">
        <v>1425000</v>
      </c>
      <c r="Q120" s="71">
        <f t="shared" si="20"/>
        <v>1425000</v>
      </c>
      <c r="R120" s="59">
        <f t="shared" si="21"/>
        <v>1</v>
      </c>
      <c r="S120" s="130">
        <v>0</v>
      </c>
      <c r="T120" s="131">
        <v>0</v>
      </c>
      <c r="U120" s="132">
        <v>215035</v>
      </c>
      <c r="V120" s="71">
        <f t="shared" si="22"/>
        <v>215035</v>
      </c>
      <c r="W120" s="59">
        <f t="shared" si="23"/>
        <v>1</v>
      </c>
      <c r="X120" s="113">
        <v>0.08</v>
      </c>
      <c r="Y120" s="114">
        <v>0.08</v>
      </c>
      <c r="Z120" s="115">
        <v>0</v>
      </c>
      <c r="AA120" s="60">
        <v>273916</v>
      </c>
      <c r="AB120" s="61"/>
      <c r="AC120" s="73"/>
      <c r="AD120" s="69" t="s">
        <v>164</v>
      </c>
      <c r="AE120" s="8" t="s">
        <v>205</v>
      </c>
      <c r="AF120" s="8" t="s">
        <v>162</v>
      </c>
      <c r="AG120" s="8" t="s">
        <v>166</v>
      </c>
      <c r="AH120" s="8" t="s">
        <v>145</v>
      </c>
      <c r="AI120" s="8" t="s">
        <v>206</v>
      </c>
      <c r="AJ120" s="8"/>
      <c r="AK120" s="70"/>
      <c r="AL120" s="74"/>
    </row>
    <row r="121" spans="1:40" customFormat="1" x14ac:dyDescent="0.3">
      <c r="A121" s="58">
        <v>2018089</v>
      </c>
      <c r="B121" s="77"/>
      <c r="C121" s="78">
        <v>43249</v>
      </c>
      <c r="D121" s="78">
        <v>43841</v>
      </c>
      <c r="E121" s="79" t="s">
        <v>9</v>
      </c>
      <c r="F121" s="8"/>
      <c r="G121" s="8" t="s">
        <v>25</v>
      </c>
      <c r="H121" s="8" t="s">
        <v>269</v>
      </c>
      <c r="I121" s="130">
        <v>0</v>
      </c>
      <c r="J121" s="136">
        <v>0</v>
      </c>
      <c r="K121" s="132">
        <v>0</v>
      </c>
      <c r="L121" s="71">
        <f t="shared" si="18"/>
        <v>0</v>
      </c>
      <c r="M121" s="59" t="e">
        <f t="shared" si="19"/>
        <v>#DIV/0!</v>
      </c>
      <c r="N121" s="130">
        <v>200000</v>
      </c>
      <c r="O121" s="131">
        <v>200000</v>
      </c>
      <c r="P121" s="132">
        <v>0</v>
      </c>
      <c r="Q121" s="71">
        <f t="shared" si="20"/>
        <v>-200000</v>
      </c>
      <c r="R121" s="59" t="e">
        <f t="shared" si="21"/>
        <v>#DIV/0!</v>
      </c>
      <c r="S121" s="130">
        <v>0</v>
      </c>
      <c r="T121" s="131">
        <v>0</v>
      </c>
      <c r="U121" s="132">
        <v>155290</v>
      </c>
      <c r="V121" s="71">
        <f t="shared" si="22"/>
        <v>155290</v>
      </c>
      <c r="W121" s="59">
        <f t="shared" si="23"/>
        <v>1</v>
      </c>
      <c r="X121" s="113">
        <v>0</v>
      </c>
      <c r="Y121" s="114">
        <v>7.4999999999999997E-2</v>
      </c>
      <c r="Z121" s="115">
        <v>0</v>
      </c>
      <c r="AA121" s="60">
        <v>11647</v>
      </c>
      <c r="AB121" s="61"/>
      <c r="AC121" s="73"/>
      <c r="AD121" s="69" t="s">
        <v>164</v>
      </c>
      <c r="AE121" s="66"/>
      <c r="AF121" s="8" t="s">
        <v>190</v>
      </c>
      <c r="AG121" s="8" t="s">
        <v>184</v>
      </c>
      <c r="AH121" s="8" t="s">
        <v>203</v>
      </c>
      <c r="AI121" s="8" t="s">
        <v>161</v>
      </c>
      <c r="AJ121" s="8" t="s">
        <v>204</v>
      </c>
      <c r="AK121" s="70"/>
      <c r="AL121" s="74"/>
    </row>
    <row r="122" spans="1:40" customFormat="1" x14ac:dyDescent="0.3">
      <c r="A122" s="58">
        <v>2018071</v>
      </c>
      <c r="B122" s="77"/>
      <c r="C122" s="78">
        <v>43214</v>
      </c>
      <c r="D122" s="78">
        <v>43841</v>
      </c>
      <c r="E122" s="79" t="s">
        <v>9</v>
      </c>
      <c r="F122" s="8"/>
      <c r="G122" s="8" t="s">
        <v>77</v>
      </c>
      <c r="H122" s="8" t="s">
        <v>269</v>
      </c>
      <c r="I122" s="130">
        <v>200000</v>
      </c>
      <c r="J122" s="136">
        <v>200000</v>
      </c>
      <c r="K122" s="132">
        <v>195000</v>
      </c>
      <c r="L122" s="71">
        <f t="shared" si="18"/>
        <v>-5000</v>
      </c>
      <c r="M122" s="59">
        <f t="shared" si="19"/>
        <v>-2.564102564102564E-2</v>
      </c>
      <c r="N122" s="130">
        <v>0</v>
      </c>
      <c r="O122" s="131">
        <v>0</v>
      </c>
      <c r="P122" s="132">
        <v>0</v>
      </c>
      <c r="Q122" s="71">
        <f t="shared" si="20"/>
        <v>0</v>
      </c>
      <c r="R122" s="59" t="e">
        <f t="shared" si="21"/>
        <v>#DIV/0!</v>
      </c>
      <c r="S122" s="130">
        <v>0</v>
      </c>
      <c r="T122" s="131">
        <v>0</v>
      </c>
      <c r="U122" s="132">
        <v>0</v>
      </c>
      <c r="V122" s="71">
        <f t="shared" si="22"/>
        <v>0</v>
      </c>
      <c r="W122" s="59" t="e">
        <f t="shared" si="23"/>
        <v>#DIV/0!</v>
      </c>
      <c r="X122" s="113">
        <v>6.5000000000000002E-2</v>
      </c>
      <c r="Y122" s="114">
        <v>0</v>
      </c>
      <c r="Z122" s="115">
        <v>0</v>
      </c>
      <c r="AA122" s="60">
        <v>14155</v>
      </c>
      <c r="AB122" s="61"/>
      <c r="AC122" s="73"/>
      <c r="AD122" s="69" t="s">
        <v>179</v>
      </c>
      <c r="AE122" s="24"/>
      <c r="AF122" s="8" t="s">
        <v>177</v>
      </c>
      <c r="AG122" s="8" t="s">
        <v>176</v>
      </c>
      <c r="AH122" s="8"/>
      <c r="AI122" s="8"/>
      <c r="AJ122" s="8"/>
      <c r="AK122" s="8" t="s">
        <v>169</v>
      </c>
      <c r="AL122" s="74"/>
    </row>
    <row r="123" spans="1:40" customFormat="1" x14ac:dyDescent="0.3">
      <c r="A123" s="58">
        <v>2018067</v>
      </c>
      <c r="B123" s="77"/>
      <c r="C123" s="78">
        <v>43209</v>
      </c>
      <c r="D123" s="78">
        <v>43841</v>
      </c>
      <c r="E123" s="79" t="s">
        <v>9</v>
      </c>
      <c r="F123" s="8"/>
      <c r="G123" s="8" t="s">
        <v>196</v>
      </c>
      <c r="H123" s="8" t="s">
        <v>269</v>
      </c>
      <c r="I123" s="130">
        <v>800000</v>
      </c>
      <c r="J123" s="136">
        <v>800000</v>
      </c>
      <c r="K123" s="132">
        <v>1080257</v>
      </c>
      <c r="L123" s="71">
        <f t="shared" si="18"/>
        <v>280257</v>
      </c>
      <c r="M123" s="59">
        <f t="shared" si="19"/>
        <v>0.25943548618523182</v>
      </c>
      <c r="N123" s="130">
        <v>0</v>
      </c>
      <c r="O123" s="131">
        <v>0</v>
      </c>
      <c r="P123" s="132">
        <v>0</v>
      </c>
      <c r="Q123" s="71">
        <f t="shared" si="20"/>
        <v>0</v>
      </c>
      <c r="R123" s="59" t="e">
        <f t="shared" si="21"/>
        <v>#DIV/0!</v>
      </c>
      <c r="S123" s="130">
        <v>50000</v>
      </c>
      <c r="T123" s="131">
        <v>50000</v>
      </c>
      <c r="U123" s="132">
        <v>0</v>
      </c>
      <c r="V123" s="71">
        <f t="shared" si="22"/>
        <v>-50000</v>
      </c>
      <c r="W123" s="59" t="e">
        <f t="shared" si="23"/>
        <v>#DIV/0!</v>
      </c>
      <c r="X123" s="113">
        <v>0.1</v>
      </c>
      <c r="Y123" s="114">
        <v>0</v>
      </c>
      <c r="Z123" s="115">
        <v>0</v>
      </c>
      <c r="AA123" s="60">
        <v>105500</v>
      </c>
      <c r="AB123" s="61">
        <v>8751</v>
      </c>
      <c r="AC123" s="73"/>
      <c r="AD123" s="69" t="s">
        <v>195</v>
      </c>
      <c r="AE123" s="8" t="s">
        <v>174</v>
      </c>
      <c r="AF123" s="8" t="s">
        <v>197</v>
      </c>
      <c r="AG123" s="8" t="s">
        <v>172</v>
      </c>
      <c r="AH123" s="8" t="s">
        <v>198</v>
      </c>
      <c r="AI123" s="8" t="s">
        <v>173</v>
      </c>
      <c r="AJ123" s="8"/>
      <c r="AK123" s="70"/>
      <c r="AL123" s="74"/>
    </row>
    <row r="124" spans="1:40" customFormat="1" x14ac:dyDescent="0.3">
      <c r="A124" s="58">
        <v>2018013</v>
      </c>
      <c r="B124" s="77"/>
      <c r="C124" s="78">
        <v>43111</v>
      </c>
      <c r="D124" s="78">
        <v>43841</v>
      </c>
      <c r="E124" s="79" t="s">
        <v>9</v>
      </c>
      <c r="F124" s="8"/>
      <c r="G124" s="8" t="s">
        <v>191</v>
      </c>
      <c r="H124" s="8" t="s">
        <v>269</v>
      </c>
      <c r="I124" s="130">
        <v>150000</v>
      </c>
      <c r="J124" s="136">
        <v>150000</v>
      </c>
      <c r="K124" s="132">
        <v>127145.93</v>
      </c>
      <c r="L124" s="71">
        <f t="shared" si="18"/>
        <v>-22854.070000000007</v>
      </c>
      <c r="M124" s="59">
        <f t="shared" si="19"/>
        <v>-0.17974676814271606</v>
      </c>
      <c r="N124" s="130">
        <v>25000</v>
      </c>
      <c r="O124" s="131">
        <v>0</v>
      </c>
      <c r="P124" s="132">
        <v>28292.97</v>
      </c>
      <c r="Q124" s="71">
        <f t="shared" si="20"/>
        <v>3292.9700000000012</v>
      </c>
      <c r="R124" s="59">
        <f t="shared" si="21"/>
        <v>0.11638827595688968</v>
      </c>
      <c r="S124" s="130">
        <v>0</v>
      </c>
      <c r="T124" s="131">
        <v>0</v>
      </c>
      <c r="U124" s="132">
        <v>3000</v>
      </c>
      <c r="V124" s="71">
        <f t="shared" si="22"/>
        <v>3000</v>
      </c>
      <c r="W124" s="59">
        <f t="shared" si="23"/>
        <v>1</v>
      </c>
      <c r="X124" s="113">
        <v>0.1</v>
      </c>
      <c r="Y124" s="114">
        <v>0.1</v>
      </c>
      <c r="Z124" s="115">
        <v>0.1</v>
      </c>
      <c r="AA124" s="60">
        <v>18163</v>
      </c>
      <c r="AB124" s="61"/>
      <c r="AC124" s="73"/>
      <c r="AD124" s="69" t="s">
        <v>179</v>
      </c>
      <c r="AE124" s="8" t="s">
        <v>192</v>
      </c>
      <c r="AF124" s="8" t="s">
        <v>177</v>
      </c>
      <c r="AG124" s="8" t="s">
        <v>176</v>
      </c>
      <c r="AH124" s="8" t="s">
        <v>145</v>
      </c>
      <c r="AI124" s="8" t="s">
        <v>193</v>
      </c>
      <c r="AJ124" s="8"/>
      <c r="AK124" s="70"/>
      <c r="AL124" s="74"/>
    </row>
    <row r="125" spans="1:40" customFormat="1" x14ac:dyDescent="0.3">
      <c r="A125" s="58">
        <v>2018003</v>
      </c>
      <c r="B125" s="77"/>
      <c r="C125" s="78">
        <v>43097</v>
      </c>
      <c r="D125" s="78">
        <v>43841</v>
      </c>
      <c r="E125" s="79" t="s">
        <v>9</v>
      </c>
      <c r="F125" s="8"/>
      <c r="G125" s="8" t="s">
        <v>183</v>
      </c>
      <c r="H125" s="8" t="s">
        <v>269</v>
      </c>
      <c r="I125" s="130">
        <v>1200000</v>
      </c>
      <c r="J125" s="136">
        <v>1200000</v>
      </c>
      <c r="K125" s="132">
        <v>1228080.75</v>
      </c>
      <c r="L125" s="71">
        <f t="shared" si="18"/>
        <v>28080.75</v>
      </c>
      <c r="M125" s="59">
        <f t="shared" si="19"/>
        <v>2.2865556682652992E-2</v>
      </c>
      <c r="N125" s="130">
        <v>300000</v>
      </c>
      <c r="O125" s="131">
        <v>300000</v>
      </c>
      <c r="P125" s="132">
        <v>300000</v>
      </c>
      <c r="Q125" s="71">
        <f t="shared" si="20"/>
        <v>0</v>
      </c>
      <c r="R125" s="59">
        <f t="shared" si="21"/>
        <v>0</v>
      </c>
      <c r="S125" s="130">
        <v>1000000</v>
      </c>
      <c r="T125" s="131">
        <v>0</v>
      </c>
      <c r="U125" s="132">
        <v>495378</v>
      </c>
      <c r="V125" s="71">
        <f t="shared" si="22"/>
        <v>-504622</v>
      </c>
      <c r="W125" s="59">
        <f t="shared" si="23"/>
        <v>-1.0186604976401858</v>
      </c>
      <c r="X125" s="113">
        <v>0.08</v>
      </c>
      <c r="Y125" s="114">
        <v>0.08</v>
      </c>
      <c r="Z125" s="115">
        <v>0.08</v>
      </c>
      <c r="AA125" s="60">
        <v>163537</v>
      </c>
      <c r="AB125" s="61"/>
      <c r="AC125" s="73"/>
      <c r="AD125" s="69" t="s">
        <v>179</v>
      </c>
      <c r="AE125" s="24"/>
      <c r="AF125" s="8" t="s">
        <v>176</v>
      </c>
      <c r="AG125" s="8" t="s">
        <v>320</v>
      </c>
      <c r="AH125" s="8" t="s">
        <v>185</v>
      </c>
      <c r="AI125" s="8" t="s">
        <v>186</v>
      </c>
      <c r="AJ125" s="8" t="s">
        <v>187</v>
      </c>
      <c r="AK125" s="8" t="s">
        <v>184</v>
      </c>
      <c r="AL125" s="74"/>
      <c r="AM125" s="12"/>
    </row>
    <row r="126" spans="1:40" ht="15" thickBot="1" x14ac:dyDescent="0.35">
      <c r="A126" s="58">
        <v>2017196</v>
      </c>
      <c r="B126" s="77"/>
      <c r="C126" s="78">
        <v>43067</v>
      </c>
      <c r="D126" s="78">
        <v>43841</v>
      </c>
      <c r="E126" s="79" t="s">
        <v>9</v>
      </c>
      <c r="F126" s="8"/>
      <c r="G126" s="8" t="s">
        <v>51</v>
      </c>
      <c r="H126" s="8" t="s">
        <v>269</v>
      </c>
      <c r="I126" s="130">
        <v>125000</v>
      </c>
      <c r="J126" s="136">
        <v>40000</v>
      </c>
      <c r="K126" s="132">
        <v>52813.919999999998</v>
      </c>
      <c r="L126" s="71">
        <f t="shared" si="18"/>
        <v>-72186.080000000002</v>
      </c>
      <c r="M126" s="59">
        <f t="shared" si="19"/>
        <v>-1.3668002678081841</v>
      </c>
      <c r="N126" s="130">
        <v>25000</v>
      </c>
      <c r="O126" s="131">
        <v>25000</v>
      </c>
      <c r="P126" s="132">
        <v>14588.68</v>
      </c>
      <c r="Q126" s="71">
        <f t="shared" si="20"/>
        <v>-10411.32</v>
      </c>
      <c r="R126" s="59">
        <f t="shared" si="21"/>
        <v>-0.71365743850711649</v>
      </c>
      <c r="S126" s="130">
        <v>0</v>
      </c>
      <c r="T126" s="131">
        <v>0</v>
      </c>
      <c r="U126" s="132">
        <v>0</v>
      </c>
      <c r="V126" s="71">
        <f t="shared" si="22"/>
        <v>0</v>
      </c>
      <c r="W126" s="59" t="e">
        <f t="shared" si="23"/>
        <v>#DIV/0!</v>
      </c>
      <c r="X126" s="113">
        <v>0.1</v>
      </c>
      <c r="Y126" s="114">
        <v>0.1</v>
      </c>
      <c r="Z126" s="115">
        <v>0</v>
      </c>
      <c r="AA126" s="60">
        <v>6740</v>
      </c>
      <c r="AB126" s="61"/>
      <c r="AC126" s="73"/>
      <c r="AD126" s="247" t="s">
        <v>179</v>
      </c>
      <c r="AE126" s="8" t="s">
        <v>178</v>
      </c>
      <c r="AF126" s="8" t="s">
        <v>180</v>
      </c>
      <c r="AG126" s="8" t="s">
        <v>181</v>
      </c>
      <c r="AH126" s="8" t="s">
        <v>182</v>
      </c>
      <c r="AI126" s="8"/>
      <c r="AJ126" s="8"/>
      <c r="AK126" s="70"/>
      <c r="AL126" s="74"/>
      <c r="AM126" s="12"/>
      <c r="AN126" s="12"/>
    </row>
    <row r="127" spans="1:40" x14ac:dyDescent="0.3">
      <c r="A127" s="58">
        <v>2017182</v>
      </c>
      <c r="B127" s="77"/>
      <c r="C127" s="78">
        <v>43031</v>
      </c>
      <c r="D127" s="78">
        <v>43841</v>
      </c>
      <c r="E127" s="79" t="s">
        <v>9</v>
      </c>
      <c r="F127" s="8"/>
      <c r="G127" s="8" t="s">
        <v>143</v>
      </c>
      <c r="H127" s="8" t="s">
        <v>269</v>
      </c>
      <c r="I127" s="130">
        <v>250000</v>
      </c>
      <c r="J127" s="136">
        <v>400000</v>
      </c>
      <c r="K127" s="132">
        <v>309917.15999999997</v>
      </c>
      <c r="L127" s="71">
        <f t="shared" si="18"/>
        <v>59917.159999999974</v>
      </c>
      <c r="M127" s="59">
        <f t="shared" si="19"/>
        <v>0.19333282481034603</v>
      </c>
      <c r="N127" s="130">
        <v>175000</v>
      </c>
      <c r="O127" s="131">
        <v>200000</v>
      </c>
      <c r="P127" s="132">
        <v>211436.33</v>
      </c>
      <c r="Q127" s="71">
        <f t="shared" si="20"/>
        <v>36436.329999999987</v>
      </c>
      <c r="R127" s="59">
        <f t="shared" si="21"/>
        <v>0.17232766951639764</v>
      </c>
      <c r="S127" s="130">
        <v>40000</v>
      </c>
      <c r="T127" s="131">
        <v>0</v>
      </c>
      <c r="U127" s="132">
        <v>2200</v>
      </c>
      <c r="V127" s="71">
        <f t="shared" si="22"/>
        <v>-37800</v>
      </c>
      <c r="W127" s="59">
        <f t="shared" si="23"/>
        <v>-17.181818181818183</v>
      </c>
      <c r="X127" s="113">
        <v>0.1</v>
      </c>
      <c r="Y127" s="114">
        <v>0.1</v>
      </c>
      <c r="Z127" s="115">
        <v>0.1</v>
      </c>
      <c r="AA127" s="60">
        <v>47860</v>
      </c>
      <c r="AB127" s="61"/>
      <c r="AC127" s="73"/>
      <c r="AD127" s="69" t="s">
        <v>144</v>
      </c>
      <c r="AE127" s="8" t="s">
        <v>174</v>
      </c>
      <c r="AF127" s="8" t="s">
        <v>145</v>
      </c>
      <c r="AG127" s="8" t="s">
        <v>175</v>
      </c>
      <c r="AH127" s="8" t="s">
        <v>176</v>
      </c>
      <c r="AI127" s="8" t="s">
        <v>177</v>
      </c>
      <c r="AJ127" s="8" t="s">
        <v>147</v>
      </c>
      <c r="AK127" s="70"/>
      <c r="AL127" s="74"/>
      <c r="AM127" s="12"/>
      <c r="AN127" s="12"/>
    </row>
    <row r="128" spans="1:40" x14ac:dyDescent="0.3">
      <c r="A128" s="58">
        <v>2017179</v>
      </c>
      <c r="B128" s="77"/>
      <c r="C128" s="78">
        <v>42956</v>
      </c>
      <c r="D128" s="78">
        <v>43841</v>
      </c>
      <c r="E128" s="79" t="s">
        <v>9</v>
      </c>
      <c r="F128" s="8"/>
      <c r="G128" s="8" t="s">
        <v>77</v>
      </c>
      <c r="H128" s="8" t="s">
        <v>269</v>
      </c>
      <c r="I128" s="130">
        <v>0</v>
      </c>
      <c r="J128" s="136">
        <v>0</v>
      </c>
      <c r="K128" s="132">
        <v>659865</v>
      </c>
      <c r="L128" s="71">
        <f t="shared" si="18"/>
        <v>659865</v>
      </c>
      <c r="M128" s="59">
        <f t="shared" si="19"/>
        <v>1</v>
      </c>
      <c r="N128" s="130">
        <v>0</v>
      </c>
      <c r="O128" s="131">
        <v>0</v>
      </c>
      <c r="P128" s="132">
        <v>0</v>
      </c>
      <c r="Q128" s="71">
        <f t="shared" si="20"/>
        <v>0</v>
      </c>
      <c r="R128" s="59" t="e">
        <f t="shared" si="21"/>
        <v>#DIV/0!</v>
      </c>
      <c r="S128" s="130">
        <v>0</v>
      </c>
      <c r="T128" s="131">
        <v>0</v>
      </c>
      <c r="U128" s="132">
        <v>0</v>
      </c>
      <c r="V128" s="71">
        <f t="shared" si="22"/>
        <v>0</v>
      </c>
      <c r="W128" s="59" t="e">
        <f t="shared" si="23"/>
        <v>#DIV/0!</v>
      </c>
      <c r="X128" s="113">
        <v>0</v>
      </c>
      <c r="Y128" s="114">
        <v>0</v>
      </c>
      <c r="Z128" s="115">
        <v>0</v>
      </c>
      <c r="AA128" s="60">
        <v>79899</v>
      </c>
      <c r="AB128" s="61"/>
      <c r="AC128" s="73"/>
      <c r="AD128" s="69" t="s">
        <v>167</v>
      </c>
      <c r="AE128" s="8" t="s">
        <v>165</v>
      </c>
      <c r="AF128" s="8" t="s">
        <v>168</v>
      </c>
      <c r="AG128" s="8" t="s">
        <v>169</v>
      </c>
      <c r="AH128" s="8" t="s">
        <v>170</v>
      </c>
      <c r="AI128" s="8" t="s">
        <v>171</v>
      </c>
      <c r="AJ128" s="8" t="s">
        <v>172</v>
      </c>
      <c r="AK128" s="70" t="s">
        <v>173</v>
      </c>
      <c r="AL128" s="74"/>
      <c r="AM128" s="12"/>
      <c r="AN128" s="12"/>
    </row>
    <row r="129" spans="1:40" x14ac:dyDescent="0.3">
      <c r="A129" s="58">
        <v>2017178</v>
      </c>
      <c r="B129" s="77"/>
      <c r="C129" s="78">
        <v>43004</v>
      </c>
      <c r="D129" s="78">
        <v>43841</v>
      </c>
      <c r="E129" s="79" t="s">
        <v>9</v>
      </c>
      <c r="F129" s="8"/>
      <c r="G129" s="8" t="s">
        <v>149</v>
      </c>
      <c r="H129" s="8" t="s">
        <v>269</v>
      </c>
      <c r="I129" s="130">
        <v>2000000</v>
      </c>
      <c r="J129" s="136">
        <v>3500000</v>
      </c>
      <c r="K129" s="132">
        <v>3777313.21</v>
      </c>
      <c r="L129" s="71">
        <f t="shared" si="18"/>
        <v>1777313.21</v>
      </c>
      <c r="M129" s="59">
        <f t="shared" si="19"/>
        <v>0.47052312349814379</v>
      </c>
      <c r="N129" s="130">
        <v>0</v>
      </c>
      <c r="O129" s="131">
        <v>0</v>
      </c>
      <c r="P129" s="132">
        <v>0</v>
      </c>
      <c r="Q129" s="71">
        <f t="shared" si="20"/>
        <v>0</v>
      </c>
      <c r="R129" s="59" t="e">
        <f t="shared" si="21"/>
        <v>#DIV/0!</v>
      </c>
      <c r="S129" s="130">
        <v>75000</v>
      </c>
      <c r="T129" s="131">
        <v>0</v>
      </c>
      <c r="U129" s="132">
        <v>461894</v>
      </c>
      <c r="V129" s="71">
        <f t="shared" si="22"/>
        <v>386894</v>
      </c>
      <c r="W129" s="59">
        <f t="shared" si="23"/>
        <v>0.83762508281120773</v>
      </c>
      <c r="X129" s="113">
        <v>0.06</v>
      </c>
      <c r="Y129" s="114">
        <v>0</v>
      </c>
      <c r="Z129" s="115">
        <v>0.06</v>
      </c>
      <c r="AA129" s="60">
        <v>248473</v>
      </c>
      <c r="AB129" s="61"/>
      <c r="AC129" s="73"/>
      <c r="AD129" s="69" t="s">
        <v>144</v>
      </c>
      <c r="AE129" s="8" t="s">
        <v>165</v>
      </c>
      <c r="AF129" s="8" t="s">
        <v>155</v>
      </c>
      <c r="AG129" s="8" t="s">
        <v>162</v>
      </c>
      <c r="AH129" s="8" t="s">
        <v>160</v>
      </c>
      <c r="AI129" s="8" t="s">
        <v>166</v>
      </c>
      <c r="AJ129" s="8" t="s">
        <v>163</v>
      </c>
      <c r="AK129" s="70"/>
      <c r="AL129" s="74"/>
      <c r="AM129" s="12"/>
      <c r="AN129" s="12"/>
    </row>
    <row r="130" spans="1:40" x14ac:dyDescent="0.3">
      <c r="A130" s="58">
        <v>2017088</v>
      </c>
      <c r="B130" s="77"/>
      <c r="C130" s="78">
        <v>42870</v>
      </c>
      <c r="D130" s="78">
        <v>43841</v>
      </c>
      <c r="E130" s="80" t="s">
        <v>0</v>
      </c>
      <c r="F130" s="8"/>
      <c r="G130" s="8" t="s">
        <v>77</v>
      </c>
      <c r="H130" s="8" t="s">
        <v>269</v>
      </c>
      <c r="I130" s="130">
        <v>500000</v>
      </c>
      <c r="J130" s="136">
        <v>0</v>
      </c>
      <c r="K130" s="132">
        <v>0</v>
      </c>
      <c r="L130" s="71">
        <f t="shared" si="18"/>
        <v>-500000</v>
      </c>
      <c r="M130" s="59" t="e">
        <f t="shared" si="19"/>
        <v>#DIV/0!</v>
      </c>
      <c r="N130" s="130">
        <v>0</v>
      </c>
      <c r="O130" s="131">
        <v>0</v>
      </c>
      <c r="P130" s="132">
        <v>0</v>
      </c>
      <c r="Q130" s="71">
        <f t="shared" si="20"/>
        <v>0</v>
      </c>
      <c r="R130" s="59" t="e">
        <f t="shared" si="21"/>
        <v>#DIV/0!</v>
      </c>
      <c r="S130" s="130">
        <v>0</v>
      </c>
      <c r="T130" s="131">
        <v>0</v>
      </c>
      <c r="U130" s="132">
        <v>0</v>
      </c>
      <c r="V130" s="71">
        <f t="shared" si="22"/>
        <v>0</v>
      </c>
      <c r="W130" s="59" t="e">
        <f t="shared" si="23"/>
        <v>#DIV/0!</v>
      </c>
      <c r="X130" s="113">
        <v>0.06</v>
      </c>
      <c r="Y130" s="114">
        <v>0.06</v>
      </c>
      <c r="Z130" s="115">
        <v>0</v>
      </c>
      <c r="AA130" s="60"/>
      <c r="AB130" s="61"/>
      <c r="AC130" s="73"/>
      <c r="AD130" s="69" t="s">
        <v>164</v>
      </c>
      <c r="AE130" s="66"/>
      <c r="AF130" s="8" t="s">
        <v>153</v>
      </c>
      <c r="AG130" s="8" t="s">
        <v>151</v>
      </c>
      <c r="AH130" s="8" t="s">
        <v>161</v>
      </c>
      <c r="AI130" s="8" t="s">
        <v>152</v>
      </c>
      <c r="AJ130" s="8"/>
      <c r="AK130" s="70"/>
      <c r="AL130" s="74" t="s">
        <v>0</v>
      </c>
      <c r="AM130" s="12"/>
      <c r="AN130" s="12"/>
    </row>
    <row r="131" spans="1:40" x14ac:dyDescent="0.3">
      <c r="A131" s="58">
        <v>2017087</v>
      </c>
      <c r="B131" s="77"/>
      <c r="C131" s="78">
        <v>42870</v>
      </c>
      <c r="D131" s="78">
        <v>43841</v>
      </c>
      <c r="E131" s="80" t="s">
        <v>0</v>
      </c>
      <c r="F131" s="8"/>
      <c r="G131" s="8" t="s">
        <v>77</v>
      </c>
      <c r="H131" s="8" t="s">
        <v>269</v>
      </c>
      <c r="I131" s="130">
        <v>350000</v>
      </c>
      <c r="J131" s="136">
        <v>0</v>
      </c>
      <c r="K131" s="132">
        <v>0</v>
      </c>
      <c r="L131" s="71">
        <f t="shared" ref="L131:L135" si="24">K131-I131</f>
        <v>-350000</v>
      </c>
      <c r="M131" s="59" t="e">
        <f t="shared" ref="M131:M135" si="25">L131/K131</f>
        <v>#DIV/0!</v>
      </c>
      <c r="N131" s="130">
        <v>0</v>
      </c>
      <c r="O131" s="131">
        <v>0</v>
      </c>
      <c r="P131" s="132">
        <v>0</v>
      </c>
      <c r="Q131" s="71">
        <f t="shared" ref="Q131:Q135" si="26">P131-N131</f>
        <v>0</v>
      </c>
      <c r="R131" s="59" t="e">
        <f t="shared" ref="R131:R135" si="27">Q131/P131</f>
        <v>#DIV/0!</v>
      </c>
      <c r="S131" s="130">
        <v>0</v>
      </c>
      <c r="T131" s="131">
        <v>0</v>
      </c>
      <c r="U131" s="132">
        <v>0</v>
      </c>
      <c r="V131" s="71">
        <f t="shared" ref="V131:V135" si="28">U131-S131</f>
        <v>0</v>
      </c>
      <c r="W131" s="59" t="e">
        <f t="shared" ref="W131:W135" si="29">V131/U131</f>
        <v>#DIV/0!</v>
      </c>
      <c r="X131" s="113">
        <v>0.06</v>
      </c>
      <c r="Y131" s="114">
        <v>0.06</v>
      </c>
      <c r="Z131" s="115">
        <v>0</v>
      </c>
      <c r="AA131" s="60"/>
      <c r="AB131" s="61"/>
      <c r="AC131" s="73"/>
      <c r="AD131" s="69" t="s">
        <v>164</v>
      </c>
      <c r="AE131" s="66"/>
      <c r="AF131" s="8" t="s">
        <v>153</v>
      </c>
      <c r="AG131" s="8" t="s">
        <v>151</v>
      </c>
      <c r="AH131" s="8" t="s">
        <v>152</v>
      </c>
      <c r="AI131" s="8" t="s">
        <v>161</v>
      </c>
      <c r="AJ131" s="8"/>
      <c r="AK131" s="70"/>
      <c r="AL131" s="74" t="s">
        <v>0</v>
      </c>
      <c r="AM131" s="12"/>
      <c r="AN131" s="12"/>
    </row>
    <row r="132" spans="1:40" x14ac:dyDescent="0.3">
      <c r="A132" s="58">
        <v>2017067</v>
      </c>
      <c r="B132" s="77"/>
      <c r="C132" s="78">
        <v>42832</v>
      </c>
      <c r="D132" s="78">
        <v>43841</v>
      </c>
      <c r="E132" s="80" t="s">
        <v>0</v>
      </c>
      <c r="F132" s="8"/>
      <c r="G132" s="8" t="s">
        <v>77</v>
      </c>
      <c r="H132" s="8" t="s">
        <v>269</v>
      </c>
      <c r="I132" s="130">
        <v>350000</v>
      </c>
      <c r="J132" s="136">
        <v>0</v>
      </c>
      <c r="K132" s="132">
        <v>0</v>
      </c>
      <c r="L132" s="71">
        <f t="shared" si="24"/>
        <v>-350000</v>
      </c>
      <c r="M132" s="59" t="e">
        <f t="shared" si="25"/>
        <v>#DIV/0!</v>
      </c>
      <c r="N132" s="130">
        <v>15000</v>
      </c>
      <c r="O132" s="131">
        <v>0</v>
      </c>
      <c r="P132" s="132">
        <v>0</v>
      </c>
      <c r="Q132" s="71">
        <f t="shared" si="26"/>
        <v>-15000</v>
      </c>
      <c r="R132" s="59" t="e">
        <f t="shared" si="27"/>
        <v>#DIV/0!</v>
      </c>
      <c r="S132" s="130">
        <v>0</v>
      </c>
      <c r="T132" s="131">
        <v>0</v>
      </c>
      <c r="U132" s="132">
        <v>0</v>
      </c>
      <c r="V132" s="71">
        <f t="shared" si="28"/>
        <v>0</v>
      </c>
      <c r="W132" s="59" t="e">
        <f t="shared" si="29"/>
        <v>#DIV/0!</v>
      </c>
      <c r="X132" s="113">
        <v>0.06</v>
      </c>
      <c r="Y132" s="114">
        <v>0.06</v>
      </c>
      <c r="Z132" s="115">
        <v>0</v>
      </c>
      <c r="AA132" s="60"/>
      <c r="AB132" s="61"/>
      <c r="AC132" s="73"/>
      <c r="AD132" s="69" t="s">
        <v>164</v>
      </c>
      <c r="AE132" s="66"/>
      <c r="AF132" s="8" t="s">
        <v>161</v>
      </c>
      <c r="AG132" s="8" t="s">
        <v>152</v>
      </c>
      <c r="AH132" s="8" t="s">
        <v>153</v>
      </c>
      <c r="AI132" s="8" t="s">
        <v>151</v>
      </c>
      <c r="AJ132" s="8"/>
      <c r="AK132" s="70"/>
      <c r="AL132" s="74" t="s">
        <v>0</v>
      </c>
      <c r="AM132" s="12"/>
      <c r="AN132" s="12"/>
    </row>
    <row r="133" spans="1:40" ht="15" thickBot="1" x14ac:dyDescent="0.35">
      <c r="A133" s="58">
        <v>2017035</v>
      </c>
      <c r="B133" s="77"/>
      <c r="C133" s="78">
        <v>42782</v>
      </c>
      <c r="D133" s="78">
        <v>43841</v>
      </c>
      <c r="E133" s="79" t="s">
        <v>9</v>
      </c>
      <c r="F133" s="8"/>
      <c r="G133" s="8" t="s">
        <v>156</v>
      </c>
      <c r="H133" s="8" t="s">
        <v>269</v>
      </c>
      <c r="I133" s="130">
        <v>0</v>
      </c>
      <c r="J133" s="136">
        <v>0</v>
      </c>
      <c r="K133" s="132">
        <v>0</v>
      </c>
      <c r="L133" s="71">
        <f t="shared" si="24"/>
        <v>0</v>
      </c>
      <c r="M133" s="59" t="e">
        <f t="shared" si="25"/>
        <v>#DIV/0!</v>
      </c>
      <c r="N133" s="130">
        <v>300000</v>
      </c>
      <c r="O133" s="131">
        <v>0</v>
      </c>
      <c r="P133" s="132">
        <v>241788.81</v>
      </c>
      <c r="Q133" s="71">
        <f t="shared" si="26"/>
        <v>-58211.19</v>
      </c>
      <c r="R133" s="59">
        <f t="shared" si="27"/>
        <v>-0.24075220850791235</v>
      </c>
      <c r="S133" s="130">
        <v>300000</v>
      </c>
      <c r="T133" s="131">
        <v>0</v>
      </c>
      <c r="U133" s="132">
        <v>92174</v>
      </c>
      <c r="V133" s="71">
        <f t="shared" si="28"/>
        <v>-207826</v>
      </c>
      <c r="W133" s="59">
        <f t="shared" si="29"/>
        <v>-2.2547139106472542</v>
      </c>
      <c r="X133" s="113">
        <v>0</v>
      </c>
      <c r="Y133" s="114">
        <v>0.09</v>
      </c>
      <c r="Z133" s="115">
        <v>0.09</v>
      </c>
      <c r="AA133" s="60">
        <v>28696</v>
      </c>
      <c r="AB133" s="61"/>
      <c r="AC133" s="73"/>
      <c r="AD133" s="248" t="s">
        <v>158</v>
      </c>
      <c r="AE133" s="8" t="s">
        <v>157</v>
      </c>
      <c r="AF133" s="8" t="s">
        <v>159</v>
      </c>
      <c r="AG133" s="8" t="s">
        <v>160</v>
      </c>
      <c r="AH133" s="8" t="s">
        <v>161</v>
      </c>
      <c r="AI133" s="8" t="s">
        <v>155</v>
      </c>
      <c r="AJ133" s="8" t="s">
        <v>162</v>
      </c>
      <c r="AK133" s="70" t="s">
        <v>163</v>
      </c>
      <c r="AL133" s="74"/>
      <c r="AM133" s="12"/>
      <c r="AN133" s="12"/>
    </row>
    <row r="134" spans="1:40" x14ac:dyDescent="0.3">
      <c r="A134" s="58">
        <v>2016107</v>
      </c>
      <c r="B134" s="77"/>
      <c r="C134" s="78">
        <v>43031</v>
      </c>
      <c r="D134" s="78">
        <v>43841</v>
      </c>
      <c r="E134" s="79" t="s">
        <v>9</v>
      </c>
      <c r="F134" s="8"/>
      <c r="G134" s="8" t="s">
        <v>143</v>
      </c>
      <c r="H134" s="8" t="s">
        <v>269</v>
      </c>
      <c r="I134" s="130">
        <v>250000</v>
      </c>
      <c r="J134" s="136">
        <v>0</v>
      </c>
      <c r="K134" s="132">
        <v>44889.3</v>
      </c>
      <c r="L134" s="71">
        <f t="shared" si="24"/>
        <v>-205110.7</v>
      </c>
      <c r="M134" s="59">
        <f t="shared" si="25"/>
        <v>-4.5692559251313787</v>
      </c>
      <c r="N134" s="130">
        <v>175000</v>
      </c>
      <c r="O134" s="131">
        <v>0</v>
      </c>
      <c r="P134" s="132">
        <v>56889.62</v>
      </c>
      <c r="Q134" s="71">
        <f t="shared" si="26"/>
        <v>-118110.38</v>
      </c>
      <c r="R134" s="59">
        <f t="shared" si="27"/>
        <v>-2.0761323418929498</v>
      </c>
      <c r="S134" s="130">
        <v>40000</v>
      </c>
      <c r="T134" s="131">
        <v>0</v>
      </c>
      <c r="U134" s="132">
        <v>0</v>
      </c>
      <c r="V134" s="71">
        <f t="shared" si="28"/>
        <v>-40000</v>
      </c>
      <c r="W134" s="59" t="e">
        <f t="shared" si="29"/>
        <v>#DIV/0!</v>
      </c>
      <c r="X134" s="113">
        <v>0.1</v>
      </c>
      <c r="Y134" s="114">
        <v>0.1</v>
      </c>
      <c r="Z134" s="115">
        <v>0.1</v>
      </c>
      <c r="AA134" s="60">
        <v>9728</v>
      </c>
      <c r="AB134" s="73"/>
      <c r="AC134" s="73"/>
      <c r="AD134" s="69" t="s">
        <v>144</v>
      </c>
      <c r="AF134" s="8" t="s">
        <v>145</v>
      </c>
      <c r="AG134" s="8" t="s">
        <v>146</v>
      </c>
      <c r="AH134" s="8" t="s">
        <v>147</v>
      </c>
      <c r="AI134" s="8" t="s">
        <v>148</v>
      </c>
      <c r="AJ134" s="8"/>
      <c r="AK134" s="70"/>
      <c r="AL134" s="74"/>
      <c r="AM134" s="12"/>
      <c r="AN134" s="12"/>
    </row>
    <row r="135" spans="1:40" ht="15" thickBot="1" x14ac:dyDescent="0.35">
      <c r="A135" s="172">
        <v>2019098</v>
      </c>
      <c r="B135" s="173">
        <v>43643</v>
      </c>
      <c r="C135" s="174">
        <v>43661</v>
      </c>
      <c r="D135" s="174"/>
      <c r="E135" s="190" t="s">
        <v>19</v>
      </c>
      <c r="F135" s="175"/>
      <c r="G135" s="175" t="s">
        <v>21</v>
      </c>
      <c r="H135" s="8" t="s">
        <v>269</v>
      </c>
      <c r="I135" s="176">
        <v>250000</v>
      </c>
      <c r="J135" s="177">
        <v>0</v>
      </c>
      <c r="K135" s="178">
        <v>241531.7</v>
      </c>
      <c r="L135" s="71">
        <f t="shared" si="24"/>
        <v>-8468.2999999999884</v>
      </c>
      <c r="M135" s="59">
        <f t="shared" si="25"/>
        <v>-3.5060822244036657E-2</v>
      </c>
      <c r="N135" s="130">
        <v>0</v>
      </c>
      <c r="O135" s="131">
        <v>0</v>
      </c>
      <c r="P135" s="132">
        <v>0</v>
      </c>
      <c r="Q135" s="179">
        <f t="shared" si="26"/>
        <v>0</v>
      </c>
      <c r="R135" s="180" t="e">
        <f t="shared" si="27"/>
        <v>#DIV/0!</v>
      </c>
      <c r="S135" s="130">
        <v>0</v>
      </c>
      <c r="T135" s="131">
        <v>0</v>
      </c>
      <c r="U135" s="132">
        <v>0</v>
      </c>
      <c r="V135" s="71">
        <f t="shared" si="28"/>
        <v>0</v>
      </c>
      <c r="W135" s="59" t="e">
        <f t="shared" si="29"/>
        <v>#DIV/0!</v>
      </c>
      <c r="X135" s="181">
        <v>0.1</v>
      </c>
      <c r="Y135" s="182">
        <v>0</v>
      </c>
      <c r="Z135" s="183">
        <v>0</v>
      </c>
      <c r="AA135" s="187">
        <v>25275</v>
      </c>
      <c r="AB135" s="188">
        <v>0</v>
      </c>
      <c r="AC135" s="188">
        <v>0</v>
      </c>
      <c r="AD135" s="184" t="s">
        <v>164</v>
      </c>
      <c r="AE135" s="185"/>
      <c r="AF135" s="185" t="s">
        <v>162</v>
      </c>
      <c r="AG135" s="185" t="s">
        <v>169</v>
      </c>
      <c r="AH135" s="185" t="s">
        <v>166</v>
      </c>
      <c r="AI135" s="185"/>
      <c r="AJ135" s="185"/>
      <c r="AK135" s="186"/>
      <c r="AL135" s="189"/>
      <c r="AM135" s="12"/>
      <c r="AN135" s="12"/>
    </row>
    <row r="136" spans="1:40" x14ac:dyDescent="0.3">
      <c r="B136" s="14"/>
      <c r="F136" s="36"/>
      <c r="H136" s="37"/>
      <c r="I136" s="38"/>
      <c r="K136" s="85">
        <f>SUM(K3:K135)</f>
        <v>88750931.139999956</v>
      </c>
      <c r="L136" s="86"/>
      <c r="M136" s="87"/>
      <c r="N136" s="88"/>
      <c r="O136" s="89"/>
      <c r="P136" s="90">
        <f>SUM(P3:P135)</f>
        <v>14292535.730000002</v>
      </c>
      <c r="Q136" s="86"/>
      <c r="R136" s="87"/>
      <c r="S136" s="89"/>
      <c r="T136" s="91"/>
      <c r="U136" s="92">
        <f>SUM(U3:U135)</f>
        <v>9567475.7300000004</v>
      </c>
      <c r="V136" s="98"/>
      <c r="W136" s="99"/>
      <c r="X136" s="100"/>
      <c r="Y136" s="100"/>
      <c r="Z136" s="41" t="s">
        <v>136</v>
      </c>
      <c r="AA136" s="18">
        <f>SUM(AA3:AA135)</f>
        <v>8475421</v>
      </c>
      <c r="AB136" s="19">
        <f>SUM(AB3:AB135)</f>
        <v>187853</v>
      </c>
      <c r="AC136" s="20">
        <f>SUM(AC3:AC84)</f>
        <v>771</v>
      </c>
      <c r="AD136" s="16"/>
      <c r="AE136" s="16" t="s">
        <v>142</v>
      </c>
      <c r="AF136" s="16"/>
      <c r="AG136" s="16"/>
      <c r="AH136" s="16"/>
      <c r="AI136" s="16"/>
      <c r="AJ136" s="16"/>
      <c r="AK136" s="17"/>
    </row>
    <row r="137" spans="1:40" x14ac:dyDescent="0.3">
      <c r="B137" s="14"/>
      <c r="C137" s="14"/>
      <c r="D137" s="21"/>
      <c r="F137" s="36"/>
      <c r="H137" s="37"/>
      <c r="I137" s="38"/>
      <c r="J137" s="42"/>
      <c r="K137" s="93"/>
      <c r="L137" s="82"/>
      <c r="M137" s="83"/>
      <c r="N137" s="94"/>
      <c r="O137" s="95"/>
      <c r="P137" s="81">
        <f>SUM(K136:U136)</f>
        <v>112610942.59999996</v>
      </c>
      <c r="Q137" s="82"/>
      <c r="R137" s="83"/>
      <c r="S137" s="95"/>
      <c r="T137" s="96"/>
      <c r="U137" s="84"/>
      <c r="V137" s="101"/>
      <c r="W137" s="97"/>
      <c r="X137" s="40"/>
      <c r="Y137" s="40"/>
      <c r="Z137" s="43"/>
      <c r="AA137" s="3">
        <f>AA136/P137</f>
        <v>7.5262854606458138E-2</v>
      </c>
      <c r="AB137" s="4">
        <f>AB136/AA136</f>
        <v>2.2164444692481942E-2</v>
      </c>
      <c r="AD137" s="22"/>
      <c r="AE137" s="22" t="s">
        <v>142</v>
      </c>
      <c r="AF137" s="22"/>
      <c r="AG137" s="22"/>
      <c r="AH137" s="22"/>
      <c r="AI137" s="22"/>
      <c r="AJ137" s="22"/>
      <c r="AK137" s="23"/>
    </row>
    <row r="138" spans="1:40" ht="43.2" x14ac:dyDescent="0.3">
      <c r="B138" s="14"/>
      <c r="C138" s="14"/>
      <c r="D138" s="21"/>
      <c r="G138" s="44"/>
      <c r="H138" s="44"/>
      <c r="I138" s="44"/>
      <c r="J138" s="44"/>
      <c r="K138" s="37"/>
      <c r="L138" s="27"/>
      <c r="M138" s="45"/>
      <c r="N138" s="44"/>
      <c r="O138" s="39"/>
      <c r="P138" s="38"/>
      <c r="Q138" s="27"/>
      <c r="R138" s="45"/>
      <c r="S138" s="44"/>
      <c r="T138" s="37"/>
      <c r="U138" s="27"/>
      <c r="V138" s="27"/>
      <c r="W138" s="45"/>
      <c r="X138" s="40"/>
      <c r="Y138" s="40"/>
      <c r="Z138" s="40"/>
      <c r="AA138" s="25" t="s">
        <v>134</v>
      </c>
      <c r="AB138" s="26" t="s">
        <v>135</v>
      </c>
    </row>
    <row r="139" spans="1:40" x14ac:dyDescent="0.3">
      <c r="B139" s="14"/>
      <c r="C139" s="14"/>
      <c r="D139" s="21"/>
      <c r="F139" s="46"/>
      <c r="G139" s="44"/>
      <c r="H139" s="44"/>
      <c r="I139" s="44"/>
      <c r="J139" s="44"/>
      <c r="K139" s="37"/>
      <c r="L139" s="27"/>
      <c r="M139" s="45"/>
      <c r="N139" s="44"/>
      <c r="O139" s="39"/>
      <c r="P139" s="38"/>
      <c r="Q139" s="27"/>
      <c r="R139" s="45"/>
      <c r="S139" s="44"/>
      <c r="T139" s="47"/>
      <c r="U139" s="27"/>
      <c r="V139" s="27"/>
      <c r="W139" s="45"/>
      <c r="X139" s="40"/>
      <c r="Y139" s="40"/>
      <c r="Z139" s="40"/>
      <c r="AA139" s="12" t="s">
        <v>115</v>
      </c>
      <c r="AB139" s="12" t="s">
        <v>266</v>
      </c>
      <c r="AC139" s="12" t="s">
        <v>267</v>
      </c>
    </row>
    <row r="140" spans="1:40" x14ac:dyDescent="0.3">
      <c r="B140" s="14"/>
      <c r="C140" s="14"/>
      <c r="D140" s="21"/>
      <c r="G140" s="44"/>
      <c r="H140" s="44"/>
      <c r="I140" s="44"/>
      <c r="J140" s="44"/>
      <c r="K140" s="27"/>
      <c r="L140" s="27"/>
      <c r="M140" s="45"/>
      <c r="N140" s="44"/>
      <c r="O140" s="27"/>
      <c r="P140" s="27"/>
      <c r="Q140" s="27"/>
      <c r="R140" s="45"/>
      <c r="S140" s="44"/>
      <c r="T140" s="27"/>
      <c r="U140" s="27"/>
      <c r="V140" s="27"/>
      <c r="W140" s="45"/>
      <c r="X140" s="40"/>
      <c r="Y140" s="40"/>
      <c r="Z140" s="40"/>
    </row>
    <row r="141" spans="1:40" x14ac:dyDescent="0.3">
      <c r="B141" s="14"/>
      <c r="C141" s="14"/>
      <c r="D141" s="21"/>
      <c r="F141" s="48"/>
      <c r="G141" s="49"/>
      <c r="H141" s="50"/>
      <c r="I141" s="51"/>
      <c r="J141" s="44"/>
      <c r="K141" s="27"/>
      <c r="L141" s="27"/>
      <c r="M141" s="45"/>
      <c r="N141" s="52"/>
      <c r="O141" s="27"/>
      <c r="P141" s="27"/>
      <c r="Q141" s="27"/>
      <c r="R141" s="45"/>
      <c r="S141" s="53"/>
      <c r="T141" s="27"/>
      <c r="U141" s="27"/>
      <c r="V141" s="333"/>
      <c r="W141" s="45"/>
      <c r="X141" s="40"/>
      <c r="Y141" s="40"/>
      <c r="Z141" s="40"/>
    </row>
    <row r="142" spans="1:40" x14ac:dyDescent="0.3">
      <c r="B142" s="14"/>
      <c r="C142" s="14"/>
      <c r="D142" s="21"/>
      <c r="F142" s="53"/>
      <c r="H142" s="50"/>
      <c r="I142" s="51"/>
      <c r="J142" s="44"/>
      <c r="K142" s="27"/>
      <c r="L142" s="27"/>
      <c r="M142" s="45"/>
      <c r="N142" s="52"/>
      <c r="O142" s="27"/>
      <c r="P142" s="27"/>
      <c r="Q142" s="27"/>
      <c r="R142" s="45"/>
      <c r="S142" s="51"/>
      <c r="T142" s="27"/>
      <c r="U142" s="27"/>
      <c r="V142" s="27"/>
      <c r="W142" s="45"/>
      <c r="X142" s="40"/>
      <c r="Y142" s="40"/>
      <c r="Z142" s="40"/>
    </row>
    <row r="143" spans="1:40" x14ac:dyDescent="0.3">
      <c r="B143" s="14"/>
      <c r="C143" s="14"/>
      <c r="D143" s="21"/>
      <c r="F143" s="54"/>
      <c r="G143" s="44"/>
      <c r="H143" s="44"/>
      <c r="I143" s="44"/>
      <c r="J143" s="44"/>
      <c r="K143" s="44"/>
      <c r="L143" s="44"/>
      <c r="M143" s="55"/>
      <c r="N143" s="44"/>
      <c r="O143" s="44"/>
      <c r="P143" s="44"/>
      <c r="Q143" s="44"/>
      <c r="R143" s="55"/>
      <c r="S143" s="44"/>
      <c r="T143" s="44"/>
      <c r="U143" s="44"/>
      <c r="V143" s="334"/>
      <c r="W143" s="55"/>
      <c r="X143" s="40"/>
      <c r="Y143" s="40"/>
      <c r="Z143" s="40"/>
    </row>
    <row r="144" spans="1:40" x14ac:dyDescent="0.3">
      <c r="B144" s="14"/>
      <c r="C144" s="14"/>
      <c r="D144" s="21"/>
      <c r="F144" s="56"/>
      <c r="G144" s="44"/>
      <c r="H144" s="44"/>
      <c r="I144" s="44"/>
      <c r="J144" s="44"/>
      <c r="K144" s="44"/>
      <c r="L144" s="44"/>
      <c r="M144" s="55"/>
      <c r="N144" s="44"/>
      <c r="O144" s="44"/>
      <c r="P144" s="44"/>
      <c r="Q144" s="44"/>
      <c r="R144" s="55"/>
      <c r="S144" s="44"/>
      <c r="T144" s="44"/>
      <c r="U144" s="44"/>
      <c r="V144" s="44"/>
      <c r="W144" s="55"/>
    </row>
    <row r="145" spans="2:26" x14ac:dyDescent="0.3">
      <c r="B145" s="14"/>
      <c r="C145" s="14"/>
      <c r="D145" s="21"/>
      <c r="F145" s="57"/>
      <c r="G145" s="44"/>
      <c r="H145" s="44"/>
      <c r="I145" s="44"/>
      <c r="J145" s="44"/>
      <c r="K145" s="44"/>
      <c r="L145" s="44"/>
      <c r="M145" s="55"/>
      <c r="N145" s="44"/>
      <c r="O145" s="44"/>
      <c r="P145" s="44"/>
      <c r="Q145" s="44"/>
      <c r="R145" s="55"/>
      <c r="S145" s="44"/>
      <c r="T145" s="44"/>
      <c r="U145" s="44"/>
      <c r="V145" s="44"/>
      <c r="W145" s="55"/>
    </row>
    <row r="146" spans="2:26" x14ac:dyDescent="0.3">
      <c r="B146" s="14"/>
      <c r="C146" s="14"/>
      <c r="D146" s="21"/>
      <c r="G146" s="44"/>
      <c r="H146" s="44"/>
      <c r="I146" s="44"/>
      <c r="J146" s="44"/>
      <c r="K146" s="44"/>
      <c r="L146" s="44"/>
      <c r="M146" s="55"/>
      <c r="N146" s="44"/>
      <c r="O146" s="44"/>
      <c r="P146" s="44"/>
      <c r="Q146" s="44"/>
      <c r="R146" s="55"/>
      <c r="S146" s="44"/>
      <c r="T146" s="44"/>
      <c r="U146" s="44"/>
      <c r="V146" s="336"/>
      <c r="W146" s="55"/>
      <c r="X146" s="335"/>
      <c r="Y146" s="389"/>
      <c r="Z146" s="389"/>
    </row>
    <row r="147" spans="2:26" x14ac:dyDescent="0.3">
      <c r="B147" s="14"/>
      <c r="C147" s="14"/>
      <c r="D147" s="21"/>
      <c r="G147" s="44"/>
      <c r="H147" s="44"/>
      <c r="I147" s="44"/>
      <c r="J147" s="44"/>
      <c r="K147" s="44"/>
      <c r="L147" s="44"/>
      <c r="M147" s="55"/>
      <c r="N147" s="44"/>
      <c r="O147" s="44"/>
      <c r="P147" s="44"/>
      <c r="Q147" s="44"/>
      <c r="R147" s="55"/>
      <c r="S147" s="44"/>
      <c r="T147" s="44"/>
      <c r="U147" s="44"/>
      <c r="V147" s="336"/>
      <c r="W147" s="55"/>
      <c r="X147" s="335"/>
      <c r="Y147" s="389"/>
      <c r="Z147" s="389"/>
    </row>
    <row r="148" spans="2:26" x14ac:dyDescent="0.3">
      <c r="B148" s="14"/>
      <c r="C148" s="14"/>
      <c r="D148" s="21"/>
      <c r="F148" s="54"/>
      <c r="G148" s="44"/>
      <c r="H148" s="44"/>
      <c r="I148" s="44"/>
      <c r="J148" s="44"/>
      <c r="K148" s="44"/>
      <c r="L148" s="44"/>
      <c r="M148" s="55"/>
      <c r="N148" s="44"/>
      <c r="O148" s="44"/>
      <c r="P148" s="44"/>
      <c r="Q148" s="44"/>
      <c r="R148" s="55"/>
      <c r="S148" s="44"/>
      <c r="T148" s="44"/>
      <c r="U148" s="44"/>
      <c r="V148" s="336"/>
      <c r="W148" s="55"/>
      <c r="X148" s="335"/>
      <c r="Y148" s="389"/>
      <c r="Z148" s="389"/>
    </row>
    <row r="149" spans="2:26" x14ac:dyDescent="0.3">
      <c r="F149" s="54"/>
      <c r="G149" s="44"/>
      <c r="H149" s="44"/>
      <c r="I149" s="44"/>
      <c r="J149" s="44"/>
      <c r="N149" s="44"/>
      <c r="S149" s="44"/>
    </row>
    <row r="150" spans="2:26" ht="15" thickBot="1" x14ac:dyDescent="0.35"/>
    <row r="151" spans="2:26" ht="17.25" customHeight="1" x14ac:dyDescent="0.3">
      <c r="W151" s="393" t="s">
        <v>390</v>
      </c>
      <c r="X151" s="394"/>
      <c r="Y151" s="395"/>
    </row>
    <row r="152" spans="2:26" ht="17.25" customHeight="1" thickBot="1" x14ac:dyDescent="0.35">
      <c r="W152" s="390">
        <v>112610942.59999996</v>
      </c>
      <c r="X152" s="391"/>
      <c r="Y152" s="392"/>
      <c r="Z152" s="337"/>
    </row>
    <row r="153" spans="2:26" ht="28.8" x14ac:dyDescent="0.3">
      <c r="W153" s="344"/>
      <c r="X153" s="345" t="s">
        <v>391</v>
      </c>
      <c r="Y153" s="346" t="s">
        <v>392</v>
      </c>
    </row>
    <row r="154" spans="2:26" x14ac:dyDescent="0.3">
      <c r="W154" s="339" t="s">
        <v>394</v>
      </c>
      <c r="X154" s="338">
        <v>7.5262854606458138E-2</v>
      </c>
      <c r="Y154" s="340" t="s">
        <v>393</v>
      </c>
    </row>
    <row r="155" spans="2:26" x14ac:dyDescent="0.3">
      <c r="W155" s="347" t="s">
        <v>395</v>
      </c>
      <c r="X155" s="338">
        <v>7.776285460645814E-2</v>
      </c>
      <c r="Y155" s="341">
        <f>0.0025*W152</f>
        <v>281527.35649999994</v>
      </c>
    </row>
    <row r="156" spans="2:26" ht="15" thickBot="1" x14ac:dyDescent="0.35">
      <c r="W156" s="348" t="s">
        <v>396</v>
      </c>
      <c r="X156" s="342">
        <v>8.0262854606458142E-2</v>
      </c>
      <c r="Y156" s="343">
        <f>0.005*W152</f>
        <v>563054.71299999987</v>
      </c>
    </row>
  </sheetData>
  <sortState xmlns:xlrd2="http://schemas.microsoft.com/office/spreadsheetml/2017/richdata2" ref="A3:AL135">
    <sortCondition descending="1" ref="D3:D135"/>
    <sortCondition descending="1" ref="A3:A135"/>
  </sortState>
  <mergeCells count="5">
    <mergeCell ref="Y146:Z146"/>
    <mergeCell ref="Y147:Z147"/>
    <mergeCell ref="Y148:Z148"/>
    <mergeCell ref="W152:Y152"/>
    <mergeCell ref="W151:Y151"/>
  </mergeCells>
  <phoneticPr fontId="8" type="noConversion"/>
  <conditionalFormatting sqref="W3:W11">
    <cfRule type="cellIs" dxfId="1077" priority="23" operator="lessThan">
      <formula>0</formula>
    </cfRule>
    <cfRule type="containsErrors" dxfId="1076" priority="24" stopIfTrue="1">
      <formula>ISERROR(W3)</formula>
    </cfRule>
  </conditionalFormatting>
  <conditionalFormatting sqref="R135">
    <cfRule type="cellIs" dxfId="1075" priority="31" operator="lessThan">
      <formula>0</formula>
    </cfRule>
    <cfRule type="containsErrors" dxfId="1074" priority="32" stopIfTrue="1">
      <formula>ISERROR(R135)</formula>
    </cfRule>
  </conditionalFormatting>
  <conditionalFormatting sqref="R3:R4">
    <cfRule type="cellIs" dxfId="1073" priority="25" operator="lessThan">
      <formula>0</formula>
    </cfRule>
    <cfRule type="containsErrors" dxfId="1072" priority="26" stopIfTrue="1">
      <formula>ISERROR(R3)</formula>
    </cfRule>
  </conditionalFormatting>
  <conditionalFormatting sqref="W12:W83">
    <cfRule type="cellIs" dxfId="1071" priority="17" operator="lessThan">
      <formula>0</formula>
    </cfRule>
    <cfRule type="containsErrors" dxfId="1070" priority="18" stopIfTrue="1">
      <formula>ISERROR(W12)</formula>
    </cfRule>
  </conditionalFormatting>
  <conditionalFormatting sqref="R5:R134">
    <cfRule type="cellIs" dxfId="1069" priority="5" operator="lessThan">
      <formula>0</formula>
    </cfRule>
    <cfRule type="containsErrors" dxfId="1068" priority="6" stopIfTrue="1">
      <formula>ISERROR(R5)</formula>
    </cfRule>
  </conditionalFormatting>
  <conditionalFormatting sqref="M3:M135">
    <cfRule type="cellIs" dxfId="1067" priority="1" operator="lessThan">
      <formula>0</formula>
    </cfRule>
    <cfRule type="containsErrors" dxfId="1066" priority="2" stopIfTrue="1">
      <formula>ISERROR(M3)</formula>
    </cfRule>
  </conditionalFormatting>
  <conditionalFormatting sqref="W84:W135">
    <cfRule type="cellIs" dxfId="1065" priority="7" operator="lessThan">
      <formula>0</formula>
    </cfRule>
    <cfRule type="containsErrors" dxfId="1064" priority="8" stopIfTrue="1">
      <formula>ISERROR(W84)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0C60-0320-4055-9334-58543E0951DD}">
  <dimension ref="A1:AN20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6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39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39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39" customFormat="1" x14ac:dyDescent="0.3">
      <c r="A3" s="58" t="s">
        <v>245</v>
      </c>
      <c r="B3" s="77"/>
      <c r="C3" s="78">
        <v>43615</v>
      </c>
      <c r="D3" s="78">
        <v>43841</v>
      </c>
      <c r="E3" s="79" t="s">
        <v>9</v>
      </c>
      <c r="F3" s="8"/>
      <c r="G3" s="8" t="s">
        <v>246</v>
      </c>
      <c r="H3" s="8" t="s">
        <v>355</v>
      </c>
      <c r="I3" s="130">
        <v>1000000</v>
      </c>
      <c r="J3" s="136">
        <v>0</v>
      </c>
      <c r="K3" s="132">
        <v>390292.84</v>
      </c>
      <c r="L3" s="71">
        <f t="shared" ref="L3:L4" si="0">K3-I3</f>
        <v>-609707.15999999992</v>
      </c>
      <c r="M3" s="59">
        <f t="shared" ref="M3:M4" si="1">L3/K3</f>
        <v>-1.5621786963860262</v>
      </c>
      <c r="N3" s="130">
        <v>0</v>
      </c>
      <c r="O3" s="131">
        <v>0</v>
      </c>
      <c r="P3" s="132">
        <v>0</v>
      </c>
      <c r="Q3" s="71">
        <f t="shared" ref="Q3:Q4" si="2">P3-N3</f>
        <v>0</v>
      </c>
      <c r="R3" s="59" t="e">
        <f t="shared" ref="R3:R4" si="3">Q3/P3</f>
        <v>#DIV/0!</v>
      </c>
      <c r="S3" s="130">
        <v>0</v>
      </c>
      <c r="T3" s="131">
        <v>0</v>
      </c>
      <c r="U3" s="132">
        <v>0</v>
      </c>
      <c r="V3" s="71">
        <f t="shared" ref="V3:V4" si="4">U3-S3</f>
        <v>0</v>
      </c>
      <c r="W3" s="59" t="e">
        <f t="shared" ref="W3:W4" si="5">V3/U3</f>
        <v>#DIV/0!</v>
      </c>
      <c r="X3" s="113">
        <v>0.06</v>
      </c>
      <c r="Y3" s="114">
        <v>0.06</v>
      </c>
      <c r="Z3" s="115">
        <v>0</v>
      </c>
      <c r="AA3" s="60">
        <v>23684</v>
      </c>
      <c r="AB3" s="61"/>
      <c r="AC3" s="73"/>
      <c r="AD3" s="69" t="s">
        <v>158</v>
      </c>
      <c r="AE3" s="66"/>
      <c r="AF3" s="8" t="s">
        <v>247</v>
      </c>
      <c r="AG3" s="8" t="s">
        <v>151</v>
      </c>
      <c r="AH3" s="8" t="s">
        <v>211</v>
      </c>
      <c r="AI3" s="8" t="s">
        <v>248</v>
      </c>
      <c r="AJ3" s="8"/>
      <c r="AK3" s="8"/>
      <c r="AL3" s="74"/>
    </row>
    <row r="4" spans="1:39" customFormat="1" x14ac:dyDescent="0.3">
      <c r="A4" s="58" t="s">
        <v>236</v>
      </c>
      <c r="B4" s="77"/>
      <c r="C4" s="78">
        <v>43390</v>
      </c>
      <c r="D4" s="78">
        <v>43841</v>
      </c>
      <c r="E4" s="79" t="s">
        <v>9</v>
      </c>
      <c r="F4" s="8"/>
      <c r="G4" s="8" t="s">
        <v>237</v>
      </c>
      <c r="H4" s="8" t="s">
        <v>352</v>
      </c>
      <c r="I4" s="130">
        <v>0</v>
      </c>
      <c r="J4" s="136">
        <v>0</v>
      </c>
      <c r="K4" s="132">
        <v>0</v>
      </c>
      <c r="L4" s="71">
        <f t="shared" si="0"/>
        <v>0</v>
      </c>
      <c r="M4" s="59" t="e">
        <f t="shared" si="1"/>
        <v>#DIV/0!</v>
      </c>
      <c r="N4" s="130">
        <v>0</v>
      </c>
      <c r="O4" s="131">
        <v>0</v>
      </c>
      <c r="P4" s="132">
        <v>0</v>
      </c>
      <c r="Q4" s="71">
        <f t="shared" si="2"/>
        <v>0</v>
      </c>
      <c r="R4" s="59" t="e">
        <f t="shared" si="3"/>
        <v>#DIV/0!</v>
      </c>
      <c r="S4" s="130">
        <v>0</v>
      </c>
      <c r="T4" s="131">
        <v>0</v>
      </c>
      <c r="U4" s="132">
        <v>0</v>
      </c>
      <c r="V4" s="71">
        <f t="shared" si="4"/>
        <v>0</v>
      </c>
      <c r="W4" s="59" t="e">
        <f t="shared" si="5"/>
        <v>#DIV/0!</v>
      </c>
      <c r="X4" s="113">
        <v>0</v>
      </c>
      <c r="Y4" s="114">
        <v>0</v>
      </c>
      <c r="Z4" s="115">
        <v>0</v>
      </c>
      <c r="AA4" s="60">
        <v>3450</v>
      </c>
      <c r="AB4" s="61"/>
      <c r="AC4" s="73"/>
      <c r="AD4" s="69" t="s">
        <v>158</v>
      </c>
      <c r="AE4" s="66"/>
      <c r="AF4" s="8" t="s">
        <v>235</v>
      </c>
      <c r="AG4" s="8" t="s">
        <v>238</v>
      </c>
      <c r="AH4" s="8" t="s">
        <v>220</v>
      </c>
      <c r="AI4" s="8"/>
      <c r="AJ4" s="8"/>
      <c r="AK4" s="8"/>
      <c r="AL4" s="74"/>
    </row>
    <row r="5" spans="1:39" s="11" customFormat="1" x14ac:dyDescent="0.3">
      <c r="A5" s="107">
        <v>2019166</v>
      </c>
      <c r="B5" s="104">
        <v>43787</v>
      </c>
      <c r="C5" s="64">
        <v>43803</v>
      </c>
      <c r="D5" s="64">
        <v>44160</v>
      </c>
      <c r="E5" s="72" t="s">
        <v>9</v>
      </c>
      <c r="F5" s="73"/>
      <c r="G5" s="73" t="s">
        <v>80</v>
      </c>
      <c r="H5" s="129" t="s">
        <v>269</v>
      </c>
      <c r="I5" s="119">
        <v>250000</v>
      </c>
      <c r="J5" s="128"/>
      <c r="K5" s="121">
        <v>674541.75</v>
      </c>
      <c r="L5" s="71">
        <v>424541.75</v>
      </c>
      <c r="M5" s="59">
        <v>0.62937801848440067</v>
      </c>
      <c r="N5" s="119">
        <v>0</v>
      </c>
      <c r="O5" s="122"/>
      <c r="P5" s="121">
        <v>0</v>
      </c>
      <c r="Q5" s="71">
        <v>0</v>
      </c>
      <c r="R5" s="59" t="e">
        <v>#DIV/0!</v>
      </c>
      <c r="S5" s="130">
        <v>0</v>
      </c>
      <c r="T5" s="131"/>
      <c r="U5" s="132">
        <v>0</v>
      </c>
      <c r="V5" s="71">
        <v>0</v>
      </c>
      <c r="W5" s="59" t="e">
        <v>#DIV/0!</v>
      </c>
      <c r="X5" s="124">
        <v>0.1</v>
      </c>
      <c r="Y5" s="125">
        <v>0</v>
      </c>
      <c r="Z5" s="126">
        <v>0</v>
      </c>
      <c r="AA5" s="127">
        <v>67454</v>
      </c>
      <c r="AB5" s="128">
        <v>0</v>
      </c>
      <c r="AC5" s="128">
        <v>0</v>
      </c>
      <c r="AD5" s="69" t="s">
        <v>179</v>
      </c>
      <c r="AE5" s="8" t="s">
        <v>233</v>
      </c>
      <c r="AF5" s="8" t="s">
        <v>220</v>
      </c>
      <c r="AG5" s="8" t="s">
        <v>169</v>
      </c>
      <c r="AH5" s="8" t="s">
        <v>221</v>
      </c>
      <c r="AI5" s="8" t="s">
        <v>171</v>
      </c>
      <c r="AJ5" s="8" t="s">
        <v>161</v>
      </c>
      <c r="AK5" s="70" t="s">
        <v>288</v>
      </c>
      <c r="AL5" s="74"/>
      <c r="AM5" s="12"/>
    </row>
    <row r="6" spans="1:39" customFormat="1" ht="15" thickBot="1" x14ac:dyDescent="0.35">
      <c r="A6" s="58">
        <v>2018160</v>
      </c>
      <c r="B6" s="77"/>
      <c r="C6" s="78">
        <v>43407</v>
      </c>
      <c r="D6" s="78">
        <v>43841</v>
      </c>
      <c r="E6" s="79" t="s">
        <v>9</v>
      </c>
      <c r="F6" s="8"/>
      <c r="G6" s="8" t="s">
        <v>232</v>
      </c>
      <c r="H6" s="8" t="s">
        <v>269</v>
      </c>
      <c r="I6" s="130">
        <v>0</v>
      </c>
      <c r="J6" s="136">
        <v>0</v>
      </c>
      <c r="K6" s="132">
        <v>0</v>
      </c>
      <c r="L6" s="71">
        <v>0</v>
      </c>
      <c r="M6" s="59" t="e">
        <v>#DIV/0!</v>
      </c>
      <c r="N6" s="130">
        <v>0</v>
      </c>
      <c r="O6" s="131">
        <v>0</v>
      </c>
      <c r="P6" s="132">
        <v>0</v>
      </c>
      <c r="Q6" s="71">
        <v>0</v>
      </c>
      <c r="R6" s="59" t="e">
        <v>#DIV/0!</v>
      </c>
      <c r="S6" s="130">
        <v>0</v>
      </c>
      <c r="T6" s="131">
        <v>0</v>
      </c>
      <c r="U6" s="132">
        <v>0</v>
      </c>
      <c r="V6" s="71">
        <v>0</v>
      </c>
      <c r="W6" s="59" t="e">
        <v>#DIV/0!</v>
      </c>
      <c r="X6" s="113">
        <v>0</v>
      </c>
      <c r="Y6" s="114">
        <v>0</v>
      </c>
      <c r="Z6" s="115">
        <v>0</v>
      </c>
      <c r="AA6" s="62"/>
      <c r="AB6" s="61"/>
      <c r="AC6" s="73"/>
      <c r="AD6" s="69" t="s">
        <v>179</v>
      </c>
      <c r="AE6" s="8" t="s">
        <v>233</v>
      </c>
      <c r="AF6" s="8" t="s">
        <v>169</v>
      </c>
      <c r="AG6" s="8" t="s">
        <v>220</v>
      </c>
      <c r="AH6" s="8" t="s">
        <v>171</v>
      </c>
      <c r="AI6" s="8"/>
      <c r="AJ6" s="8"/>
      <c r="AK6" s="70"/>
      <c r="AL6" s="74"/>
    </row>
    <row r="7" spans="1:39" x14ac:dyDescent="0.3">
      <c r="B7" s="14"/>
      <c r="F7" s="36"/>
      <c r="H7" s="37"/>
      <c r="I7" s="38"/>
      <c r="K7" s="85">
        <f>SUM(K3:K6)</f>
        <v>1064834.5900000001</v>
      </c>
      <c r="L7" s="86"/>
      <c r="M7" s="87"/>
      <c r="N7" s="88"/>
      <c r="O7" s="89"/>
      <c r="P7" s="90">
        <f>SUM(P3:P6)</f>
        <v>0</v>
      </c>
      <c r="Q7" s="86"/>
      <c r="R7" s="87"/>
      <c r="S7" s="89"/>
      <c r="T7" s="91"/>
      <c r="U7" s="92">
        <f>SUM(U3:U6)</f>
        <v>0</v>
      </c>
      <c r="V7" s="98"/>
      <c r="W7" s="99"/>
      <c r="X7" s="100"/>
      <c r="Y7" s="100"/>
      <c r="Z7" s="41" t="s">
        <v>136</v>
      </c>
      <c r="AA7" s="18">
        <f>SUM(AA3:AA6)</f>
        <v>94588</v>
      </c>
      <c r="AB7" s="19">
        <f>SUM(AB3:AB6)</f>
        <v>0</v>
      </c>
      <c r="AC7" s="20">
        <f>SUM(AC3:AC6)</f>
        <v>0</v>
      </c>
      <c r="AD7" s="16"/>
      <c r="AE7" s="16" t="s">
        <v>142</v>
      </c>
      <c r="AF7" s="16"/>
      <c r="AG7" s="16"/>
      <c r="AH7" s="16"/>
      <c r="AI7" s="16"/>
      <c r="AJ7" s="16"/>
      <c r="AK7" s="17"/>
    </row>
    <row r="8" spans="1:39" x14ac:dyDescent="0.3">
      <c r="B8" s="14"/>
      <c r="C8" s="14"/>
      <c r="D8" s="21"/>
      <c r="F8" s="36"/>
      <c r="H8" s="37"/>
      <c r="I8" s="38"/>
      <c r="J8" s="42"/>
      <c r="K8" s="93"/>
      <c r="L8" s="82"/>
      <c r="M8" s="83"/>
      <c r="N8" s="94"/>
      <c r="O8" s="95"/>
      <c r="P8" s="81">
        <f>SUM(K7:U7)</f>
        <v>1064834.5900000001</v>
      </c>
      <c r="Q8" s="82"/>
      <c r="R8" s="83"/>
      <c r="S8" s="95"/>
      <c r="T8" s="96"/>
      <c r="U8" s="84"/>
      <c r="V8" s="101"/>
      <c r="W8" s="97"/>
      <c r="X8" s="40"/>
      <c r="Y8" s="40"/>
      <c r="Z8" s="43"/>
      <c r="AA8" s="3">
        <f>AA7/P8</f>
        <v>8.8828819882719998E-2</v>
      </c>
      <c r="AB8" s="4">
        <f>AB7/AA7</f>
        <v>0</v>
      </c>
      <c r="AD8" s="22"/>
      <c r="AE8" s="22" t="s">
        <v>142</v>
      </c>
      <c r="AF8" s="22"/>
      <c r="AG8" s="22"/>
      <c r="AH8" s="22"/>
      <c r="AI8" s="22"/>
      <c r="AJ8" s="22"/>
      <c r="AK8" s="23"/>
    </row>
    <row r="9" spans="1:39" ht="43.2" x14ac:dyDescent="0.3">
      <c r="B9" s="14"/>
      <c r="C9" s="14"/>
      <c r="D9" s="21"/>
      <c r="G9" s="44"/>
      <c r="H9" s="44"/>
      <c r="I9" s="44"/>
      <c r="J9" s="44"/>
      <c r="K9" s="37"/>
      <c r="L9" s="27"/>
      <c r="M9" s="45"/>
      <c r="N9" s="44"/>
      <c r="O9" s="39"/>
      <c r="P9" s="38"/>
      <c r="Q9" s="27"/>
      <c r="R9" s="45"/>
      <c r="S9" s="44"/>
      <c r="T9" s="37"/>
      <c r="U9" s="27"/>
      <c r="V9" s="27"/>
      <c r="W9" s="45"/>
      <c r="X9" s="40"/>
      <c r="Y9" s="40"/>
      <c r="Z9" s="40"/>
      <c r="AA9" s="25" t="s">
        <v>134</v>
      </c>
      <c r="AB9" s="26" t="s">
        <v>135</v>
      </c>
    </row>
    <row r="10" spans="1:39" x14ac:dyDescent="0.3">
      <c r="B10" s="14"/>
      <c r="C10" s="14"/>
      <c r="D10" s="21"/>
      <c r="F10" s="46"/>
      <c r="G10" s="44"/>
      <c r="H10" s="44"/>
      <c r="I10" s="44"/>
      <c r="J10" s="44"/>
      <c r="K10" s="37"/>
      <c r="L10" s="27"/>
      <c r="M10" s="45"/>
      <c r="N10" s="44"/>
      <c r="O10" s="39"/>
      <c r="P10" s="38"/>
      <c r="Q10" s="27"/>
      <c r="R10" s="45"/>
      <c r="S10" s="44"/>
      <c r="T10" s="47"/>
      <c r="U10" s="27"/>
      <c r="V10" s="27"/>
      <c r="W10" s="45"/>
      <c r="X10" s="40"/>
      <c r="Y10" s="40"/>
      <c r="Z10" s="40"/>
      <c r="AA10" s="12" t="s">
        <v>115</v>
      </c>
      <c r="AB10" s="12" t="s">
        <v>266</v>
      </c>
      <c r="AC10" s="12" t="s">
        <v>267</v>
      </c>
    </row>
    <row r="11" spans="1:39" x14ac:dyDescent="0.3">
      <c r="B11" s="14"/>
      <c r="C11" s="14"/>
      <c r="D11" s="21"/>
      <c r="G11" s="44"/>
      <c r="H11" s="44"/>
      <c r="I11" s="44"/>
      <c r="J11" s="44"/>
      <c r="K11" s="27"/>
      <c r="L11" s="27"/>
      <c r="M11" s="45"/>
      <c r="N11" s="44"/>
      <c r="O11" s="27"/>
      <c r="P11" s="27"/>
      <c r="Q11" s="27"/>
      <c r="R11" s="45"/>
      <c r="S11" s="44"/>
      <c r="T11" s="27"/>
      <c r="U11" s="27"/>
      <c r="V11" s="27"/>
      <c r="W11" s="45"/>
      <c r="X11" s="40"/>
      <c r="Y11" s="40"/>
      <c r="Z11" s="40"/>
    </row>
    <row r="12" spans="1:39" x14ac:dyDescent="0.3">
      <c r="B12" s="14"/>
      <c r="C12" s="14"/>
      <c r="D12" s="21"/>
      <c r="F12" s="48"/>
      <c r="G12" s="49"/>
      <c r="H12" s="50"/>
      <c r="I12" s="51"/>
      <c r="J12" s="44"/>
      <c r="K12" s="27"/>
      <c r="L12" s="27"/>
      <c r="M12" s="45"/>
      <c r="N12" s="52"/>
      <c r="O12" s="27"/>
      <c r="P12" s="27"/>
      <c r="Q12" s="27"/>
      <c r="R12" s="45"/>
      <c r="S12" s="53"/>
      <c r="T12" s="27"/>
      <c r="U12" s="27"/>
      <c r="V12" s="27"/>
      <c r="W12" s="45"/>
      <c r="X12" s="40"/>
      <c r="Y12" s="40"/>
      <c r="Z12" s="40"/>
    </row>
    <row r="13" spans="1:39" x14ac:dyDescent="0.3">
      <c r="B13" s="14"/>
      <c r="C13" s="14"/>
      <c r="D13" s="21"/>
      <c r="F13" s="53"/>
      <c r="H13" s="50"/>
      <c r="I13" s="51"/>
      <c r="J13" s="44"/>
      <c r="K13" s="27"/>
      <c r="L13" s="27"/>
      <c r="M13" s="45"/>
      <c r="N13" s="52"/>
      <c r="O13" s="27"/>
      <c r="P13" s="27"/>
      <c r="Q13" s="27"/>
      <c r="R13" s="45"/>
      <c r="S13" s="51"/>
      <c r="T13" s="27"/>
      <c r="U13" s="27"/>
      <c r="V13" s="27"/>
      <c r="W13" s="45"/>
      <c r="X13" s="40"/>
      <c r="Y13" s="40"/>
      <c r="Z13" s="40"/>
    </row>
    <row r="14" spans="1:39" x14ac:dyDescent="0.3">
      <c r="B14" s="14"/>
      <c r="C14" s="14"/>
      <c r="D14" s="21"/>
      <c r="F14" s="54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  <c r="X14" s="40"/>
      <c r="Y14" s="40"/>
      <c r="Z14" s="40"/>
    </row>
    <row r="15" spans="1:39" x14ac:dyDescent="0.3">
      <c r="B15" s="14"/>
      <c r="C15" s="14"/>
      <c r="D15" s="21"/>
      <c r="F15" s="56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39" x14ac:dyDescent="0.3">
      <c r="B16" s="14"/>
      <c r="C16" s="14"/>
      <c r="D16" s="21"/>
      <c r="F16" s="57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2:23" x14ac:dyDescent="0.3">
      <c r="B17" s="14"/>
      <c r="C17" s="14"/>
      <c r="D17" s="21"/>
      <c r="G17" s="44"/>
      <c r="H17" s="44"/>
      <c r="I17" s="44"/>
      <c r="J17" s="44"/>
      <c r="K17" s="44"/>
      <c r="L17" s="44"/>
      <c r="M17" s="55"/>
      <c r="N17" s="44"/>
      <c r="O17" s="44"/>
      <c r="P17" s="44"/>
      <c r="Q17" s="44"/>
      <c r="R17" s="55"/>
      <c r="S17" s="44"/>
      <c r="T17" s="44"/>
      <c r="U17" s="44"/>
      <c r="V17" s="44"/>
      <c r="W17" s="55"/>
    </row>
    <row r="18" spans="2:23" x14ac:dyDescent="0.3">
      <c r="B18" s="14"/>
      <c r="C18" s="14"/>
      <c r="D18" s="21"/>
      <c r="G18" s="44"/>
      <c r="H18" s="44"/>
      <c r="I18" s="44"/>
      <c r="J18" s="44"/>
      <c r="K18" s="44"/>
      <c r="L18" s="44"/>
      <c r="M18" s="55"/>
      <c r="N18" s="44"/>
      <c r="O18" s="44"/>
      <c r="P18" s="44"/>
      <c r="Q18" s="44"/>
      <c r="R18" s="55"/>
      <c r="S18" s="44"/>
      <c r="T18" s="44"/>
      <c r="U18" s="44"/>
      <c r="V18" s="44"/>
      <c r="W18" s="55"/>
    </row>
    <row r="19" spans="2:23" x14ac:dyDescent="0.3">
      <c r="B19" s="14"/>
      <c r="C19" s="14"/>
      <c r="D19" s="21"/>
      <c r="F19" s="54"/>
      <c r="G19" s="44"/>
      <c r="H19" s="44"/>
      <c r="I19" s="44"/>
      <c r="J19" s="44"/>
      <c r="K19" s="44"/>
      <c r="L19" s="44"/>
      <c r="M19" s="55"/>
      <c r="N19" s="44"/>
      <c r="O19" s="44"/>
      <c r="P19" s="44"/>
      <c r="Q19" s="44"/>
      <c r="R19" s="55"/>
      <c r="S19" s="44"/>
      <c r="T19" s="44"/>
      <c r="U19" s="44"/>
      <c r="V19" s="44"/>
      <c r="W19" s="55"/>
    </row>
    <row r="20" spans="2:23" x14ac:dyDescent="0.3">
      <c r="F20" s="54"/>
      <c r="G20" s="44"/>
      <c r="H20" s="44"/>
      <c r="I20" s="44"/>
      <c r="J20" s="44"/>
      <c r="N20" s="44"/>
      <c r="S20" s="44"/>
    </row>
  </sheetData>
  <conditionalFormatting sqref="R3:R4">
    <cfRule type="cellIs" dxfId="647" priority="11" operator="lessThan">
      <formula>0</formula>
    </cfRule>
    <cfRule type="containsErrors" dxfId="646" priority="12" stopIfTrue="1">
      <formula>ISERROR(R3)</formula>
    </cfRule>
  </conditionalFormatting>
  <conditionalFormatting sqref="M3:M4">
    <cfRule type="cellIs" dxfId="645" priority="9" operator="lessThan">
      <formula>0</formula>
    </cfRule>
    <cfRule type="containsErrors" dxfId="644" priority="10" stopIfTrue="1">
      <formula>ISERROR(M3)</formula>
    </cfRule>
  </conditionalFormatting>
  <conditionalFormatting sqref="W3:W4">
    <cfRule type="cellIs" dxfId="643" priority="13" operator="lessThan">
      <formula>0</formula>
    </cfRule>
    <cfRule type="containsErrors" dxfId="642" priority="14" stopIfTrue="1">
      <formula>ISERROR(W3)</formula>
    </cfRule>
  </conditionalFormatting>
  <conditionalFormatting sqref="W5">
    <cfRule type="cellIs" dxfId="641" priority="7" operator="lessThan">
      <formula>0</formula>
    </cfRule>
    <cfRule type="containsErrors" dxfId="640" priority="8" stopIfTrue="1">
      <formula>ISERROR(W5)</formula>
    </cfRule>
  </conditionalFormatting>
  <conditionalFormatting sqref="R5:R6">
    <cfRule type="cellIs" dxfId="639" priority="5" operator="lessThan">
      <formula>0</formula>
    </cfRule>
    <cfRule type="containsErrors" dxfId="638" priority="6" stopIfTrue="1">
      <formula>ISERROR(R5)</formula>
    </cfRule>
  </conditionalFormatting>
  <conditionalFormatting sqref="M5:M6">
    <cfRule type="cellIs" dxfId="637" priority="3" operator="lessThan">
      <formula>0</formula>
    </cfRule>
    <cfRule type="containsErrors" dxfId="636" priority="4" stopIfTrue="1">
      <formula>ISERROR(M5)</formula>
    </cfRule>
  </conditionalFormatting>
  <conditionalFormatting sqref="W6">
    <cfRule type="cellIs" dxfId="635" priority="1" operator="lessThan">
      <formula>0</formula>
    </cfRule>
    <cfRule type="containsErrors" dxfId="634" priority="2" stopIfTrue="1">
      <formula>ISERROR(W6)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8DE3-6176-4945-8DFB-D9FFA3C42480}">
  <dimension ref="A1:AN22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8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s="11" customFormat="1" x14ac:dyDescent="0.3">
      <c r="A3" s="107" t="s">
        <v>278</v>
      </c>
      <c r="B3" s="104">
        <v>43048</v>
      </c>
      <c r="C3" s="64">
        <v>43054</v>
      </c>
      <c r="D3" s="64">
        <v>44153</v>
      </c>
      <c r="E3" s="72" t="s">
        <v>9</v>
      </c>
      <c r="F3" s="73"/>
      <c r="G3" s="73" t="s">
        <v>27</v>
      </c>
      <c r="H3" s="129" t="s">
        <v>279</v>
      </c>
      <c r="I3" s="119">
        <v>1000000</v>
      </c>
      <c r="J3" s="128"/>
      <c r="K3" s="121">
        <v>0</v>
      </c>
      <c r="L3" s="71">
        <v>-1000000</v>
      </c>
      <c r="M3" s="59" t="e">
        <v>#DIV/0!</v>
      </c>
      <c r="N3" s="119">
        <v>300000</v>
      </c>
      <c r="O3" s="122"/>
      <c r="P3" s="121">
        <v>0</v>
      </c>
      <c r="Q3" s="71">
        <v>-300000</v>
      </c>
      <c r="R3" s="59" t="e">
        <v>#DIV/0!</v>
      </c>
      <c r="S3" s="130">
        <v>15000</v>
      </c>
      <c r="T3" s="131"/>
      <c r="U3" s="132">
        <v>0</v>
      </c>
      <c r="V3" s="71">
        <v>-15000</v>
      </c>
      <c r="W3" s="59" t="e">
        <v>#DIV/0!</v>
      </c>
      <c r="X3" s="124">
        <v>0.04</v>
      </c>
      <c r="Y3" s="125">
        <v>7.0000000000000007E-2</v>
      </c>
      <c r="Z3" s="126">
        <v>7.0000000000000007E-2</v>
      </c>
      <c r="AA3" s="127">
        <v>10048</v>
      </c>
      <c r="AB3" s="128">
        <v>30</v>
      </c>
      <c r="AC3" s="128">
        <v>0</v>
      </c>
      <c r="AD3" s="69" t="s">
        <v>257</v>
      </c>
      <c r="AE3" s="8"/>
      <c r="AF3" s="8" t="s">
        <v>208</v>
      </c>
      <c r="AG3" s="8" t="s">
        <v>197</v>
      </c>
      <c r="AH3" s="8" t="s">
        <v>214</v>
      </c>
      <c r="AI3" s="8"/>
      <c r="AJ3" s="8"/>
      <c r="AK3" s="70"/>
      <c r="AL3" s="74"/>
      <c r="AM3" s="12"/>
    </row>
    <row r="4" spans="1:40" x14ac:dyDescent="0.3">
      <c r="A4" s="30" t="s">
        <v>91</v>
      </c>
      <c r="B4" s="63">
        <v>43705</v>
      </c>
      <c r="C4" s="63">
        <v>43706</v>
      </c>
      <c r="D4" s="63">
        <v>44102</v>
      </c>
      <c r="E4" s="28" t="s">
        <v>9</v>
      </c>
      <c r="F4" s="29"/>
      <c r="G4" s="29" t="s">
        <v>92</v>
      </c>
      <c r="H4" s="29" t="s">
        <v>357</v>
      </c>
      <c r="I4" s="130">
        <v>350000</v>
      </c>
      <c r="J4" s="131">
        <v>350000</v>
      </c>
      <c r="K4" s="132">
        <v>279802.27</v>
      </c>
      <c r="L4" s="71">
        <v>-70197.729999999981</v>
      </c>
      <c r="M4" s="59">
        <v>-0.2508833470150188</v>
      </c>
      <c r="N4" s="156">
        <v>0</v>
      </c>
      <c r="O4" s="131">
        <v>0</v>
      </c>
      <c r="P4" s="206">
        <v>0</v>
      </c>
      <c r="Q4" s="207">
        <v>0</v>
      </c>
      <c r="R4" s="208" t="e">
        <v>#DIV/0!</v>
      </c>
      <c r="S4" s="156">
        <v>10000</v>
      </c>
      <c r="T4" s="131">
        <v>10000</v>
      </c>
      <c r="U4" s="206">
        <v>17703.04</v>
      </c>
      <c r="V4" s="207">
        <v>7703.0400000000009</v>
      </c>
      <c r="W4" s="208">
        <v>0.4351252666208742</v>
      </c>
      <c r="X4" s="143">
        <v>0.1</v>
      </c>
      <c r="Y4" s="144">
        <v>0</v>
      </c>
      <c r="Z4" s="145">
        <v>0</v>
      </c>
      <c r="AA4" s="7">
        <v>29625</v>
      </c>
      <c r="AB4" s="6">
        <v>0</v>
      </c>
      <c r="AC4" s="5">
        <v>0</v>
      </c>
      <c r="AD4" s="66" t="s">
        <v>257</v>
      </c>
      <c r="AE4" s="66" t="s">
        <v>254</v>
      </c>
      <c r="AF4" s="66" t="s">
        <v>177</v>
      </c>
      <c r="AG4" s="66" t="s">
        <v>193</v>
      </c>
      <c r="AH4" s="66" t="s">
        <v>176</v>
      </c>
      <c r="AI4" s="66" t="s">
        <v>207</v>
      </c>
      <c r="AJ4" s="66"/>
      <c r="AK4" s="66"/>
      <c r="AL4" s="165"/>
      <c r="AM4" s="27"/>
      <c r="AN4" s="12"/>
    </row>
    <row r="5" spans="1:40" customFormat="1" x14ac:dyDescent="0.3">
      <c r="A5" s="30">
        <v>2018086</v>
      </c>
      <c r="B5" s="63">
        <v>43109</v>
      </c>
      <c r="C5" s="63">
        <v>43243</v>
      </c>
      <c r="D5" s="63">
        <v>43979</v>
      </c>
      <c r="E5" s="28" t="s">
        <v>9</v>
      </c>
      <c r="F5" s="29"/>
      <c r="G5" s="29" t="s">
        <v>44</v>
      </c>
      <c r="H5" s="29" t="s">
        <v>269</v>
      </c>
      <c r="I5" s="130">
        <v>250000</v>
      </c>
      <c r="J5" s="136">
        <v>250000</v>
      </c>
      <c r="K5" s="132">
        <v>101034.6</v>
      </c>
      <c r="L5" s="71">
        <v>-148965.4</v>
      </c>
      <c r="M5" s="59">
        <v>-1.4743998590581839</v>
      </c>
      <c r="N5" s="130">
        <v>50000</v>
      </c>
      <c r="O5" s="136">
        <v>50000</v>
      </c>
      <c r="P5" s="132">
        <v>51000</v>
      </c>
      <c r="Q5" s="71">
        <v>1000</v>
      </c>
      <c r="R5" s="59">
        <v>1.9607843137254902E-2</v>
      </c>
      <c r="S5" s="130">
        <v>0</v>
      </c>
      <c r="T5" s="136">
        <v>0</v>
      </c>
      <c r="U5" s="132">
        <v>0</v>
      </c>
      <c r="V5" s="75">
        <v>0</v>
      </c>
      <c r="W5" s="76" t="e">
        <v>#DIV/0!</v>
      </c>
      <c r="X5" s="143">
        <v>0.1</v>
      </c>
      <c r="Y5" s="144">
        <v>0.1</v>
      </c>
      <c r="Z5" s="145">
        <v>0.1</v>
      </c>
      <c r="AA5" s="7">
        <v>15000</v>
      </c>
      <c r="AB5" s="6">
        <v>0</v>
      </c>
      <c r="AC5" s="5">
        <v>0</v>
      </c>
      <c r="AD5" s="66" t="s">
        <v>257</v>
      </c>
      <c r="AE5" s="66" t="s">
        <v>263</v>
      </c>
      <c r="AF5" s="66" t="s">
        <v>208</v>
      </c>
      <c r="AG5" s="66" t="s">
        <v>197</v>
      </c>
      <c r="AH5" s="66" t="s">
        <v>181</v>
      </c>
      <c r="AI5" s="66" t="s">
        <v>214</v>
      </c>
      <c r="AJ5" s="66"/>
      <c r="AK5" s="66"/>
      <c r="AL5" s="165"/>
    </row>
    <row r="6" spans="1:40" s="11" customFormat="1" x14ac:dyDescent="0.3">
      <c r="A6" s="107">
        <v>2018147</v>
      </c>
      <c r="B6" s="104">
        <v>43390</v>
      </c>
      <c r="C6" s="64">
        <v>43391</v>
      </c>
      <c r="D6" s="64">
        <v>44160</v>
      </c>
      <c r="E6" s="72" t="s">
        <v>9</v>
      </c>
      <c r="F6" s="73"/>
      <c r="G6" s="73" t="s">
        <v>277</v>
      </c>
      <c r="H6" s="129" t="s">
        <v>269</v>
      </c>
      <c r="I6" s="119">
        <v>50000</v>
      </c>
      <c r="J6" s="128"/>
      <c r="K6" s="121">
        <v>116909.63</v>
      </c>
      <c r="L6" s="71">
        <v>66909.63</v>
      </c>
      <c r="M6" s="59">
        <v>0.57231923495096171</v>
      </c>
      <c r="N6" s="119">
        <v>10000</v>
      </c>
      <c r="O6" s="122"/>
      <c r="P6" s="121">
        <v>40018.910000000003</v>
      </c>
      <c r="Q6" s="71">
        <v>30018.910000000003</v>
      </c>
      <c r="R6" s="59">
        <v>0.75011813165326091</v>
      </c>
      <c r="S6" s="130">
        <v>32000</v>
      </c>
      <c r="T6" s="131"/>
      <c r="U6" s="132">
        <v>20862</v>
      </c>
      <c r="V6" s="71">
        <v>-11138</v>
      </c>
      <c r="W6" s="59">
        <v>-0.53388936822931643</v>
      </c>
      <c r="X6" s="124">
        <v>0.1</v>
      </c>
      <c r="Y6" s="125">
        <v>0.1</v>
      </c>
      <c r="Z6" s="126">
        <v>0.1</v>
      </c>
      <c r="AA6" s="127">
        <v>17550</v>
      </c>
      <c r="AB6" s="128">
        <v>0</v>
      </c>
      <c r="AC6" s="128">
        <v>0</v>
      </c>
      <c r="AD6" s="69" t="s">
        <v>179</v>
      </c>
      <c r="AE6" s="8" t="s">
        <v>260</v>
      </c>
      <c r="AF6" s="8" t="s">
        <v>202</v>
      </c>
      <c r="AG6" s="8" t="s">
        <v>274</v>
      </c>
      <c r="AH6" s="8" t="s">
        <v>182</v>
      </c>
      <c r="AI6" s="8" t="s">
        <v>161</v>
      </c>
      <c r="AJ6" s="8" t="s">
        <v>180</v>
      </c>
      <c r="AK6" s="70"/>
      <c r="AL6" s="74"/>
      <c r="AM6" s="12"/>
    </row>
    <row r="7" spans="1:40" x14ac:dyDescent="0.3">
      <c r="A7" s="30">
        <v>2019164</v>
      </c>
      <c r="B7" s="63">
        <v>43783</v>
      </c>
      <c r="C7" s="63">
        <v>43783</v>
      </c>
      <c r="D7" s="63">
        <v>44006</v>
      </c>
      <c r="E7" s="28" t="s">
        <v>9</v>
      </c>
      <c r="F7" s="29"/>
      <c r="G7" s="31" t="s">
        <v>77</v>
      </c>
      <c r="H7" s="29" t="s">
        <v>269</v>
      </c>
      <c r="I7" s="130">
        <v>0</v>
      </c>
      <c r="J7" s="131">
        <v>0</v>
      </c>
      <c r="K7" s="132">
        <v>0</v>
      </c>
      <c r="L7" s="71">
        <v>0</v>
      </c>
      <c r="M7" s="59" t="e">
        <v>#DIV/0!</v>
      </c>
      <c r="N7" s="130">
        <v>375000</v>
      </c>
      <c r="O7" s="131">
        <v>250000</v>
      </c>
      <c r="P7" s="132">
        <v>134535.67999999999</v>
      </c>
      <c r="Q7" s="71">
        <v>-240464.32</v>
      </c>
      <c r="R7" s="59">
        <v>-1.7873646604380342</v>
      </c>
      <c r="S7" s="130">
        <v>90000</v>
      </c>
      <c r="T7" s="131">
        <v>90000</v>
      </c>
      <c r="U7" s="132">
        <v>45760</v>
      </c>
      <c r="V7" s="71">
        <v>-44240</v>
      </c>
      <c r="W7" s="59">
        <v>-0.96678321678321677</v>
      </c>
      <c r="X7" s="143">
        <v>0.06</v>
      </c>
      <c r="Y7" s="144">
        <v>0.06</v>
      </c>
      <c r="Z7" s="145">
        <v>0.06</v>
      </c>
      <c r="AA7" s="7">
        <v>16559</v>
      </c>
      <c r="AB7" s="6">
        <v>0</v>
      </c>
      <c r="AC7" s="5">
        <v>0</v>
      </c>
      <c r="AD7" s="66" t="s">
        <v>250</v>
      </c>
      <c r="AE7" s="66" t="s">
        <v>260</v>
      </c>
      <c r="AF7" s="66" t="s">
        <v>261</v>
      </c>
      <c r="AG7" s="66" t="s">
        <v>259</v>
      </c>
      <c r="AH7" s="66" t="s">
        <v>311</v>
      </c>
      <c r="AI7" s="66" t="s">
        <v>208</v>
      </c>
      <c r="AJ7" s="66" t="s">
        <v>312</v>
      </c>
      <c r="AK7" s="66" t="s">
        <v>214</v>
      </c>
      <c r="AL7" s="165"/>
      <c r="AM7" s="27"/>
      <c r="AN7" s="12"/>
    </row>
    <row r="8" spans="1:40" ht="15" thickBot="1" x14ac:dyDescent="0.35">
      <c r="A8" s="30">
        <v>2019153</v>
      </c>
      <c r="B8" s="63">
        <v>43783</v>
      </c>
      <c r="C8" s="63">
        <v>43783</v>
      </c>
      <c r="D8" s="63">
        <v>44006</v>
      </c>
      <c r="E8" s="28" t="s">
        <v>9</v>
      </c>
      <c r="F8" s="29"/>
      <c r="G8" s="29" t="s">
        <v>77</v>
      </c>
      <c r="H8" s="29" t="s">
        <v>269</v>
      </c>
      <c r="I8" s="130">
        <v>500000</v>
      </c>
      <c r="J8" s="131">
        <v>250000</v>
      </c>
      <c r="K8" s="132">
        <v>453249.03</v>
      </c>
      <c r="L8" s="71">
        <v>-46750.969999999972</v>
      </c>
      <c r="M8" s="59">
        <v>-0.10314632112946821</v>
      </c>
      <c r="N8" s="130">
        <v>0</v>
      </c>
      <c r="O8" s="131">
        <v>0</v>
      </c>
      <c r="P8" s="132">
        <v>0</v>
      </c>
      <c r="Q8" s="71">
        <v>0</v>
      </c>
      <c r="R8" s="59" t="e">
        <v>#DIV/0!</v>
      </c>
      <c r="S8" s="130">
        <v>32000</v>
      </c>
      <c r="T8" s="131">
        <v>32000</v>
      </c>
      <c r="U8" s="132">
        <v>36464</v>
      </c>
      <c r="V8" s="71">
        <v>4464</v>
      </c>
      <c r="W8" s="59">
        <v>0.12242211496270294</v>
      </c>
      <c r="X8" s="143">
        <v>0.06</v>
      </c>
      <c r="Y8" s="144">
        <v>0.06</v>
      </c>
      <c r="Z8" s="145">
        <v>0.06</v>
      </c>
      <c r="AA8" s="7">
        <v>31945</v>
      </c>
      <c r="AB8" s="6">
        <v>0</v>
      </c>
      <c r="AC8" s="5">
        <v>0</v>
      </c>
      <c r="AD8" s="242" t="s">
        <v>250</v>
      </c>
      <c r="AE8" s="66" t="s">
        <v>260</v>
      </c>
      <c r="AF8" s="66" t="s">
        <v>261</v>
      </c>
      <c r="AG8" s="66" t="s">
        <v>259</v>
      </c>
      <c r="AH8" s="66" t="s">
        <v>311</v>
      </c>
      <c r="AI8" s="66" t="s">
        <v>208</v>
      </c>
      <c r="AJ8" s="66" t="s">
        <v>312</v>
      </c>
      <c r="AK8" s="66" t="s">
        <v>214</v>
      </c>
      <c r="AL8" s="165"/>
      <c r="AM8" s="27"/>
      <c r="AN8" s="12"/>
    </row>
    <row r="9" spans="1:40" x14ac:dyDescent="0.3">
      <c r="B9" s="14"/>
      <c r="F9" s="36"/>
      <c r="H9" s="37"/>
      <c r="I9" s="38"/>
      <c r="K9" s="85">
        <f>SUM(K3:K8)</f>
        <v>950995.53</v>
      </c>
      <c r="L9" s="86"/>
      <c r="M9" s="87"/>
      <c r="N9" s="88"/>
      <c r="O9" s="89"/>
      <c r="P9" s="90">
        <f>SUM(P3:P8)</f>
        <v>225554.59</v>
      </c>
      <c r="Q9" s="86"/>
      <c r="R9" s="87"/>
      <c r="S9" s="89"/>
      <c r="T9" s="91"/>
      <c r="U9" s="92">
        <f>SUM(U3:U8)</f>
        <v>120789.04000000001</v>
      </c>
      <c r="V9" s="98"/>
      <c r="W9" s="99"/>
      <c r="X9" s="100"/>
      <c r="Y9" s="100"/>
      <c r="Z9" s="41" t="s">
        <v>136</v>
      </c>
      <c r="AA9" s="18">
        <f>SUM(AA3:AA8)</f>
        <v>120727</v>
      </c>
      <c r="AB9" s="19">
        <f>SUM(AB3:AB8)</f>
        <v>30</v>
      </c>
      <c r="AC9" s="20">
        <f>SUM(AC3:AC8)</f>
        <v>0</v>
      </c>
      <c r="AD9" s="16"/>
      <c r="AE9" s="16" t="s">
        <v>142</v>
      </c>
      <c r="AF9" s="16"/>
      <c r="AG9" s="16"/>
      <c r="AH9" s="16"/>
      <c r="AI9" s="16"/>
      <c r="AJ9" s="16"/>
      <c r="AK9" s="17"/>
    </row>
    <row r="10" spans="1:40" x14ac:dyDescent="0.3">
      <c r="B10" s="14"/>
      <c r="C10" s="14"/>
      <c r="D10" s="21"/>
      <c r="F10" s="36"/>
      <c r="H10" s="37"/>
      <c r="I10" s="38"/>
      <c r="J10" s="42"/>
      <c r="K10" s="93"/>
      <c r="L10" s="82"/>
      <c r="M10" s="83"/>
      <c r="N10" s="94"/>
      <c r="O10" s="95"/>
      <c r="P10" s="81">
        <f>SUM(K9:U9)</f>
        <v>1297339.1600000001</v>
      </c>
      <c r="Q10" s="82"/>
      <c r="R10" s="83"/>
      <c r="S10" s="95"/>
      <c r="T10" s="96"/>
      <c r="U10" s="84"/>
      <c r="V10" s="101"/>
      <c r="W10" s="97"/>
      <c r="X10" s="40"/>
      <c r="Y10" s="40"/>
      <c r="Z10" s="43"/>
      <c r="AA10" s="3">
        <f>AA9/P10</f>
        <v>9.3057392948810685E-2</v>
      </c>
      <c r="AB10" s="4">
        <f>AB9/AA9</f>
        <v>2.4849453726175585E-4</v>
      </c>
      <c r="AD10" s="22"/>
      <c r="AE10" s="22" t="s">
        <v>142</v>
      </c>
      <c r="AF10" s="22"/>
      <c r="AG10" s="22"/>
      <c r="AH10" s="22"/>
      <c r="AI10" s="22"/>
      <c r="AJ10" s="22"/>
      <c r="AK10" s="23"/>
    </row>
    <row r="11" spans="1:40" ht="43.2" x14ac:dyDescent="0.3">
      <c r="B11" s="14"/>
      <c r="C11" s="14"/>
      <c r="D11" s="21"/>
      <c r="G11" s="44"/>
      <c r="H11" s="44"/>
      <c r="I11" s="44"/>
      <c r="J11" s="44"/>
      <c r="K11" s="37"/>
      <c r="L11" s="27"/>
      <c r="M11" s="45"/>
      <c r="N11" s="44"/>
      <c r="O11" s="39"/>
      <c r="P11" s="38"/>
      <c r="Q11" s="27"/>
      <c r="R11" s="45"/>
      <c r="S11" s="44"/>
      <c r="T11" s="37"/>
      <c r="U11" s="27"/>
      <c r="V11" s="27"/>
      <c r="W11" s="45"/>
      <c r="X11" s="40"/>
      <c r="Y11" s="40"/>
      <c r="Z11" s="40"/>
      <c r="AA11" s="25" t="s">
        <v>134</v>
      </c>
      <c r="AB11" s="26" t="s">
        <v>135</v>
      </c>
    </row>
    <row r="12" spans="1:40" x14ac:dyDescent="0.3">
      <c r="B12" s="14"/>
      <c r="C12" s="14"/>
      <c r="D12" s="21"/>
      <c r="F12" s="46"/>
      <c r="G12" s="44"/>
      <c r="H12" s="44"/>
      <c r="I12" s="44"/>
      <c r="J12" s="44"/>
      <c r="K12" s="37"/>
      <c r="L12" s="27"/>
      <c r="M12" s="45"/>
      <c r="N12" s="44"/>
      <c r="O12" s="39"/>
      <c r="P12" s="38"/>
      <c r="Q12" s="27"/>
      <c r="R12" s="45"/>
      <c r="S12" s="44"/>
      <c r="T12" s="47"/>
      <c r="U12" s="27"/>
      <c r="V12" s="27"/>
      <c r="W12" s="45"/>
      <c r="X12" s="40"/>
      <c r="Y12" s="40"/>
      <c r="Z12" s="40"/>
      <c r="AA12" s="12" t="s">
        <v>115</v>
      </c>
      <c r="AB12" s="12" t="s">
        <v>266</v>
      </c>
      <c r="AC12" s="12" t="s">
        <v>267</v>
      </c>
    </row>
    <row r="13" spans="1:40" x14ac:dyDescent="0.3">
      <c r="B13" s="14"/>
      <c r="C13" s="14"/>
      <c r="D13" s="21"/>
      <c r="G13" s="44"/>
      <c r="H13" s="44"/>
      <c r="I13" s="44"/>
      <c r="J13" s="44"/>
      <c r="K13" s="27"/>
      <c r="L13" s="27"/>
      <c r="M13" s="45"/>
      <c r="N13" s="44"/>
      <c r="O13" s="27"/>
      <c r="P13" s="27"/>
      <c r="Q13" s="27"/>
      <c r="R13" s="45"/>
      <c r="S13" s="44"/>
      <c r="T13" s="27"/>
      <c r="U13" s="27"/>
      <c r="V13" s="27"/>
      <c r="W13" s="45"/>
      <c r="X13" s="40"/>
      <c r="Y13" s="40"/>
      <c r="Z13" s="40"/>
    </row>
    <row r="14" spans="1:40" x14ac:dyDescent="0.3">
      <c r="B14" s="14"/>
      <c r="C14" s="14"/>
      <c r="D14" s="21"/>
      <c r="F14" s="48"/>
      <c r="G14" s="49"/>
      <c r="H14" s="50"/>
      <c r="I14" s="51"/>
      <c r="J14" s="44"/>
      <c r="K14" s="27"/>
      <c r="L14" s="27"/>
      <c r="M14" s="45"/>
      <c r="N14" s="52"/>
      <c r="O14" s="27"/>
      <c r="P14" s="27"/>
      <c r="Q14" s="27"/>
      <c r="R14" s="45"/>
      <c r="S14" s="53"/>
      <c r="T14" s="27"/>
      <c r="U14" s="27"/>
      <c r="V14" s="27"/>
      <c r="W14" s="45"/>
      <c r="X14" s="40"/>
      <c r="Y14" s="40"/>
      <c r="Z14" s="40"/>
    </row>
    <row r="15" spans="1:40" x14ac:dyDescent="0.3">
      <c r="B15" s="14"/>
      <c r="C15" s="14"/>
      <c r="D15" s="21"/>
      <c r="F15" s="53"/>
      <c r="H15" s="50"/>
      <c r="I15" s="51"/>
      <c r="J15" s="44"/>
      <c r="K15" s="27"/>
      <c r="L15" s="27"/>
      <c r="M15" s="45"/>
      <c r="N15" s="52"/>
      <c r="O15" s="27"/>
      <c r="P15" s="27"/>
      <c r="Q15" s="27"/>
      <c r="R15" s="45"/>
      <c r="S15" s="51"/>
      <c r="T15" s="27"/>
      <c r="U15" s="27"/>
      <c r="V15" s="27"/>
      <c r="W15" s="45"/>
      <c r="X15" s="40"/>
      <c r="Y15" s="40"/>
      <c r="Z15" s="40"/>
    </row>
    <row r="16" spans="1:40" x14ac:dyDescent="0.3">
      <c r="B16" s="14"/>
      <c r="C16" s="14"/>
      <c r="D16" s="21"/>
      <c r="F16" s="54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  <c r="X16" s="40"/>
      <c r="Y16" s="40"/>
      <c r="Z16" s="40"/>
    </row>
    <row r="17" spans="2:23" x14ac:dyDescent="0.3">
      <c r="B17" s="14"/>
      <c r="C17" s="14"/>
      <c r="D17" s="21"/>
      <c r="F17" s="56"/>
      <c r="G17" s="44"/>
      <c r="H17" s="44"/>
      <c r="I17" s="44"/>
      <c r="J17" s="44"/>
      <c r="K17" s="44"/>
      <c r="L17" s="44"/>
      <c r="M17" s="55"/>
      <c r="N17" s="44"/>
      <c r="O17" s="44"/>
      <c r="P17" s="44"/>
      <c r="Q17" s="44"/>
      <c r="R17" s="55"/>
      <c r="S17" s="44"/>
      <c r="T17" s="44"/>
      <c r="U17" s="44"/>
      <c r="V17" s="44"/>
      <c r="W17" s="55"/>
    </row>
    <row r="18" spans="2:23" x14ac:dyDescent="0.3">
      <c r="B18" s="14"/>
      <c r="C18" s="14"/>
      <c r="D18" s="21"/>
      <c r="F18" s="57"/>
      <c r="G18" s="44"/>
      <c r="H18" s="44"/>
      <c r="I18" s="44"/>
      <c r="J18" s="44"/>
      <c r="K18" s="44"/>
      <c r="L18" s="44"/>
      <c r="M18" s="55"/>
      <c r="N18" s="44"/>
      <c r="O18" s="44"/>
      <c r="P18" s="44"/>
      <c r="Q18" s="44"/>
      <c r="R18" s="55"/>
      <c r="S18" s="44"/>
      <c r="T18" s="44"/>
      <c r="U18" s="44"/>
      <c r="V18" s="44"/>
      <c r="W18" s="55"/>
    </row>
    <row r="19" spans="2:23" x14ac:dyDescent="0.3">
      <c r="B19" s="14"/>
      <c r="C19" s="14"/>
      <c r="D19" s="21"/>
      <c r="G19" s="44"/>
      <c r="H19" s="44"/>
      <c r="I19" s="44"/>
      <c r="J19" s="44"/>
      <c r="K19" s="44"/>
      <c r="L19" s="44"/>
      <c r="M19" s="55"/>
      <c r="N19" s="44"/>
      <c r="O19" s="44"/>
      <c r="P19" s="44"/>
      <c r="Q19" s="44"/>
      <c r="R19" s="55"/>
      <c r="S19" s="44"/>
      <c r="T19" s="44"/>
      <c r="U19" s="44"/>
      <c r="V19" s="44"/>
      <c r="W19" s="55"/>
    </row>
    <row r="20" spans="2:23" x14ac:dyDescent="0.3">
      <c r="B20" s="14"/>
      <c r="C20" s="14"/>
      <c r="D20" s="21"/>
      <c r="G20" s="44"/>
      <c r="H20" s="44"/>
      <c r="I20" s="44"/>
      <c r="J20" s="44"/>
      <c r="K20" s="44"/>
      <c r="L20" s="44"/>
      <c r="M20" s="55"/>
      <c r="N20" s="44"/>
      <c r="O20" s="44"/>
      <c r="P20" s="44"/>
      <c r="Q20" s="44"/>
      <c r="R20" s="55"/>
      <c r="S20" s="44"/>
      <c r="T20" s="44"/>
      <c r="U20" s="44"/>
      <c r="V20" s="44"/>
      <c r="W20" s="55"/>
    </row>
    <row r="21" spans="2:23" x14ac:dyDescent="0.3">
      <c r="B21" s="14"/>
      <c r="C21" s="14"/>
      <c r="D21" s="21"/>
      <c r="F21" s="54"/>
      <c r="G21" s="44"/>
      <c r="H21" s="44"/>
      <c r="I21" s="44"/>
      <c r="J21" s="44"/>
      <c r="K21" s="44"/>
      <c r="L21" s="44"/>
      <c r="M21" s="55"/>
      <c r="N21" s="44"/>
      <c r="O21" s="44"/>
      <c r="P21" s="44"/>
      <c r="Q21" s="44"/>
      <c r="R21" s="55"/>
      <c r="S21" s="44"/>
      <c r="T21" s="44"/>
      <c r="U21" s="44"/>
      <c r="V21" s="44"/>
      <c r="W21" s="55"/>
    </row>
    <row r="22" spans="2:23" x14ac:dyDescent="0.3">
      <c r="F22" s="54"/>
      <c r="G22" s="44"/>
      <c r="H22" s="44"/>
      <c r="I22" s="44"/>
      <c r="J22" s="44"/>
      <c r="N22" s="44"/>
      <c r="S22" s="44"/>
    </row>
  </sheetData>
  <conditionalFormatting sqref="W3:W5">
    <cfRule type="cellIs" dxfId="592" priority="13" operator="lessThan">
      <formula>0</formula>
    </cfRule>
    <cfRule type="containsErrors" dxfId="591" priority="14" stopIfTrue="1">
      <formula>ISERROR(W3)</formula>
    </cfRule>
  </conditionalFormatting>
  <conditionalFormatting sqref="R3:R5">
    <cfRule type="cellIs" dxfId="590" priority="11" operator="lessThan">
      <formula>0</formula>
    </cfRule>
    <cfRule type="containsErrors" dxfId="589" priority="12" stopIfTrue="1">
      <formula>ISERROR(R3)</formula>
    </cfRule>
  </conditionalFormatting>
  <conditionalFormatting sqref="M3:M5">
    <cfRule type="cellIs" dxfId="588" priority="9" operator="lessThan">
      <formula>0</formula>
    </cfRule>
    <cfRule type="containsErrors" dxfId="587" priority="10" stopIfTrue="1">
      <formula>ISERROR(M3)</formula>
    </cfRule>
  </conditionalFormatting>
  <conditionalFormatting sqref="W6">
    <cfRule type="cellIs" dxfId="586" priority="7" operator="lessThan">
      <formula>0</formula>
    </cfRule>
    <cfRule type="containsErrors" dxfId="585" priority="8" stopIfTrue="1">
      <formula>ISERROR(W6)</formula>
    </cfRule>
  </conditionalFormatting>
  <conditionalFormatting sqref="R6:R8">
    <cfRule type="cellIs" dxfId="584" priority="5" operator="lessThan">
      <formula>0</formula>
    </cfRule>
    <cfRule type="containsErrors" dxfId="583" priority="6" stopIfTrue="1">
      <formula>ISERROR(R6)</formula>
    </cfRule>
  </conditionalFormatting>
  <conditionalFormatting sqref="M6:M8">
    <cfRule type="cellIs" dxfId="582" priority="3" operator="lessThan">
      <formula>0</formula>
    </cfRule>
    <cfRule type="containsErrors" dxfId="581" priority="4" stopIfTrue="1">
      <formula>ISERROR(M6)</formula>
    </cfRule>
  </conditionalFormatting>
  <conditionalFormatting sqref="W7:W8">
    <cfRule type="cellIs" dxfId="580" priority="1" operator="lessThan">
      <formula>0</formula>
    </cfRule>
    <cfRule type="containsErrors" dxfId="579" priority="2" stopIfTrue="1">
      <formula>ISERROR(W7)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8475-F962-47C7-B9F7-C8DD87B0C0B9}">
  <dimension ref="A1:AN24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0"/>
    </sheetView>
  </sheetViews>
  <sheetFormatPr defaultColWidth="8.88671875" defaultRowHeight="14.4" x14ac:dyDescent="0.3"/>
  <cols>
    <col min="1" max="1" width="13" style="13" customWidth="1"/>
    <col min="2" max="3" width="11.554687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x14ac:dyDescent="0.3">
      <c r="A3" s="32">
        <v>2019063</v>
      </c>
      <c r="B3" s="63">
        <v>43529</v>
      </c>
      <c r="C3" s="63">
        <v>43529</v>
      </c>
      <c r="D3" s="63">
        <v>44126</v>
      </c>
      <c r="E3" s="28" t="s">
        <v>9</v>
      </c>
      <c r="F3" s="29"/>
      <c r="G3" s="29" t="s">
        <v>80</v>
      </c>
      <c r="H3" s="135" t="s">
        <v>269</v>
      </c>
      <c r="I3" s="130">
        <v>125000</v>
      </c>
      <c r="J3" s="141">
        <v>0</v>
      </c>
      <c r="K3" s="132">
        <v>200996.73</v>
      </c>
      <c r="L3" s="71">
        <v>75996.73000000001</v>
      </c>
      <c r="M3" s="59">
        <v>0.37809933524789185</v>
      </c>
      <c r="N3" s="156">
        <v>100000</v>
      </c>
      <c r="O3" s="131">
        <v>0</v>
      </c>
      <c r="P3" s="132">
        <v>110000</v>
      </c>
      <c r="Q3" s="71">
        <v>10000</v>
      </c>
      <c r="R3" s="59">
        <v>9.0909090909090912E-2</v>
      </c>
      <c r="S3" s="130">
        <v>250010</v>
      </c>
      <c r="T3" s="131">
        <v>0</v>
      </c>
      <c r="U3" s="206">
        <v>63099</v>
      </c>
      <c r="V3" s="207">
        <v>-186911</v>
      </c>
      <c r="W3" s="208">
        <v>-2.9621864054897857</v>
      </c>
      <c r="X3" s="143">
        <v>0.05</v>
      </c>
      <c r="Y3" s="144">
        <v>0.05</v>
      </c>
      <c r="Z3" s="145">
        <v>0.05</v>
      </c>
      <c r="AA3" s="7">
        <v>14955</v>
      </c>
      <c r="AB3" s="6">
        <v>0</v>
      </c>
      <c r="AC3" s="5">
        <v>0</v>
      </c>
      <c r="AD3" s="66" t="s">
        <v>150</v>
      </c>
      <c r="AF3" s="66" t="s">
        <v>151</v>
      </c>
      <c r="AG3" s="66" t="s">
        <v>153</v>
      </c>
      <c r="AH3" s="66" t="s">
        <v>155</v>
      </c>
      <c r="AI3" s="66" t="s">
        <v>226</v>
      </c>
      <c r="AJ3" s="66" t="s">
        <v>299</v>
      </c>
      <c r="AK3" s="66" t="s">
        <v>154</v>
      </c>
      <c r="AL3" s="164" t="s">
        <v>121</v>
      </c>
      <c r="AM3" s="12"/>
      <c r="AN3" s="12"/>
    </row>
    <row r="4" spans="1:40" x14ac:dyDescent="0.3">
      <c r="A4" s="34">
        <v>2017189</v>
      </c>
      <c r="B4" s="63">
        <v>43043</v>
      </c>
      <c r="C4" s="63">
        <v>43047</v>
      </c>
      <c r="D4" s="63">
        <v>44102</v>
      </c>
      <c r="E4" s="28" t="s">
        <v>9</v>
      </c>
      <c r="F4" s="29"/>
      <c r="G4" s="134" t="s">
        <v>30</v>
      </c>
      <c r="H4" s="29" t="s">
        <v>269</v>
      </c>
      <c r="I4" s="130">
        <v>1238500</v>
      </c>
      <c r="J4" s="141">
        <v>0</v>
      </c>
      <c r="K4" s="152">
        <v>12191.48</v>
      </c>
      <c r="L4" s="71">
        <v>-1226308.52</v>
      </c>
      <c r="M4" s="59">
        <v>-100.58733804263306</v>
      </c>
      <c r="N4" s="130">
        <v>866950</v>
      </c>
      <c r="O4" s="131">
        <v>0</v>
      </c>
      <c r="P4" s="206">
        <v>866950</v>
      </c>
      <c r="Q4" s="207">
        <v>0</v>
      </c>
      <c r="R4" s="208">
        <v>0</v>
      </c>
      <c r="S4" s="156">
        <v>0</v>
      </c>
      <c r="T4" s="131">
        <v>0</v>
      </c>
      <c r="U4" s="206">
        <v>0</v>
      </c>
      <c r="V4" s="71">
        <v>0</v>
      </c>
      <c r="W4" s="59" t="e">
        <v>#DIV/0!</v>
      </c>
      <c r="X4" s="148">
        <v>7.4999999999999997E-2</v>
      </c>
      <c r="Y4" s="149">
        <v>7.4999999999999997E-2</v>
      </c>
      <c r="Z4" s="145">
        <v>7.4999999999999997E-2</v>
      </c>
      <c r="AA4" s="138">
        <v>194063</v>
      </c>
      <c r="AB4" s="139">
        <v>9289</v>
      </c>
      <c r="AC4" s="5">
        <v>0</v>
      </c>
      <c r="AD4" s="134" t="s">
        <v>150</v>
      </c>
      <c r="AE4" s="134" t="s">
        <v>165</v>
      </c>
      <c r="AF4" s="134" t="s">
        <v>151</v>
      </c>
      <c r="AG4" s="66" t="s">
        <v>154</v>
      </c>
      <c r="AH4" s="134" t="s">
        <v>153</v>
      </c>
      <c r="AI4" s="134" t="s">
        <v>181</v>
      </c>
      <c r="AJ4" s="134"/>
      <c r="AK4" s="134"/>
      <c r="AL4" s="169" t="s">
        <v>110</v>
      </c>
      <c r="AM4" s="27"/>
      <c r="AN4" s="12"/>
    </row>
    <row r="5" spans="1:40" x14ac:dyDescent="0.3">
      <c r="A5" s="30">
        <v>2019107</v>
      </c>
      <c r="B5" s="63">
        <v>42959</v>
      </c>
      <c r="C5" s="63">
        <v>43606</v>
      </c>
      <c r="D5" s="63">
        <v>43979</v>
      </c>
      <c r="E5" s="28" t="s">
        <v>9</v>
      </c>
      <c r="F5" s="29"/>
      <c r="G5" s="29" t="s">
        <v>21</v>
      </c>
      <c r="H5" s="29" t="s">
        <v>269</v>
      </c>
      <c r="I5" s="130">
        <v>244466</v>
      </c>
      <c r="J5" s="141">
        <v>0</v>
      </c>
      <c r="K5" s="132">
        <v>244966.16</v>
      </c>
      <c r="L5" s="71">
        <v>500.16000000000349</v>
      </c>
      <c r="M5" s="59">
        <v>2.0417513994586169E-3</v>
      </c>
      <c r="N5" s="156">
        <v>0</v>
      </c>
      <c r="O5" s="131">
        <v>0</v>
      </c>
      <c r="P5" s="132">
        <v>0</v>
      </c>
      <c r="Q5" s="71">
        <v>0</v>
      </c>
      <c r="R5" s="59" t="e">
        <v>#DIV/0!</v>
      </c>
      <c r="S5" s="156">
        <v>20000</v>
      </c>
      <c r="T5" s="131">
        <v>0</v>
      </c>
      <c r="U5" s="206">
        <v>20000</v>
      </c>
      <c r="V5" s="75">
        <v>0</v>
      </c>
      <c r="W5" s="76">
        <v>0</v>
      </c>
      <c r="X5" s="143">
        <v>7.0000000000000007E-2</v>
      </c>
      <c r="Y5" s="144">
        <v>7.0000000000000007E-2</v>
      </c>
      <c r="Z5" s="145">
        <v>7.0000000000000007E-2</v>
      </c>
      <c r="AA5" s="7">
        <v>18373</v>
      </c>
      <c r="AB5" s="6">
        <v>0</v>
      </c>
      <c r="AC5" s="5">
        <v>0</v>
      </c>
      <c r="AD5" s="66" t="s">
        <v>150</v>
      </c>
      <c r="AE5" s="66"/>
      <c r="AF5" s="66" t="s">
        <v>151</v>
      </c>
      <c r="AG5" s="66" t="s">
        <v>152</v>
      </c>
      <c r="AH5" s="66" t="s">
        <v>153</v>
      </c>
      <c r="AI5" s="66" t="s">
        <v>154</v>
      </c>
      <c r="AJ5" s="66"/>
      <c r="AK5" s="66"/>
      <c r="AL5" s="165"/>
      <c r="AN5" s="12"/>
    </row>
    <row r="6" spans="1:40" customFormat="1" x14ac:dyDescent="0.3">
      <c r="A6" s="58">
        <v>2016157</v>
      </c>
      <c r="B6" s="77"/>
      <c r="C6" s="78">
        <v>42655</v>
      </c>
      <c r="D6" s="78">
        <v>43887</v>
      </c>
      <c r="E6" s="79" t="s">
        <v>9</v>
      </c>
      <c r="F6" s="8"/>
      <c r="G6" s="8" t="s">
        <v>149</v>
      </c>
      <c r="H6" s="29" t="s">
        <v>269</v>
      </c>
      <c r="I6" s="130">
        <v>1000000</v>
      </c>
      <c r="J6" s="136">
        <v>0</v>
      </c>
      <c r="K6" s="132">
        <v>1023762.5</v>
      </c>
      <c r="L6" s="71">
        <v>23762.5</v>
      </c>
      <c r="M6" s="59">
        <v>2.3210949805252682E-2</v>
      </c>
      <c r="N6" s="130">
        <v>60000</v>
      </c>
      <c r="O6" s="131">
        <v>0</v>
      </c>
      <c r="P6" s="132">
        <v>26811.87</v>
      </c>
      <c r="Q6" s="71">
        <v>-33188.130000000005</v>
      </c>
      <c r="R6" s="59">
        <v>-1.2378148185859474</v>
      </c>
      <c r="S6" s="130">
        <v>25000</v>
      </c>
      <c r="T6" s="131">
        <v>0</v>
      </c>
      <c r="U6" s="132">
        <v>0</v>
      </c>
      <c r="V6" s="71">
        <v>-25000</v>
      </c>
      <c r="W6" s="59" t="e">
        <v>#DIV/0!</v>
      </c>
      <c r="X6" s="113">
        <v>0.05</v>
      </c>
      <c r="Y6" s="114">
        <v>0</v>
      </c>
      <c r="Z6" s="115">
        <v>0.05</v>
      </c>
      <c r="AA6" s="60">
        <v>54852</v>
      </c>
      <c r="AB6" s="73"/>
      <c r="AC6" s="73"/>
      <c r="AD6" s="69" t="s">
        <v>150</v>
      </c>
      <c r="AE6" s="66"/>
      <c r="AF6" s="8" t="s">
        <v>151</v>
      </c>
      <c r="AG6" s="8" t="s">
        <v>152</v>
      </c>
      <c r="AH6" s="8" t="s">
        <v>153</v>
      </c>
      <c r="AI6" s="8" t="s">
        <v>154</v>
      </c>
      <c r="AJ6" s="8" t="s">
        <v>155</v>
      </c>
      <c r="AK6" s="8"/>
      <c r="AL6" s="74"/>
    </row>
    <row r="7" spans="1:40" customFormat="1" x14ac:dyDescent="0.3">
      <c r="A7" s="58">
        <v>2019123</v>
      </c>
      <c r="B7" s="77"/>
      <c r="C7" s="78">
        <v>43699</v>
      </c>
      <c r="D7" s="78">
        <v>43841</v>
      </c>
      <c r="E7" s="79" t="s">
        <v>9</v>
      </c>
      <c r="F7" s="8"/>
      <c r="G7" s="8" t="s">
        <v>252</v>
      </c>
      <c r="H7" s="8" t="s">
        <v>269</v>
      </c>
      <c r="I7" s="130">
        <v>60000</v>
      </c>
      <c r="J7" s="136">
        <v>75000</v>
      </c>
      <c r="K7" s="132">
        <v>79149.91</v>
      </c>
      <c r="L7" s="71">
        <v>19149.910000000003</v>
      </c>
      <c r="M7" s="59">
        <v>0.24194481080269079</v>
      </c>
      <c r="N7" s="130">
        <v>0</v>
      </c>
      <c r="O7" s="131">
        <v>0</v>
      </c>
      <c r="P7" s="132">
        <v>0</v>
      </c>
      <c r="Q7" s="71">
        <v>0</v>
      </c>
      <c r="R7" s="59" t="e">
        <v>#DIV/0!</v>
      </c>
      <c r="S7" s="130">
        <v>0</v>
      </c>
      <c r="T7" s="131">
        <v>0</v>
      </c>
      <c r="U7" s="132">
        <v>0</v>
      </c>
      <c r="V7" s="71">
        <v>0</v>
      </c>
      <c r="W7" s="59" t="e">
        <v>#DIV/0!</v>
      </c>
      <c r="X7" s="113">
        <v>7.4999999999999997E-2</v>
      </c>
      <c r="Y7" s="114">
        <v>0</v>
      </c>
      <c r="Z7" s="115">
        <v>0</v>
      </c>
      <c r="AA7" s="60">
        <v>5312</v>
      </c>
      <c r="AB7" s="61"/>
      <c r="AC7" s="73"/>
      <c r="AD7" s="69" t="s">
        <v>150</v>
      </c>
      <c r="AE7" s="66"/>
      <c r="AF7" s="8" t="s">
        <v>226</v>
      </c>
      <c r="AG7" s="8" t="s">
        <v>151</v>
      </c>
      <c r="AH7" s="8" t="s">
        <v>153</v>
      </c>
      <c r="AI7" s="8"/>
      <c r="AJ7" s="8"/>
      <c r="AK7" s="70"/>
      <c r="AL7" s="74"/>
    </row>
    <row r="8" spans="1:40" customFormat="1" x14ac:dyDescent="0.3">
      <c r="A8" s="58">
        <v>2018135</v>
      </c>
      <c r="B8" s="77"/>
      <c r="C8" s="78">
        <v>43368</v>
      </c>
      <c r="D8" s="78">
        <v>43841</v>
      </c>
      <c r="E8" s="79" t="s">
        <v>9</v>
      </c>
      <c r="F8" s="8"/>
      <c r="G8" s="8" t="s">
        <v>194</v>
      </c>
      <c r="H8" s="8" t="s">
        <v>269</v>
      </c>
      <c r="I8" s="130">
        <v>350000</v>
      </c>
      <c r="J8" s="136">
        <v>0</v>
      </c>
      <c r="K8" s="132">
        <v>442675</v>
      </c>
      <c r="L8" s="71">
        <v>92675</v>
      </c>
      <c r="M8" s="59">
        <v>0.20935223357994015</v>
      </c>
      <c r="N8" s="130">
        <v>300000</v>
      </c>
      <c r="O8" s="131">
        <v>0</v>
      </c>
      <c r="P8" s="132">
        <v>550000</v>
      </c>
      <c r="Q8" s="71">
        <v>250000</v>
      </c>
      <c r="R8" s="59">
        <v>0.45454545454545453</v>
      </c>
      <c r="S8" s="130">
        <v>0</v>
      </c>
      <c r="T8" s="131">
        <v>0</v>
      </c>
      <c r="U8" s="132">
        <v>0</v>
      </c>
      <c r="V8" s="71">
        <v>0</v>
      </c>
      <c r="W8" s="59" t="e">
        <v>#DIV/0!</v>
      </c>
      <c r="X8" s="113">
        <v>0.04</v>
      </c>
      <c r="Y8" s="114">
        <v>7.0000000000000007E-2</v>
      </c>
      <c r="Z8" s="115">
        <v>0</v>
      </c>
      <c r="AA8" s="60">
        <v>56207</v>
      </c>
      <c r="AB8" s="61"/>
      <c r="AC8" s="73"/>
      <c r="AD8" s="69" t="s">
        <v>150</v>
      </c>
      <c r="AE8" s="8" t="s">
        <v>165</v>
      </c>
      <c r="AF8" s="8" t="s">
        <v>153</v>
      </c>
      <c r="AG8" s="8" t="s">
        <v>151</v>
      </c>
      <c r="AH8" s="8" t="s">
        <v>214</v>
      </c>
      <c r="AI8" s="8" t="s">
        <v>181</v>
      </c>
      <c r="AJ8" s="8"/>
      <c r="AK8" s="70"/>
      <c r="AL8" s="74"/>
    </row>
    <row r="9" spans="1:40" x14ac:dyDescent="0.3">
      <c r="A9" s="33">
        <v>2017204</v>
      </c>
      <c r="B9" s="63">
        <v>43085</v>
      </c>
      <c r="C9" s="63">
        <v>43089</v>
      </c>
      <c r="D9" s="63">
        <v>44033</v>
      </c>
      <c r="E9" s="28" t="s">
        <v>9</v>
      </c>
      <c r="F9" s="29"/>
      <c r="G9" s="134" t="s">
        <v>31</v>
      </c>
      <c r="H9" s="29" t="s">
        <v>269</v>
      </c>
      <c r="I9" s="130">
        <v>400000</v>
      </c>
      <c r="J9" s="141">
        <v>0</v>
      </c>
      <c r="K9" s="132">
        <v>1707033.94</v>
      </c>
      <c r="L9" s="71">
        <f t="shared" ref="L9:L10" si="0">K9-I9</f>
        <v>1307033.94</v>
      </c>
      <c r="M9" s="59">
        <f t="shared" ref="M9:M10" si="1">L9/K9</f>
        <v>0.76567542646515863</v>
      </c>
      <c r="N9" s="130">
        <v>0</v>
      </c>
      <c r="O9" s="131">
        <v>0</v>
      </c>
      <c r="P9" s="206">
        <v>0</v>
      </c>
      <c r="Q9" s="71">
        <f t="shared" ref="Q9:Q10" si="2">P9-N9</f>
        <v>0</v>
      </c>
      <c r="R9" s="59" t="e">
        <f t="shared" ref="R9:R10" si="3">Q9/P9</f>
        <v>#DIV/0!</v>
      </c>
      <c r="S9" s="156">
        <v>0</v>
      </c>
      <c r="T9" s="131">
        <v>0</v>
      </c>
      <c r="U9" s="206">
        <v>0</v>
      </c>
      <c r="V9" s="71">
        <f t="shared" ref="V9:V10" si="4">U9-S9</f>
        <v>0</v>
      </c>
      <c r="W9" s="59" t="e">
        <f t="shared" ref="W9:W10" si="5">V9/U9</f>
        <v>#DIV/0!</v>
      </c>
      <c r="X9" s="148">
        <v>0.08</v>
      </c>
      <c r="Y9" s="149">
        <v>0</v>
      </c>
      <c r="Z9" s="150">
        <v>0</v>
      </c>
      <c r="AA9" s="138">
        <v>136563</v>
      </c>
      <c r="AB9" s="139">
        <v>0</v>
      </c>
      <c r="AC9" s="5">
        <v>0</v>
      </c>
      <c r="AD9" s="134" t="s">
        <v>179</v>
      </c>
      <c r="AE9" s="134" t="s">
        <v>258</v>
      </c>
      <c r="AF9" s="134" t="s">
        <v>151</v>
      </c>
      <c r="AG9" s="134" t="s">
        <v>153</v>
      </c>
      <c r="AI9" s="134"/>
      <c r="AJ9" s="134"/>
      <c r="AK9" s="134"/>
      <c r="AL9" s="170"/>
      <c r="AM9" s="27"/>
      <c r="AN9" s="12"/>
    </row>
    <row r="10" spans="1:40" ht="15" thickBot="1" x14ac:dyDescent="0.35">
      <c r="A10" s="32">
        <v>2016170</v>
      </c>
      <c r="B10" s="63">
        <v>42703</v>
      </c>
      <c r="C10" s="63">
        <v>42703</v>
      </c>
      <c r="D10" s="63">
        <v>44033</v>
      </c>
      <c r="E10" s="28" t="s">
        <v>9</v>
      </c>
      <c r="F10" s="134"/>
      <c r="G10" s="29" t="s">
        <v>11</v>
      </c>
      <c r="H10" s="29" t="s">
        <v>269</v>
      </c>
      <c r="I10" s="130">
        <v>750000</v>
      </c>
      <c r="J10" s="141">
        <v>0</v>
      </c>
      <c r="K10" s="154">
        <v>0</v>
      </c>
      <c r="L10" s="71">
        <f t="shared" si="0"/>
        <v>-750000</v>
      </c>
      <c r="M10" s="59" t="e">
        <f t="shared" si="1"/>
        <v>#DIV/0!</v>
      </c>
      <c r="N10" s="130">
        <v>0</v>
      </c>
      <c r="O10" s="131">
        <v>0</v>
      </c>
      <c r="P10" s="206">
        <v>0</v>
      </c>
      <c r="Q10" s="71">
        <f t="shared" si="2"/>
        <v>0</v>
      </c>
      <c r="R10" s="59" t="e">
        <f t="shared" si="3"/>
        <v>#DIV/0!</v>
      </c>
      <c r="S10" s="156">
        <v>60000</v>
      </c>
      <c r="T10" s="131">
        <v>46000</v>
      </c>
      <c r="U10" s="206">
        <v>0</v>
      </c>
      <c r="V10" s="71">
        <f t="shared" si="4"/>
        <v>-60000</v>
      </c>
      <c r="W10" s="59" t="e">
        <f t="shared" si="5"/>
        <v>#DIV/0!</v>
      </c>
      <c r="X10" s="148">
        <v>0.1</v>
      </c>
      <c r="Y10" s="149">
        <v>0</v>
      </c>
      <c r="Z10" s="150">
        <v>0.1</v>
      </c>
      <c r="AA10" s="138">
        <v>95138</v>
      </c>
      <c r="AB10" s="139">
        <v>0</v>
      </c>
      <c r="AC10" s="5">
        <v>0</v>
      </c>
      <c r="AD10" s="134" t="s">
        <v>179</v>
      </c>
      <c r="AE10" s="134" t="s">
        <v>258</v>
      </c>
      <c r="AF10" s="134" t="s">
        <v>151</v>
      </c>
      <c r="AG10" s="66" t="s">
        <v>154</v>
      </c>
      <c r="AH10" s="134" t="s">
        <v>153</v>
      </c>
      <c r="AI10" s="134"/>
      <c r="AJ10" s="134"/>
      <c r="AK10" s="134"/>
      <c r="AL10" s="169" t="s">
        <v>141</v>
      </c>
      <c r="AM10" s="12"/>
      <c r="AN10" s="12"/>
    </row>
    <row r="11" spans="1:40" x14ac:dyDescent="0.3">
      <c r="B11" s="14"/>
      <c r="F11" s="36"/>
      <c r="H11" s="37"/>
      <c r="I11" s="38"/>
      <c r="K11" s="85">
        <f>SUM(K3:K10)</f>
        <v>3710775.7199999997</v>
      </c>
      <c r="L11" s="86"/>
      <c r="M11" s="87"/>
      <c r="N11" s="88"/>
      <c r="O11" s="89"/>
      <c r="P11" s="90">
        <f>SUM(P3:P10)</f>
        <v>1553761.87</v>
      </c>
      <c r="Q11" s="86"/>
      <c r="R11" s="87"/>
      <c r="S11" s="89"/>
      <c r="T11" s="91"/>
      <c r="U11" s="92">
        <f>SUM(U3:U10)</f>
        <v>83099</v>
      </c>
      <c r="V11" s="98"/>
      <c r="W11" s="99"/>
      <c r="X11" s="100"/>
      <c r="Y11" s="100"/>
      <c r="Z11" s="41" t="s">
        <v>136</v>
      </c>
      <c r="AA11" s="18">
        <f>SUM(AA3:AA10)</f>
        <v>575463</v>
      </c>
      <c r="AB11" s="19">
        <f>SUM(AB3:AB10)</f>
        <v>9289</v>
      </c>
      <c r="AC11" s="20">
        <f>SUM(AC3:AC10)</f>
        <v>0</v>
      </c>
      <c r="AD11" s="16"/>
      <c r="AE11" s="16" t="s">
        <v>142</v>
      </c>
      <c r="AF11" s="16"/>
      <c r="AG11" s="16"/>
      <c r="AH11" s="16"/>
      <c r="AI11" s="16"/>
      <c r="AJ11" s="16"/>
      <c r="AK11" s="17"/>
    </row>
    <row r="12" spans="1:40" x14ac:dyDescent="0.3">
      <c r="B12" s="14"/>
      <c r="C12" s="14"/>
      <c r="D12" s="21"/>
      <c r="F12" s="36"/>
      <c r="H12" s="37"/>
      <c r="I12" s="38"/>
      <c r="J12" s="42"/>
      <c r="K12" s="93"/>
      <c r="L12" s="82"/>
      <c r="M12" s="83"/>
      <c r="N12" s="94"/>
      <c r="O12" s="95"/>
      <c r="P12" s="81">
        <f>SUM(K11:U11)</f>
        <v>5347636.59</v>
      </c>
      <c r="Q12" s="82"/>
      <c r="R12" s="83"/>
      <c r="S12" s="95"/>
      <c r="T12" s="96"/>
      <c r="U12" s="84"/>
      <c r="V12" s="101"/>
      <c r="W12" s="97"/>
      <c r="X12" s="40"/>
      <c r="Y12" s="40"/>
      <c r="Z12" s="43"/>
      <c r="AA12" s="3">
        <f>AA11/P12</f>
        <v>0.10761071555911395</v>
      </c>
      <c r="AB12" s="4">
        <f>AB11/AA11</f>
        <v>1.6141784962716978E-2</v>
      </c>
      <c r="AD12" s="22"/>
      <c r="AE12" s="22" t="s">
        <v>142</v>
      </c>
      <c r="AF12" s="22"/>
      <c r="AG12" s="22"/>
      <c r="AH12" s="22"/>
      <c r="AI12" s="22"/>
      <c r="AJ12" s="22"/>
      <c r="AK12" s="23"/>
    </row>
    <row r="13" spans="1:40" ht="43.2" x14ac:dyDescent="0.3">
      <c r="B13" s="14"/>
      <c r="C13" s="14"/>
      <c r="D13" s="21"/>
      <c r="G13" s="44"/>
      <c r="H13" s="44"/>
      <c r="I13" s="44"/>
      <c r="J13" s="44"/>
      <c r="K13" s="37"/>
      <c r="L13" s="27"/>
      <c r="M13" s="45"/>
      <c r="N13" s="44"/>
      <c r="O13" s="39"/>
      <c r="P13" s="38"/>
      <c r="Q13" s="27"/>
      <c r="R13" s="45"/>
      <c r="S13" s="44"/>
      <c r="T13" s="37"/>
      <c r="U13" s="27"/>
      <c r="V13" s="27"/>
      <c r="W13" s="45"/>
      <c r="X13" s="40"/>
      <c r="Y13" s="40"/>
      <c r="Z13" s="40"/>
      <c r="AA13" s="25" t="s">
        <v>134</v>
      </c>
      <c r="AB13" s="26" t="s">
        <v>135</v>
      </c>
    </row>
    <row r="14" spans="1:40" x14ac:dyDescent="0.3">
      <c r="B14" s="14"/>
      <c r="C14" s="14"/>
      <c r="D14" s="21"/>
      <c r="F14" s="46"/>
      <c r="G14" s="44"/>
      <c r="H14" s="44"/>
      <c r="I14" s="44"/>
      <c r="J14" s="44"/>
      <c r="K14" s="37"/>
      <c r="L14" s="27"/>
      <c r="M14" s="45"/>
      <c r="N14" s="44"/>
      <c r="O14" s="39"/>
      <c r="P14" s="38"/>
      <c r="Q14" s="27"/>
      <c r="R14" s="45"/>
      <c r="S14" s="44"/>
      <c r="T14" s="47"/>
      <c r="U14" s="27"/>
      <c r="V14" s="27"/>
      <c r="W14" s="45"/>
      <c r="X14" s="40"/>
      <c r="Y14" s="40"/>
      <c r="Z14" s="40"/>
      <c r="AA14" s="12" t="s">
        <v>115</v>
      </c>
      <c r="AB14" s="12" t="s">
        <v>266</v>
      </c>
      <c r="AC14" s="12" t="s">
        <v>267</v>
      </c>
    </row>
    <row r="15" spans="1:40" x14ac:dyDescent="0.3">
      <c r="B15" s="14"/>
      <c r="C15" s="14"/>
      <c r="D15" s="21"/>
      <c r="G15" s="44"/>
      <c r="H15" s="44"/>
      <c r="I15" s="44"/>
      <c r="J15" s="44"/>
      <c r="K15" s="27"/>
      <c r="L15" s="27"/>
      <c r="M15" s="45"/>
      <c r="N15" s="44"/>
      <c r="O15" s="27"/>
      <c r="P15" s="27"/>
      <c r="Q15" s="27"/>
      <c r="R15" s="45"/>
      <c r="S15" s="44"/>
      <c r="T15" s="27"/>
      <c r="U15" s="27"/>
      <c r="V15" s="27"/>
      <c r="W15" s="45"/>
      <c r="X15" s="40"/>
      <c r="Y15" s="40"/>
      <c r="Z15" s="40"/>
    </row>
    <row r="16" spans="1:40" x14ac:dyDescent="0.3">
      <c r="B16" s="14"/>
      <c r="C16" s="14"/>
      <c r="D16" s="21"/>
      <c r="F16" s="48"/>
      <c r="G16" s="49"/>
      <c r="H16" s="50"/>
      <c r="I16" s="51"/>
      <c r="J16" s="44"/>
      <c r="K16" s="27"/>
      <c r="L16" s="27"/>
      <c r="M16" s="45"/>
      <c r="N16" s="52"/>
      <c r="O16" s="27"/>
      <c r="P16" s="27"/>
      <c r="Q16" s="27"/>
      <c r="R16" s="45"/>
      <c r="S16" s="53"/>
      <c r="T16" s="27"/>
      <c r="U16" s="27"/>
      <c r="V16" s="27"/>
      <c r="W16" s="45"/>
      <c r="X16" s="40"/>
      <c r="Y16" s="40"/>
      <c r="Z16" s="40"/>
    </row>
    <row r="17" spans="2:26" x14ac:dyDescent="0.3">
      <c r="B17" s="14"/>
      <c r="C17" s="14"/>
      <c r="D17" s="21"/>
      <c r="F17" s="53"/>
      <c r="H17" s="50"/>
      <c r="I17" s="51"/>
      <c r="J17" s="44"/>
      <c r="K17" s="27"/>
      <c r="L17" s="27"/>
      <c r="M17" s="45"/>
      <c r="N17" s="52"/>
      <c r="O17" s="27"/>
      <c r="P17" s="27"/>
      <c r="Q17" s="27"/>
      <c r="R17" s="45"/>
      <c r="S17" s="51"/>
      <c r="T17" s="27"/>
      <c r="U17" s="27"/>
      <c r="V17" s="27"/>
      <c r="W17" s="45"/>
      <c r="X17" s="40"/>
      <c r="Y17" s="40"/>
      <c r="Z17" s="40"/>
    </row>
    <row r="18" spans="2:26" x14ac:dyDescent="0.3">
      <c r="B18" s="14"/>
      <c r="C18" s="14"/>
      <c r="D18" s="21"/>
      <c r="F18" s="54"/>
      <c r="G18" s="44"/>
      <c r="H18" s="44"/>
      <c r="I18" s="44"/>
      <c r="J18" s="44"/>
      <c r="K18" s="44"/>
      <c r="L18" s="44"/>
      <c r="M18" s="55"/>
      <c r="N18" s="44"/>
      <c r="O18" s="44"/>
      <c r="P18" s="44"/>
      <c r="Q18" s="44"/>
      <c r="R18" s="55"/>
      <c r="S18" s="44"/>
      <c r="T18" s="44"/>
      <c r="U18" s="44"/>
      <c r="V18" s="44"/>
      <c r="W18" s="55"/>
      <c r="X18" s="40"/>
      <c r="Y18" s="40"/>
      <c r="Z18" s="40"/>
    </row>
    <row r="19" spans="2:26" x14ac:dyDescent="0.3">
      <c r="B19" s="14"/>
      <c r="C19" s="14"/>
      <c r="D19" s="21"/>
      <c r="F19" s="56"/>
      <c r="G19" s="44"/>
      <c r="H19" s="44"/>
      <c r="I19" s="44"/>
      <c r="J19" s="44"/>
      <c r="K19" s="44"/>
      <c r="L19" s="44"/>
      <c r="M19" s="55"/>
      <c r="N19" s="44"/>
      <c r="O19" s="44"/>
      <c r="P19" s="44"/>
      <c r="Q19" s="44"/>
      <c r="R19" s="55"/>
      <c r="S19" s="44"/>
      <c r="T19" s="44"/>
      <c r="U19" s="44"/>
      <c r="V19" s="44"/>
      <c r="W19" s="55"/>
    </row>
    <row r="20" spans="2:26" x14ac:dyDescent="0.3">
      <c r="B20" s="14"/>
      <c r="C20" s="14"/>
      <c r="D20" s="21"/>
      <c r="F20" s="57"/>
      <c r="G20" s="44"/>
      <c r="H20" s="44"/>
      <c r="I20" s="44"/>
      <c r="J20" s="44"/>
      <c r="K20" s="44"/>
      <c r="L20" s="44"/>
      <c r="M20" s="55"/>
      <c r="N20" s="44"/>
      <c r="O20" s="44"/>
      <c r="P20" s="44"/>
      <c r="Q20" s="44"/>
      <c r="R20" s="55"/>
      <c r="S20" s="44"/>
      <c r="T20" s="44"/>
      <c r="U20" s="44"/>
      <c r="V20" s="44"/>
      <c r="W20" s="55"/>
    </row>
    <row r="21" spans="2:26" x14ac:dyDescent="0.3">
      <c r="B21" s="14"/>
      <c r="C21" s="14"/>
      <c r="D21" s="21"/>
      <c r="G21" s="44"/>
      <c r="H21" s="44"/>
      <c r="I21" s="44"/>
      <c r="J21" s="44"/>
      <c r="K21" s="44"/>
      <c r="L21" s="44"/>
      <c r="M21" s="55"/>
      <c r="N21" s="44"/>
      <c r="O21" s="44"/>
      <c r="P21" s="44"/>
      <c r="Q21" s="44"/>
      <c r="R21" s="55"/>
      <c r="S21" s="44"/>
      <c r="T21" s="44"/>
      <c r="U21" s="44"/>
      <c r="V21" s="44"/>
      <c r="W21" s="55"/>
    </row>
    <row r="22" spans="2:26" x14ac:dyDescent="0.3">
      <c r="B22" s="14"/>
      <c r="C22" s="14"/>
      <c r="D22" s="21"/>
      <c r="G22" s="44"/>
      <c r="H22" s="44"/>
      <c r="I22" s="44"/>
      <c r="J22" s="44"/>
      <c r="K22" s="44"/>
      <c r="L22" s="44"/>
      <c r="M22" s="55"/>
      <c r="N22" s="44"/>
      <c r="O22" s="44"/>
      <c r="P22" s="44"/>
      <c r="Q22" s="44"/>
      <c r="R22" s="55"/>
      <c r="S22" s="44"/>
      <c r="T22" s="44"/>
      <c r="U22" s="44"/>
      <c r="V22" s="44"/>
      <c r="W22" s="55"/>
    </row>
    <row r="23" spans="2:26" x14ac:dyDescent="0.3">
      <c r="B23" s="14"/>
      <c r="C23" s="14"/>
      <c r="D23" s="21"/>
      <c r="F23" s="54"/>
      <c r="G23" s="44"/>
      <c r="H23" s="44"/>
      <c r="I23" s="44"/>
      <c r="J23" s="44"/>
      <c r="K23" s="44"/>
      <c r="L23" s="44"/>
      <c r="M23" s="55"/>
      <c r="N23" s="44"/>
      <c r="O23" s="44"/>
      <c r="P23" s="44"/>
      <c r="Q23" s="44"/>
      <c r="R23" s="55"/>
      <c r="S23" s="44"/>
      <c r="T23" s="44"/>
      <c r="U23" s="44"/>
      <c r="V23" s="44"/>
      <c r="W23" s="55"/>
    </row>
    <row r="24" spans="2:26" x14ac:dyDescent="0.3">
      <c r="F24" s="54"/>
      <c r="G24" s="44"/>
      <c r="H24" s="44"/>
      <c r="I24" s="44"/>
      <c r="J24" s="44"/>
      <c r="N24" s="44"/>
      <c r="S24" s="44"/>
    </row>
  </sheetData>
  <conditionalFormatting sqref="W3:W5">
    <cfRule type="cellIs" dxfId="537" priority="13" operator="lessThan">
      <formula>0</formula>
    </cfRule>
    <cfRule type="containsErrors" dxfId="536" priority="14" stopIfTrue="1">
      <formula>ISERROR(W3)</formula>
    </cfRule>
  </conditionalFormatting>
  <conditionalFormatting sqref="R3:R8">
    <cfRule type="cellIs" dxfId="535" priority="11" operator="lessThan">
      <formula>0</formula>
    </cfRule>
    <cfRule type="containsErrors" dxfId="534" priority="12" stopIfTrue="1">
      <formula>ISERROR(R3)</formula>
    </cfRule>
  </conditionalFormatting>
  <conditionalFormatting sqref="M3:M8">
    <cfRule type="cellIs" dxfId="533" priority="9" operator="lessThan">
      <formula>0</formula>
    </cfRule>
    <cfRule type="containsErrors" dxfId="532" priority="10" stopIfTrue="1">
      <formula>ISERROR(M3)</formula>
    </cfRule>
  </conditionalFormatting>
  <conditionalFormatting sqref="W6:W8">
    <cfRule type="cellIs" dxfId="531" priority="7" operator="lessThan">
      <formula>0</formula>
    </cfRule>
    <cfRule type="containsErrors" dxfId="530" priority="8" stopIfTrue="1">
      <formula>ISERROR(W6)</formula>
    </cfRule>
  </conditionalFormatting>
  <conditionalFormatting sqref="W9:W10">
    <cfRule type="cellIs" dxfId="529" priority="5" operator="lessThan">
      <formula>0</formula>
    </cfRule>
    <cfRule type="containsErrors" dxfId="528" priority="6" stopIfTrue="1">
      <formula>ISERROR(W9)</formula>
    </cfRule>
  </conditionalFormatting>
  <conditionalFormatting sqref="R9:R10">
    <cfRule type="cellIs" dxfId="527" priority="3" operator="lessThan">
      <formula>0</formula>
    </cfRule>
    <cfRule type="containsErrors" dxfId="526" priority="4" stopIfTrue="1">
      <formula>ISERROR(R9)</formula>
    </cfRule>
  </conditionalFormatting>
  <conditionalFormatting sqref="M9:M10">
    <cfRule type="cellIs" dxfId="525" priority="1" operator="lessThan">
      <formula>0</formula>
    </cfRule>
    <cfRule type="containsErrors" dxfId="524" priority="2" stopIfTrue="1">
      <formula>ISERROR(M9)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34C4-7C2D-47C4-8646-44D7E9AD286A}">
  <dimension ref="A1:AN18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4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39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39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39" customFormat="1" x14ac:dyDescent="0.3">
      <c r="A3" s="33">
        <v>2017173</v>
      </c>
      <c r="B3" s="63">
        <v>43009</v>
      </c>
      <c r="C3" s="63">
        <v>43012</v>
      </c>
      <c r="D3" s="63">
        <v>43979</v>
      </c>
      <c r="E3" s="28" t="s">
        <v>9</v>
      </c>
      <c r="F3" s="29"/>
      <c r="G3" s="134" t="s">
        <v>28</v>
      </c>
      <c r="H3" s="29" t="s">
        <v>269</v>
      </c>
      <c r="I3" s="130">
        <v>150000</v>
      </c>
      <c r="J3" s="136">
        <v>150000</v>
      </c>
      <c r="K3" s="132">
        <v>160447.01999999999</v>
      </c>
      <c r="L3" s="71">
        <f t="shared" ref="L3:L4" si="0">K3-I3</f>
        <v>10447.01999999999</v>
      </c>
      <c r="M3" s="59">
        <f t="shared" ref="M3:M4" si="1">L3/K3</f>
        <v>6.5111960321855719E-2</v>
      </c>
      <c r="N3" s="130">
        <v>75000</v>
      </c>
      <c r="O3" s="136">
        <v>75000</v>
      </c>
      <c r="P3" s="132">
        <v>116003.58</v>
      </c>
      <c r="Q3" s="71">
        <f t="shared" ref="Q3:Q4" si="2">P3-N3</f>
        <v>41003.58</v>
      </c>
      <c r="R3" s="59">
        <f t="shared" ref="R3:R4" si="3">Q3/P3</f>
        <v>0.35346822917016874</v>
      </c>
      <c r="S3" s="130">
        <v>25000</v>
      </c>
      <c r="T3" s="136">
        <v>25000</v>
      </c>
      <c r="U3" s="132">
        <v>4839.54</v>
      </c>
      <c r="V3" s="75">
        <f t="shared" ref="V3:V4" si="4">U3-S3</f>
        <v>-20160.46</v>
      </c>
      <c r="W3" s="76">
        <f t="shared" ref="W3:W4" si="5">V3/U3</f>
        <v>-4.1657802187811237</v>
      </c>
      <c r="X3" s="148">
        <v>0.1</v>
      </c>
      <c r="Y3" s="149">
        <v>0.1</v>
      </c>
      <c r="Z3" s="150">
        <v>0.1</v>
      </c>
      <c r="AA3" s="138">
        <v>31410</v>
      </c>
      <c r="AB3" s="139">
        <v>576</v>
      </c>
      <c r="AC3" s="5">
        <v>0</v>
      </c>
      <c r="AD3" s="134" t="s">
        <v>262</v>
      </c>
      <c r="AE3" s="134"/>
      <c r="AF3" s="134" t="s">
        <v>177</v>
      </c>
      <c r="AG3" s="134" t="s">
        <v>186</v>
      </c>
      <c r="AH3" s="134" t="s">
        <v>176</v>
      </c>
      <c r="AI3" s="134" t="s">
        <v>181</v>
      </c>
      <c r="AJ3" s="134"/>
      <c r="AK3" s="134"/>
      <c r="AL3" s="171"/>
    </row>
    <row r="4" spans="1:39" customFormat="1" ht="15" thickBot="1" x14ac:dyDescent="0.35">
      <c r="A4" s="58">
        <v>2018013</v>
      </c>
      <c r="B4" s="77"/>
      <c r="C4" s="78">
        <v>43111</v>
      </c>
      <c r="D4" s="78">
        <v>43841</v>
      </c>
      <c r="E4" s="79" t="s">
        <v>9</v>
      </c>
      <c r="F4" s="8"/>
      <c r="G4" s="8" t="s">
        <v>191</v>
      </c>
      <c r="H4" s="8" t="s">
        <v>269</v>
      </c>
      <c r="I4" s="130">
        <v>150000</v>
      </c>
      <c r="J4" s="136">
        <v>150000</v>
      </c>
      <c r="K4" s="132">
        <v>127145.93</v>
      </c>
      <c r="L4" s="71">
        <f t="shared" si="0"/>
        <v>-22854.070000000007</v>
      </c>
      <c r="M4" s="59">
        <f t="shared" si="1"/>
        <v>-0.17974676814271606</v>
      </c>
      <c r="N4" s="130">
        <v>25000</v>
      </c>
      <c r="O4" s="131">
        <v>0</v>
      </c>
      <c r="P4" s="132">
        <v>28292.97</v>
      </c>
      <c r="Q4" s="71">
        <f t="shared" si="2"/>
        <v>3292.9700000000012</v>
      </c>
      <c r="R4" s="59">
        <f t="shared" si="3"/>
        <v>0.11638827595688968</v>
      </c>
      <c r="S4" s="130">
        <v>0</v>
      </c>
      <c r="T4" s="131">
        <v>0</v>
      </c>
      <c r="U4" s="132">
        <v>3000</v>
      </c>
      <c r="V4" s="71">
        <f t="shared" si="4"/>
        <v>3000</v>
      </c>
      <c r="W4" s="59">
        <f t="shared" si="5"/>
        <v>1</v>
      </c>
      <c r="X4" s="113">
        <v>0.1</v>
      </c>
      <c r="Y4" s="114">
        <v>0.1</v>
      </c>
      <c r="Z4" s="115">
        <v>0.1</v>
      </c>
      <c r="AA4" s="60">
        <v>18163</v>
      </c>
      <c r="AB4" s="61"/>
      <c r="AC4" s="73"/>
      <c r="AD4" s="69" t="s">
        <v>179</v>
      </c>
      <c r="AE4" s="8" t="s">
        <v>192</v>
      </c>
      <c r="AF4" s="8" t="s">
        <v>177</v>
      </c>
      <c r="AG4" s="8" t="s">
        <v>176</v>
      </c>
      <c r="AH4" s="8" t="s">
        <v>145</v>
      </c>
      <c r="AI4" s="8" t="s">
        <v>193</v>
      </c>
      <c r="AJ4" s="8"/>
      <c r="AK4" s="70"/>
      <c r="AL4" s="74"/>
    </row>
    <row r="5" spans="1:39" x14ac:dyDescent="0.3">
      <c r="B5" s="14"/>
      <c r="F5" s="36"/>
      <c r="H5" s="37"/>
      <c r="I5" s="38"/>
      <c r="K5" s="85">
        <f>SUM(K3:K4)</f>
        <v>287592.94999999995</v>
      </c>
      <c r="L5" s="86"/>
      <c r="M5" s="87"/>
      <c r="N5" s="88"/>
      <c r="O5" s="89"/>
      <c r="P5" s="90">
        <f>SUM(P3:P4)</f>
        <v>144296.54999999999</v>
      </c>
      <c r="Q5" s="86"/>
      <c r="R5" s="87"/>
      <c r="S5" s="89"/>
      <c r="T5" s="91"/>
      <c r="U5" s="92">
        <f>SUM(U3:U4)</f>
        <v>7839.54</v>
      </c>
      <c r="V5" s="98"/>
      <c r="W5" s="99"/>
      <c r="X5" s="100"/>
      <c r="Y5" s="100"/>
      <c r="Z5" s="41" t="s">
        <v>136</v>
      </c>
      <c r="AA5" s="18">
        <f>SUM(AA3:AA4)</f>
        <v>49573</v>
      </c>
      <c r="AB5" s="19">
        <f>SUM(AB3:AB4)</f>
        <v>576</v>
      </c>
      <c r="AC5" s="20">
        <f>SUM(AC3:AC4)</f>
        <v>0</v>
      </c>
      <c r="AD5" s="16"/>
      <c r="AE5" s="16" t="s">
        <v>142</v>
      </c>
      <c r="AF5" s="16"/>
      <c r="AG5" s="16"/>
      <c r="AH5" s="16"/>
      <c r="AI5" s="16"/>
      <c r="AJ5" s="16"/>
      <c r="AK5" s="17"/>
    </row>
    <row r="6" spans="1:39" x14ac:dyDescent="0.3">
      <c r="B6" s="14"/>
      <c r="C6" s="14"/>
      <c r="D6" s="21"/>
      <c r="F6" s="36"/>
      <c r="H6" s="37"/>
      <c r="I6" s="38"/>
      <c r="J6" s="42"/>
      <c r="K6" s="93"/>
      <c r="L6" s="82"/>
      <c r="M6" s="83"/>
      <c r="N6" s="94"/>
      <c r="O6" s="95"/>
      <c r="P6" s="81">
        <f>SUM(K5:U5)</f>
        <v>439729.03999999992</v>
      </c>
      <c r="Q6" s="82"/>
      <c r="R6" s="83"/>
      <c r="S6" s="95"/>
      <c r="T6" s="96"/>
      <c r="U6" s="84"/>
      <c r="V6" s="101"/>
      <c r="W6" s="97"/>
      <c r="X6" s="40"/>
      <c r="Y6" s="40"/>
      <c r="Z6" s="43"/>
      <c r="AA6" s="3">
        <f>AA5/P6</f>
        <v>0.11273533355904811</v>
      </c>
      <c r="AB6" s="4">
        <f>AB5/AA5</f>
        <v>1.161922820890404E-2</v>
      </c>
      <c r="AD6" s="22"/>
      <c r="AE6" s="22" t="s">
        <v>142</v>
      </c>
      <c r="AF6" s="22"/>
      <c r="AG6" s="22"/>
      <c r="AH6" s="22"/>
      <c r="AI6" s="22"/>
      <c r="AJ6" s="22"/>
      <c r="AK6" s="23"/>
    </row>
    <row r="7" spans="1:39" ht="43.2" x14ac:dyDescent="0.3">
      <c r="B7" s="14"/>
      <c r="C7" s="14"/>
      <c r="D7" s="21"/>
      <c r="G7" s="44"/>
      <c r="H7" s="44"/>
      <c r="I7" s="44"/>
      <c r="J7" s="44"/>
      <c r="K7" s="37"/>
      <c r="L7" s="27"/>
      <c r="M7" s="45"/>
      <c r="N7" s="44"/>
      <c r="O7" s="39"/>
      <c r="P7" s="38"/>
      <c r="Q7" s="27"/>
      <c r="R7" s="45"/>
      <c r="S7" s="44"/>
      <c r="T7" s="37"/>
      <c r="U7" s="27"/>
      <c r="V7" s="27"/>
      <c r="W7" s="45"/>
      <c r="X7" s="40"/>
      <c r="Y7" s="40"/>
      <c r="Z7" s="40"/>
      <c r="AA7" s="25" t="s">
        <v>134</v>
      </c>
      <c r="AB7" s="26" t="s">
        <v>135</v>
      </c>
    </row>
    <row r="8" spans="1:39" x14ac:dyDescent="0.3">
      <c r="B8" s="14"/>
      <c r="C8" s="14"/>
      <c r="D8" s="21"/>
      <c r="F8" s="46"/>
      <c r="G8" s="44"/>
      <c r="H8" s="44"/>
      <c r="I8" s="44"/>
      <c r="J8" s="44"/>
      <c r="K8" s="37"/>
      <c r="L8" s="27"/>
      <c r="M8" s="45"/>
      <c r="N8" s="44"/>
      <c r="O8" s="39"/>
      <c r="P8" s="38"/>
      <c r="Q8" s="27"/>
      <c r="R8" s="45"/>
      <c r="S8" s="44"/>
      <c r="T8" s="47"/>
      <c r="U8" s="27"/>
      <c r="V8" s="27"/>
      <c r="W8" s="45"/>
      <c r="X8" s="40"/>
      <c r="Y8" s="40"/>
      <c r="Z8" s="40"/>
      <c r="AA8" s="12" t="s">
        <v>115</v>
      </c>
      <c r="AB8" s="12" t="s">
        <v>266</v>
      </c>
      <c r="AC8" s="12" t="s">
        <v>267</v>
      </c>
    </row>
    <row r="9" spans="1:39" x14ac:dyDescent="0.3">
      <c r="B9" s="14"/>
      <c r="C9" s="14"/>
      <c r="D9" s="21"/>
      <c r="G9" s="44"/>
      <c r="H9" s="44"/>
      <c r="I9" s="44"/>
      <c r="J9" s="44"/>
      <c r="K9" s="27"/>
      <c r="L9" s="27"/>
      <c r="M9" s="45"/>
      <c r="N9" s="44"/>
      <c r="O9" s="27"/>
      <c r="P9" s="27"/>
      <c r="Q9" s="27"/>
      <c r="R9" s="45"/>
      <c r="S9" s="44"/>
      <c r="T9" s="27"/>
      <c r="U9" s="27"/>
      <c r="V9" s="27"/>
      <c r="W9" s="45"/>
      <c r="X9" s="40"/>
      <c r="Y9" s="40"/>
      <c r="Z9" s="40"/>
    </row>
    <row r="10" spans="1:39" x14ac:dyDescent="0.3">
      <c r="B10" s="14"/>
      <c r="C10" s="14"/>
      <c r="D10" s="21"/>
      <c r="F10" s="48"/>
      <c r="G10" s="49"/>
      <c r="H10" s="50"/>
      <c r="I10" s="51"/>
      <c r="J10" s="44"/>
      <c r="K10" s="27"/>
      <c r="L10" s="27"/>
      <c r="M10" s="45"/>
      <c r="N10" s="52"/>
      <c r="O10" s="27"/>
      <c r="P10" s="27"/>
      <c r="Q10" s="27"/>
      <c r="R10" s="45"/>
      <c r="S10" s="53"/>
      <c r="T10" s="27"/>
      <c r="U10" s="27"/>
      <c r="V10" s="27"/>
      <c r="W10" s="45"/>
      <c r="X10" s="40"/>
      <c r="Y10" s="40"/>
      <c r="Z10" s="40"/>
    </row>
    <row r="11" spans="1:39" x14ac:dyDescent="0.3">
      <c r="B11" s="14"/>
      <c r="C11" s="14"/>
      <c r="D11" s="21"/>
      <c r="F11" s="53"/>
      <c r="H11" s="50"/>
      <c r="I11" s="51"/>
      <c r="J11" s="44"/>
      <c r="K11" s="27"/>
      <c r="L11" s="27"/>
      <c r="M11" s="45"/>
      <c r="N11" s="52"/>
      <c r="O11" s="27"/>
      <c r="P11" s="27"/>
      <c r="Q11" s="27"/>
      <c r="R11" s="45"/>
      <c r="S11" s="51"/>
      <c r="T11" s="27"/>
      <c r="U11" s="27"/>
      <c r="V11" s="27"/>
      <c r="W11" s="45"/>
      <c r="X11" s="40"/>
      <c r="Y11" s="40"/>
      <c r="Z11" s="40"/>
    </row>
    <row r="12" spans="1:39" x14ac:dyDescent="0.3">
      <c r="B12" s="14"/>
      <c r="C12" s="14"/>
      <c r="D12" s="21"/>
      <c r="F12" s="54"/>
      <c r="G12" s="44"/>
      <c r="H12" s="44"/>
      <c r="I12" s="44"/>
      <c r="J12" s="44"/>
      <c r="K12" s="44"/>
      <c r="L12" s="44"/>
      <c r="M12" s="55"/>
      <c r="N12" s="44"/>
      <c r="O12" s="44"/>
      <c r="P12" s="44"/>
      <c r="Q12" s="44"/>
      <c r="R12" s="55"/>
      <c r="S12" s="44"/>
      <c r="T12" s="44"/>
      <c r="U12" s="44"/>
      <c r="V12" s="44"/>
      <c r="W12" s="55"/>
      <c r="X12" s="40"/>
      <c r="Y12" s="40"/>
      <c r="Z12" s="40"/>
    </row>
    <row r="13" spans="1:39" x14ac:dyDescent="0.3">
      <c r="B13" s="14"/>
      <c r="C13" s="14"/>
      <c r="D13" s="21"/>
      <c r="F13" s="56"/>
      <c r="G13" s="44"/>
      <c r="H13" s="44"/>
      <c r="I13" s="44"/>
      <c r="J13" s="44"/>
      <c r="K13" s="44"/>
      <c r="L13" s="44"/>
      <c r="M13" s="55"/>
      <c r="N13" s="44"/>
      <c r="O13" s="44"/>
      <c r="P13" s="44"/>
      <c r="Q13" s="44"/>
      <c r="R13" s="55"/>
      <c r="S13" s="44"/>
      <c r="T13" s="44"/>
      <c r="U13" s="44"/>
      <c r="V13" s="44"/>
      <c r="W13" s="55"/>
    </row>
    <row r="14" spans="1:39" x14ac:dyDescent="0.3">
      <c r="B14" s="14"/>
      <c r="C14" s="14"/>
      <c r="D14" s="21"/>
      <c r="F14" s="57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</row>
    <row r="15" spans="1:39" x14ac:dyDescent="0.3">
      <c r="B15" s="14"/>
      <c r="C15" s="14"/>
      <c r="D15" s="21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39" x14ac:dyDescent="0.3">
      <c r="B16" s="14"/>
      <c r="C16" s="14"/>
      <c r="D16" s="21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2:23" x14ac:dyDescent="0.3">
      <c r="B17" s="14"/>
      <c r="C17" s="14"/>
      <c r="D17" s="21"/>
      <c r="F17" s="54"/>
      <c r="G17" s="44"/>
      <c r="H17" s="44"/>
      <c r="I17" s="44"/>
      <c r="J17" s="44"/>
      <c r="K17" s="44"/>
      <c r="L17" s="44"/>
      <c r="M17" s="55"/>
      <c r="N17" s="44"/>
      <c r="O17" s="44"/>
      <c r="P17" s="44"/>
      <c r="Q17" s="44"/>
      <c r="R17" s="55"/>
      <c r="S17" s="44"/>
      <c r="T17" s="44"/>
      <c r="U17" s="44"/>
      <c r="V17" s="44"/>
      <c r="W17" s="55"/>
    </row>
    <row r="18" spans="2:23" x14ac:dyDescent="0.3">
      <c r="F18" s="54"/>
      <c r="G18" s="44"/>
      <c r="H18" s="44"/>
      <c r="I18" s="44"/>
      <c r="J18" s="44"/>
      <c r="N18" s="44"/>
      <c r="S18" s="44"/>
    </row>
  </sheetData>
  <conditionalFormatting sqref="W3">
    <cfRule type="cellIs" dxfId="482" priority="11" operator="lessThan">
      <formula>0</formula>
    </cfRule>
    <cfRule type="containsErrors" dxfId="481" priority="12" stopIfTrue="1">
      <formula>ISERROR(W3)</formula>
    </cfRule>
  </conditionalFormatting>
  <conditionalFormatting sqref="R3">
    <cfRule type="cellIs" dxfId="480" priority="9" operator="lessThan">
      <formula>0</formula>
    </cfRule>
    <cfRule type="containsErrors" dxfId="479" priority="10" stopIfTrue="1">
      <formula>ISERROR(R3)</formula>
    </cfRule>
  </conditionalFormatting>
  <conditionalFormatting sqref="M3">
    <cfRule type="cellIs" dxfId="478" priority="7" operator="lessThan">
      <formula>0</formula>
    </cfRule>
    <cfRule type="containsErrors" dxfId="477" priority="8" stopIfTrue="1">
      <formula>ISERROR(M3)</formula>
    </cfRule>
  </conditionalFormatting>
  <conditionalFormatting sqref="R4">
    <cfRule type="cellIs" dxfId="476" priority="3" operator="lessThan">
      <formula>0</formula>
    </cfRule>
    <cfRule type="containsErrors" dxfId="475" priority="4" stopIfTrue="1">
      <formula>ISERROR(R4)</formula>
    </cfRule>
  </conditionalFormatting>
  <conditionalFormatting sqref="M4">
    <cfRule type="cellIs" dxfId="474" priority="1" operator="lessThan">
      <formula>0</formula>
    </cfRule>
    <cfRule type="containsErrors" dxfId="473" priority="2" stopIfTrue="1">
      <formula>ISERROR(M4)</formula>
    </cfRule>
  </conditionalFormatting>
  <conditionalFormatting sqref="W4">
    <cfRule type="cellIs" dxfId="472" priority="5" operator="lessThan">
      <formula>0</formula>
    </cfRule>
    <cfRule type="containsErrors" dxfId="471" priority="6" stopIfTrue="1">
      <formula>ISERROR(W4)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A603-8428-403B-9C45-0D0E207DC1EE}">
  <dimension ref="A1:AN19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5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customFormat="1" x14ac:dyDescent="0.3">
      <c r="A3" s="58">
        <v>2018120</v>
      </c>
      <c r="B3" s="77"/>
      <c r="C3" s="78">
        <v>43348</v>
      </c>
      <c r="D3" s="78">
        <v>43841</v>
      </c>
      <c r="E3" s="79" t="s">
        <v>9</v>
      </c>
      <c r="F3" s="8"/>
      <c r="G3" s="8" t="s">
        <v>210</v>
      </c>
      <c r="H3" s="8" t="s">
        <v>269</v>
      </c>
      <c r="I3" s="130">
        <v>200000</v>
      </c>
      <c r="J3" s="136">
        <v>50000</v>
      </c>
      <c r="K3" s="132">
        <v>40047.300000000003</v>
      </c>
      <c r="L3" s="71">
        <v>-159952.70000000001</v>
      </c>
      <c r="M3" s="59">
        <v>-3.9940944832735292</v>
      </c>
      <c r="N3" s="130">
        <v>15000</v>
      </c>
      <c r="O3" s="131">
        <v>0</v>
      </c>
      <c r="P3" s="132">
        <v>0</v>
      </c>
      <c r="Q3" s="71">
        <v>-15000</v>
      </c>
      <c r="R3" s="59" t="e">
        <v>#DIV/0!</v>
      </c>
      <c r="S3" s="130">
        <v>0</v>
      </c>
      <c r="T3" s="131">
        <v>0</v>
      </c>
      <c r="U3" s="132">
        <v>0</v>
      </c>
      <c r="V3" s="71">
        <v>0</v>
      </c>
      <c r="W3" s="59" t="e">
        <v>#DIV/0!</v>
      </c>
      <c r="X3" s="113">
        <v>0.1</v>
      </c>
      <c r="Y3" s="114">
        <v>0.1</v>
      </c>
      <c r="Z3" s="115">
        <v>0</v>
      </c>
      <c r="AA3" s="60">
        <v>4005</v>
      </c>
      <c r="AB3" s="61"/>
      <c r="AC3" s="73"/>
      <c r="AD3" s="245"/>
      <c r="AE3" s="246" t="s">
        <v>157</v>
      </c>
      <c r="AF3" s="8" t="s">
        <v>162</v>
      </c>
      <c r="AG3" s="8" t="s">
        <v>163</v>
      </c>
      <c r="AH3" s="8" t="s">
        <v>166</v>
      </c>
      <c r="AI3" s="8" t="s">
        <v>211</v>
      </c>
      <c r="AJ3" s="8"/>
      <c r="AK3" s="70"/>
      <c r="AL3" s="74"/>
    </row>
    <row r="4" spans="1:40" x14ac:dyDescent="0.3">
      <c r="A4" s="58">
        <v>2017035</v>
      </c>
      <c r="B4" s="77"/>
      <c r="C4" s="78">
        <v>42782</v>
      </c>
      <c r="D4" s="78">
        <v>43841</v>
      </c>
      <c r="E4" s="79" t="s">
        <v>9</v>
      </c>
      <c r="F4" s="8"/>
      <c r="G4" s="8" t="s">
        <v>156</v>
      </c>
      <c r="H4" s="8" t="s">
        <v>269</v>
      </c>
      <c r="I4" s="130">
        <v>0</v>
      </c>
      <c r="J4" s="136">
        <v>0</v>
      </c>
      <c r="K4" s="132">
        <v>0</v>
      </c>
      <c r="L4" s="71">
        <v>0</v>
      </c>
      <c r="M4" s="59" t="e">
        <v>#DIV/0!</v>
      </c>
      <c r="N4" s="130">
        <v>300000</v>
      </c>
      <c r="O4" s="131">
        <v>0</v>
      </c>
      <c r="P4" s="132">
        <v>241788.81</v>
      </c>
      <c r="Q4" s="71">
        <v>-58211.19</v>
      </c>
      <c r="R4" s="59">
        <v>-0.24075220850791235</v>
      </c>
      <c r="S4" s="130">
        <v>300000</v>
      </c>
      <c r="T4" s="131">
        <v>0</v>
      </c>
      <c r="U4" s="132">
        <v>92174</v>
      </c>
      <c r="V4" s="71">
        <v>-207826</v>
      </c>
      <c r="W4" s="59">
        <v>-2.2547139106472542</v>
      </c>
      <c r="X4" s="113">
        <v>0</v>
      </c>
      <c r="Y4" s="114">
        <v>0.09</v>
      </c>
      <c r="Z4" s="115">
        <v>0.09</v>
      </c>
      <c r="AA4" s="60">
        <v>28696</v>
      </c>
      <c r="AB4" s="61"/>
      <c r="AC4" s="73"/>
      <c r="AD4" s="221" t="s">
        <v>158</v>
      </c>
      <c r="AE4" s="8" t="s">
        <v>157</v>
      </c>
      <c r="AF4" s="8" t="s">
        <v>159</v>
      </c>
      <c r="AG4" s="8" t="s">
        <v>160</v>
      </c>
      <c r="AH4" s="8" t="s">
        <v>161</v>
      </c>
      <c r="AI4" s="8" t="s">
        <v>155</v>
      </c>
      <c r="AJ4" s="8" t="s">
        <v>162</v>
      </c>
      <c r="AK4" s="70" t="s">
        <v>163</v>
      </c>
      <c r="AL4" s="74"/>
      <c r="AM4" s="12"/>
      <c r="AN4" s="12"/>
    </row>
    <row r="5" spans="1:40" customFormat="1" ht="15" thickBot="1" x14ac:dyDescent="0.35">
      <c r="A5" s="58" t="s">
        <v>223</v>
      </c>
      <c r="B5" s="77"/>
      <c r="C5" s="78">
        <v>43397</v>
      </c>
      <c r="D5" s="78">
        <v>43841</v>
      </c>
      <c r="E5" s="79" t="s">
        <v>9</v>
      </c>
      <c r="F5" s="8"/>
      <c r="G5" s="8" t="s">
        <v>224</v>
      </c>
      <c r="H5" s="8" t="s">
        <v>357</v>
      </c>
      <c r="I5" s="130">
        <v>200000</v>
      </c>
      <c r="J5" s="136">
        <v>150000</v>
      </c>
      <c r="K5" s="132">
        <v>152654.56</v>
      </c>
      <c r="L5" s="71">
        <f t="shared" ref="L5" si="0">K5-I5</f>
        <v>-47345.440000000002</v>
      </c>
      <c r="M5" s="59">
        <f t="shared" ref="M5" si="1">L5/K5</f>
        <v>-0.31014756454048936</v>
      </c>
      <c r="N5" s="130">
        <v>0</v>
      </c>
      <c r="O5" s="131">
        <v>0</v>
      </c>
      <c r="P5" s="132">
        <v>0</v>
      </c>
      <c r="Q5" s="71">
        <f t="shared" ref="Q5" si="2">P5-N5</f>
        <v>0</v>
      </c>
      <c r="R5" s="59" t="e">
        <f t="shared" ref="R5" si="3">Q5/P5</f>
        <v>#DIV/0!</v>
      </c>
      <c r="S5" s="130">
        <v>100000</v>
      </c>
      <c r="T5" s="131">
        <v>10000</v>
      </c>
      <c r="U5" s="132">
        <v>40000</v>
      </c>
      <c r="V5" s="71">
        <f t="shared" ref="V5" si="4">U5-S5</f>
        <v>-60000</v>
      </c>
      <c r="W5" s="59">
        <f t="shared" ref="W5" si="5">V5/U5</f>
        <v>-1.5</v>
      </c>
      <c r="X5" s="113">
        <v>0.08</v>
      </c>
      <c r="Y5" s="114">
        <v>0</v>
      </c>
      <c r="Z5" s="115">
        <v>0.08</v>
      </c>
      <c r="AA5" s="60">
        <v>14612</v>
      </c>
      <c r="AB5" s="61"/>
      <c r="AC5" s="73"/>
      <c r="AD5" s="69" t="s">
        <v>225</v>
      </c>
      <c r="AE5" s="8" t="s">
        <v>157</v>
      </c>
      <c r="AF5" s="8" t="s">
        <v>166</v>
      </c>
      <c r="AG5" s="8" t="s">
        <v>160</v>
      </c>
      <c r="AH5" s="8" t="s">
        <v>226</v>
      </c>
      <c r="AI5" s="8" t="s">
        <v>155</v>
      </c>
      <c r="AJ5" s="8" t="s">
        <v>162</v>
      </c>
      <c r="AK5" s="70"/>
      <c r="AL5" s="74"/>
    </row>
    <row r="6" spans="1:40" x14ac:dyDescent="0.3">
      <c r="B6" s="14"/>
      <c r="F6" s="36"/>
      <c r="H6" s="37"/>
      <c r="I6" s="38"/>
      <c r="K6" s="85">
        <f>SUM(K3:K5)</f>
        <v>192701.86</v>
      </c>
      <c r="L6" s="86"/>
      <c r="M6" s="87"/>
      <c r="N6" s="88"/>
      <c r="O6" s="89"/>
      <c r="P6" s="90">
        <f>SUM(P3:P5)</f>
        <v>241788.81</v>
      </c>
      <c r="Q6" s="86"/>
      <c r="R6" s="87"/>
      <c r="S6" s="89"/>
      <c r="T6" s="91"/>
      <c r="U6" s="92">
        <f>SUM(U3:U5)</f>
        <v>132174</v>
      </c>
      <c r="V6" s="98"/>
      <c r="W6" s="99"/>
      <c r="X6" s="100"/>
      <c r="Y6" s="100"/>
      <c r="Z6" s="41" t="s">
        <v>136</v>
      </c>
      <c r="AA6" s="18">
        <f>SUM(AA3:AA5)</f>
        <v>47313</v>
      </c>
      <c r="AB6" s="19">
        <f>SUM(AB3:AB5)</f>
        <v>0</v>
      </c>
      <c r="AC6" s="20">
        <f>SUM(AC3:AC5)</f>
        <v>0</v>
      </c>
      <c r="AD6" s="16"/>
      <c r="AE6" s="16" t="s">
        <v>142</v>
      </c>
      <c r="AF6" s="16"/>
      <c r="AG6" s="16"/>
      <c r="AH6" s="16"/>
      <c r="AI6" s="16"/>
      <c r="AJ6" s="16"/>
      <c r="AK6" s="17"/>
    </row>
    <row r="7" spans="1:40" x14ac:dyDescent="0.3">
      <c r="B7" s="14"/>
      <c r="C7" s="14"/>
      <c r="D7" s="21"/>
      <c r="F7" s="36"/>
      <c r="H7" s="37"/>
      <c r="I7" s="38"/>
      <c r="J7" s="42"/>
      <c r="K7" s="93"/>
      <c r="L7" s="82"/>
      <c r="M7" s="83"/>
      <c r="N7" s="94"/>
      <c r="O7" s="95"/>
      <c r="P7" s="81">
        <f>SUM(K6:U6)</f>
        <v>566664.66999999993</v>
      </c>
      <c r="Q7" s="82"/>
      <c r="R7" s="83"/>
      <c r="S7" s="95"/>
      <c r="T7" s="96"/>
      <c r="U7" s="84"/>
      <c r="V7" s="101"/>
      <c r="W7" s="97"/>
      <c r="X7" s="40"/>
      <c r="Y7" s="40"/>
      <c r="Z7" s="43"/>
      <c r="AA7" s="3">
        <f>AA6/P7</f>
        <v>8.349382360470789E-2</v>
      </c>
      <c r="AB7" s="4">
        <f>AB6/AA6</f>
        <v>0</v>
      </c>
      <c r="AD7" s="22"/>
      <c r="AE7" s="22" t="s">
        <v>142</v>
      </c>
      <c r="AF7" s="22"/>
      <c r="AG7" s="22"/>
      <c r="AH7" s="22"/>
      <c r="AI7" s="22"/>
      <c r="AJ7" s="22"/>
      <c r="AK7" s="23"/>
    </row>
    <row r="8" spans="1:40" ht="43.2" x14ac:dyDescent="0.3">
      <c r="B8" s="14"/>
      <c r="C8" s="14"/>
      <c r="D8" s="21"/>
      <c r="G8" s="44"/>
      <c r="H8" s="44"/>
      <c r="I8" s="44"/>
      <c r="J8" s="44"/>
      <c r="K8" s="37"/>
      <c r="L8" s="27"/>
      <c r="M8" s="45"/>
      <c r="N8" s="44"/>
      <c r="O8" s="39"/>
      <c r="P8" s="38"/>
      <c r="Q8" s="27"/>
      <c r="R8" s="45"/>
      <c r="S8" s="44"/>
      <c r="T8" s="37"/>
      <c r="U8" s="27"/>
      <c r="V8" s="27"/>
      <c r="W8" s="45"/>
      <c r="X8" s="40"/>
      <c r="Y8" s="40"/>
      <c r="Z8" s="40"/>
      <c r="AA8" s="25" t="s">
        <v>134</v>
      </c>
      <c r="AB8" s="26" t="s">
        <v>135</v>
      </c>
    </row>
    <row r="9" spans="1:40" x14ac:dyDescent="0.3">
      <c r="B9" s="14"/>
      <c r="C9" s="14"/>
      <c r="D9" s="21"/>
      <c r="F9" s="46"/>
      <c r="G9" s="44"/>
      <c r="H9" s="44"/>
      <c r="I9" s="44"/>
      <c r="J9" s="44"/>
      <c r="K9" s="37"/>
      <c r="L9" s="27"/>
      <c r="M9" s="45"/>
      <c r="N9" s="44"/>
      <c r="O9" s="39"/>
      <c r="P9" s="38"/>
      <c r="Q9" s="27"/>
      <c r="R9" s="45"/>
      <c r="S9" s="44"/>
      <c r="T9" s="47"/>
      <c r="U9" s="27"/>
      <c r="V9" s="27"/>
      <c r="W9" s="45"/>
      <c r="X9" s="40"/>
      <c r="Y9" s="40"/>
      <c r="Z9" s="40"/>
      <c r="AA9" s="12" t="s">
        <v>115</v>
      </c>
      <c r="AB9" s="12" t="s">
        <v>266</v>
      </c>
      <c r="AC9" s="12" t="s">
        <v>267</v>
      </c>
    </row>
    <row r="10" spans="1:40" x14ac:dyDescent="0.3">
      <c r="B10" s="14"/>
      <c r="C10" s="14"/>
      <c r="D10" s="21"/>
      <c r="G10" s="44"/>
      <c r="H10" s="44"/>
      <c r="I10" s="44"/>
      <c r="J10" s="44"/>
      <c r="K10" s="27"/>
      <c r="L10" s="27"/>
      <c r="M10" s="45"/>
      <c r="N10" s="44"/>
      <c r="O10" s="27"/>
      <c r="P10" s="27"/>
      <c r="Q10" s="27"/>
      <c r="R10" s="45"/>
      <c r="S10" s="44"/>
      <c r="T10" s="27"/>
      <c r="U10" s="27"/>
      <c r="V10" s="27"/>
      <c r="W10" s="45"/>
      <c r="X10" s="40"/>
      <c r="Y10" s="40"/>
      <c r="Z10" s="40"/>
    </row>
    <row r="11" spans="1:40" x14ac:dyDescent="0.3">
      <c r="B11" s="14"/>
      <c r="C11" s="14"/>
      <c r="D11" s="21"/>
      <c r="F11" s="48"/>
      <c r="G11" s="49"/>
      <c r="H11" s="50"/>
      <c r="I11" s="51"/>
      <c r="J11" s="44"/>
      <c r="K11" s="27"/>
      <c r="L11" s="27"/>
      <c r="M11" s="45"/>
      <c r="N11" s="52"/>
      <c r="O11" s="27"/>
      <c r="P11" s="27"/>
      <c r="Q11" s="27"/>
      <c r="R11" s="45"/>
      <c r="S11" s="53"/>
      <c r="T11" s="27"/>
      <c r="U11" s="27"/>
      <c r="V11" s="27"/>
      <c r="W11" s="45"/>
      <c r="X11" s="40"/>
      <c r="Y11" s="40"/>
      <c r="Z11" s="40"/>
    </row>
    <row r="12" spans="1:40" x14ac:dyDescent="0.3">
      <c r="B12" s="14"/>
      <c r="C12" s="14"/>
      <c r="D12" s="21"/>
      <c r="F12" s="53"/>
      <c r="H12" s="50"/>
      <c r="I12" s="51"/>
      <c r="J12" s="44"/>
      <c r="K12" s="27"/>
      <c r="L12" s="27"/>
      <c r="M12" s="45"/>
      <c r="N12" s="52"/>
      <c r="O12" s="27"/>
      <c r="P12" s="27"/>
      <c r="Q12" s="27"/>
      <c r="R12" s="45"/>
      <c r="S12" s="51"/>
      <c r="T12" s="27"/>
      <c r="U12" s="27"/>
      <c r="V12" s="27"/>
      <c r="W12" s="45"/>
      <c r="X12" s="40"/>
      <c r="Y12" s="40"/>
      <c r="Z12" s="40"/>
    </row>
    <row r="13" spans="1:40" x14ac:dyDescent="0.3">
      <c r="B13" s="14"/>
      <c r="C13" s="14"/>
      <c r="D13" s="21"/>
      <c r="F13" s="54"/>
      <c r="G13" s="44"/>
      <c r="H13" s="44"/>
      <c r="I13" s="44"/>
      <c r="J13" s="44"/>
      <c r="K13" s="44"/>
      <c r="L13" s="44"/>
      <c r="M13" s="55"/>
      <c r="N13" s="44"/>
      <c r="O13" s="44"/>
      <c r="P13" s="44"/>
      <c r="Q13" s="44"/>
      <c r="R13" s="55"/>
      <c r="S13" s="44"/>
      <c r="T13" s="44"/>
      <c r="U13" s="44"/>
      <c r="V13" s="44"/>
      <c r="W13" s="55"/>
      <c r="X13" s="40"/>
      <c r="Y13" s="40"/>
      <c r="Z13" s="40"/>
    </row>
    <row r="14" spans="1:40" x14ac:dyDescent="0.3">
      <c r="B14" s="14"/>
      <c r="C14" s="14"/>
      <c r="D14" s="21"/>
      <c r="F14" s="56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</row>
    <row r="15" spans="1:40" x14ac:dyDescent="0.3">
      <c r="B15" s="14"/>
      <c r="C15" s="14"/>
      <c r="D15" s="21"/>
      <c r="F15" s="57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40" x14ac:dyDescent="0.3">
      <c r="B16" s="14"/>
      <c r="C16" s="14"/>
      <c r="D16" s="21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2:23" x14ac:dyDescent="0.3">
      <c r="B17" s="14"/>
      <c r="C17" s="14"/>
      <c r="D17" s="21"/>
      <c r="G17" s="44"/>
      <c r="H17" s="44"/>
      <c r="I17" s="44"/>
      <c r="J17" s="44"/>
      <c r="K17" s="44"/>
      <c r="L17" s="44"/>
      <c r="M17" s="55"/>
      <c r="N17" s="44"/>
      <c r="O17" s="44"/>
      <c r="P17" s="44"/>
      <c r="Q17" s="44"/>
      <c r="R17" s="55"/>
      <c r="S17" s="44"/>
      <c r="T17" s="44"/>
      <c r="U17" s="44"/>
      <c r="V17" s="44"/>
      <c r="W17" s="55"/>
    </row>
    <row r="18" spans="2:23" x14ac:dyDescent="0.3">
      <c r="B18" s="14"/>
      <c r="C18" s="14"/>
      <c r="D18" s="21"/>
      <c r="F18" s="54"/>
      <c r="G18" s="44"/>
      <c r="H18" s="44"/>
      <c r="I18" s="44"/>
      <c r="J18" s="44"/>
      <c r="K18" s="44"/>
      <c r="L18" s="44"/>
      <c r="M18" s="55"/>
      <c r="N18" s="44"/>
      <c r="O18" s="44"/>
      <c r="P18" s="44"/>
      <c r="Q18" s="44"/>
      <c r="R18" s="55"/>
      <c r="S18" s="44"/>
      <c r="T18" s="44"/>
      <c r="U18" s="44"/>
      <c r="V18" s="44"/>
      <c r="W18" s="55"/>
    </row>
    <row r="19" spans="2:23" x14ac:dyDescent="0.3">
      <c r="F19" s="54"/>
      <c r="G19" s="44"/>
      <c r="H19" s="44"/>
      <c r="I19" s="44"/>
      <c r="J19" s="44"/>
      <c r="N19" s="44"/>
      <c r="S19" s="44"/>
    </row>
  </sheetData>
  <conditionalFormatting sqref="R3:R4">
    <cfRule type="cellIs" dxfId="429" priority="9" operator="lessThan">
      <formula>0</formula>
    </cfRule>
    <cfRule type="containsErrors" dxfId="428" priority="10" stopIfTrue="1">
      <formula>ISERROR(R3)</formula>
    </cfRule>
  </conditionalFormatting>
  <conditionalFormatting sqref="M3:M4">
    <cfRule type="cellIs" dxfId="427" priority="7" operator="lessThan">
      <formula>0</formula>
    </cfRule>
    <cfRule type="containsErrors" dxfId="426" priority="8" stopIfTrue="1">
      <formula>ISERROR(M3)</formula>
    </cfRule>
  </conditionalFormatting>
  <conditionalFormatting sqref="W3:W4">
    <cfRule type="cellIs" dxfId="425" priority="11" operator="lessThan">
      <formula>0</formula>
    </cfRule>
    <cfRule type="containsErrors" dxfId="424" priority="12" stopIfTrue="1">
      <formula>ISERROR(W3)</formula>
    </cfRule>
  </conditionalFormatting>
  <conditionalFormatting sqref="R5">
    <cfRule type="cellIs" dxfId="423" priority="3" operator="lessThan">
      <formula>0</formula>
    </cfRule>
    <cfRule type="containsErrors" dxfId="422" priority="4" stopIfTrue="1">
      <formula>ISERROR(R5)</formula>
    </cfRule>
  </conditionalFormatting>
  <conditionalFormatting sqref="M5">
    <cfRule type="cellIs" dxfId="421" priority="1" operator="lessThan">
      <formula>0</formula>
    </cfRule>
    <cfRule type="containsErrors" dxfId="420" priority="2" stopIfTrue="1">
      <formula>ISERROR(M5)</formula>
    </cfRule>
  </conditionalFormatting>
  <conditionalFormatting sqref="W5">
    <cfRule type="cellIs" dxfId="419" priority="5" operator="lessThan">
      <formula>0</formula>
    </cfRule>
    <cfRule type="containsErrors" dxfId="418" priority="6" stopIfTrue="1">
      <formula>ISERROR(W5)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47FB-4746-4C9C-BBDC-A846E06D22BF}">
  <dimension ref="A1:AN20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6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s="11" customFormat="1" x14ac:dyDescent="0.3">
      <c r="A3" s="107">
        <v>2020006</v>
      </c>
      <c r="B3" s="104">
        <v>43831</v>
      </c>
      <c r="C3" s="64">
        <v>43832</v>
      </c>
      <c r="D3" s="64">
        <v>44160</v>
      </c>
      <c r="E3" s="72" t="s">
        <v>9</v>
      </c>
      <c r="F3" s="73"/>
      <c r="G3" s="73" t="s">
        <v>68</v>
      </c>
      <c r="H3" s="129" t="s">
        <v>269</v>
      </c>
      <c r="I3" s="119">
        <v>500000</v>
      </c>
      <c r="J3" s="128"/>
      <c r="K3" s="121">
        <v>1080971.24</v>
      </c>
      <c r="L3" s="71">
        <v>580971.24</v>
      </c>
      <c r="M3" s="59">
        <v>0.5374530038375489</v>
      </c>
      <c r="N3" s="119">
        <v>0</v>
      </c>
      <c r="O3" s="122"/>
      <c r="P3" s="121">
        <v>0</v>
      </c>
      <c r="Q3" s="71">
        <v>0</v>
      </c>
      <c r="R3" s="59" t="e">
        <v>#DIV/0!</v>
      </c>
      <c r="S3" s="130">
        <v>50000</v>
      </c>
      <c r="T3" s="131"/>
      <c r="U3" s="132">
        <v>135882.84</v>
      </c>
      <c r="V3" s="71">
        <v>85882.84</v>
      </c>
      <c r="W3" s="59">
        <v>0.63203595097070386</v>
      </c>
      <c r="X3" s="124">
        <v>7.0000000000000007E-2</v>
      </c>
      <c r="Y3" s="125">
        <v>0</v>
      </c>
      <c r="Z3" s="126">
        <v>7.0000000000000007E-2</v>
      </c>
      <c r="AA3" s="127">
        <v>84830</v>
      </c>
      <c r="AB3" s="128">
        <v>0</v>
      </c>
      <c r="AC3" s="128">
        <v>0</v>
      </c>
      <c r="AD3" s="69" t="s">
        <v>255</v>
      </c>
      <c r="AE3" s="8" t="s">
        <v>178</v>
      </c>
      <c r="AF3" s="8" t="s">
        <v>204</v>
      </c>
      <c r="AG3" s="8" t="s">
        <v>193</v>
      </c>
      <c r="AH3" s="8" t="s">
        <v>189</v>
      </c>
      <c r="AI3" s="8" t="s">
        <v>190</v>
      </c>
      <c r="AJ3" s="8"/>
      <c r="AK3" s="70"/>
      <c r="AL3" s="74"/>
      <c r="AM3" s="12"/>
    </row>
    <row r="4" spans="1:40" x14ac:dyDescent="0.3">
      <c r="A4" s="30">
        <v>2020071</v>
      </c>
      <c r="B4" s="63">
        <v>43964</v>
      </c>
      <c r="C4" s="63">
        <v>43965</v>
      </c>
      <c r="D4" s="63">
        <v>44126</v>
      </c>
      <c r="E4" s="28" t="s">
        <v>9</v>
      </c>
      <c r="F4" s="29"/>
      <c r="G4" s="31" t="s">
        <v>77</v>
      </c>
      <c r="H4" s="135" t="s">
        <v>269</v>
      </c>
      <c r="I4" s="130">
        <v>125000</v>
      </c>
      <c r="J4" s="131">
        <v>75000</v>
      </c>
      <c r="K4" s="132">
        <v>90606.99</v>
      </c>
      <c r="L4" s="71">
        <v>-34393.009999999995</v>
      </c>
      <c r="M4" s="59">
        <v>-0.37958451108463037</v>
      </c>
      <c r="N4" s="156">
        <v>0</v>
      </c>
      <c r="O4" s="131">
        <v>0</v>
      </c>
      <c r="P4" s="132">
        <v>0</v>
      </c>
      <c r="Q4" s="71">
        <v>0</v>
      </c>
      <c r="R4" s="59" t="e">
        <v>#DIV/0!</v>
      </c>
      <c r="S4" s="130">
        <v>10000</v>
      </c>
      <c r="T4" s="131">
        <v>7500</v>
      </c>
      <c r="U4" s="132">
        <v>7400</v>
      </c>
      <c r="V4" s="71">
        <v>-2600</v>
      </c>
      <c r="W4" s="59">
        <v>-0.35135135135135137</v>
      </c>
      <c r="X4" s="143">
        <v>7.0000000000000007E-2</v>
      </c>
      <c r="Y4" s="144">
        <v>0</v>
      </c>
      <c r="Z4" s="145">
        <v>7.0000000000000007E-2</v>
      </c>
      <c r="AA4" s="7">
        <v>5986</v>
      </c>
      <c r="AB4" s="6">
        <v>0</v>
      </c>
      <c r="AC4" s="5">
        <v>0</v>
      </c>
      <c r="AD4" s="66" t="s">
        <v>255</v>
      </c>
      <c r="AF4" s="66" t="s">
        <v>190</v>
      </c>
      <c r="AG4" s="66" t="s">
        <v>189</v>
      </c>
      <c r="AH4" s="66" t="s">
        <v>296</v>
      </c>
      <c r="AI4" s="66" t="s">
        <v>214</v>
      </c>
      <c r="AJ4" s="66"/>
      <c r="AK4" s="66"/>
      <c r="AL4" s="165"/>
      <c r="AM4" s="27"/>
      <c r="AN4" s="12"/>
    </row>
    <row r="5" spans="1:40" x14ac:dyDescent="0.3">
      <c r="A5" s="30">
        <v>2012147</v>
      </c>
      <c r="B5" s="63">
        <v>41136</v>
      </c>
      <c r="C5" s="63">
        <v>41176</v>
      </c>
      <c r="D5" s="63">
        <v>44126</v>
      </c>
      <c r="E5" s="28" t="s">
        <v>0</v>
      </c>
      <c r="F5" s="134"/>
      <c r="G5" s="134" t="s">
        <v>5</v>
      </c>
      <c r="H5" s="135" t="s">
        <v>269</v>
      </c>
      <c r="I5" s="130">
        <v>146000</v>
      </c>
      <c r="J5" s="136">
        <v>146000</v>
      </c>
      <c r="K5" s="132">
        <v>49000</v>
      </c>
      <c r="L5" s="71">
        <v>-97000</v>
      </c>
      <c r="M5" s="59">
        <v>-1.9795918367346939</v>
      </c>
      <c r="N5" s="156">
        <v>102000</v>
      </c>
      <c r="O5" s="131">
        <v>102000</v>
      </c>
      <c r="P5" s="206">
        <v>25000</v>
      </c>
      <c r="Q5" s="207">
        <v>-77000</v>
      </c>
      <c r="R5" s="208">
        <v>-3.08</v>
      </c>
      <c r="S5" s="156">
        <v>10000</v>
      </c>
      <c r="T5" s="131">
        <v>10000</v>
      </c>
      <c r="U5" s="206">
        <v>0</v>
      </c>
      <c r="V5" s="207">
        <v>-10000</v>
      </c>
      <c r="W5" s="208" t="e">
        <v>#DIV/0!</v>
      </c>
      <c r="X5" s="143">
        <v>0.1</v>
      </c>
      <c r="Y5" s="144">
        <v>0.1</v>
      </c>
      <c r="Z5" s="145">
        <v>0.1</v>
      </c>
      <c r="AA5" s="138">
        <v>0</v>
      </c>
      <c r="AB5" s="139">
        <v>0</v>
      </c>
      <c r="AC5" s="5">
        <v>700</v>
      </c>
      <c r="AD5" s="134" t="s">
        <v>255</v>
      </c>
      <c r="AE5" s="134" t="s">
        <v>174</v>
      </c>
      <c r="AF5" s="66" t="s">
        <v>190</v>
      </c>
      <c r="AG5" s="66" t="s">
        <v>181</v>
      </c>
      <c r="AH5" s="134" t="s">
        <v>189</v>
      </c>
      <c r="AI5" s="134" t="s">
        <v>275</v>
      </c>
      <c r="AJ5" s="134"/>
      <c r="AK5" s="134"/>
      <c r="AL5" s="170"/>
      <c r="AM5" s="12"/>
      <c r="AN5" s="12"/>
    </row>
    <row r="6" spans="1:40" ht="15" thickBot="1" x14ac:dyDescent="0.35">
      <c r="A6" s="30">
        <v>2019133</v>
      </c>
      <c r="B6" s="63">
        <v>43744</v>
      </c>
      <c r="C6" s="63">
        <v>43745</v>
      </c>
      <c r="D6" s="63">
        <v>43979</v>
      </c>
      <c r="E6" s="28" t="s">
        <v>9</v>
      </c>
      <c r="F6" s="29"/>
      <c r="G6" s="29" t="s">
        <v>68</v>
      </c>
      <c r="H6" s="29" t="s">
        <v>269</v>
      </c>
      <c r="I6" s="130">
        <v>1250000</v>
      </c>
      <c r="J6" s="131">
        <v>1250000</v>
      </c>
      <c r="K6" s="132">
        <v>983000</v>
      </c>
      <c r="L6" s="71">
        <v>-267000</v>
      </c>
      <c r="M6" s="59">
        <v>-0.271617497456765</v>
      </c>
      <c r="N6" s="156">
        <v>0</v>
      </c>
      <c r="O6" s="131">
        <v>0</v>
      </c>
      <c r="P6" s="132">
        <v>0</v>
      </c>
      <c r="Q6" s="71">
        <v>0</v>
      </c>
      <c r="R6" s="59" t="e">
        <v>#DIV/0!</v>
      </c>
      <c r="S6" s="156">
        <v>80000</v>
      </c>
      <c r="T6" s="131">
        <v>25000</v>
      </c>
      <c r="U6" s="206">
        <v>25000</v>
      </c>
      <c r="V6" s="75">
        <v>-55000</v>
      </c>
      <c r="W6" s="76">
        <v>-2.2000000000000002</v>
      </c>
      <c r="X6" s="143">
        <v>7.0000000000000007E-2</v>
      </c>
      <c r="Y6" s="144">
        <v>0</v>
      </c>
      <c r="Z6" s="145">
        <v>7.0000000000000007E-2</v>
      </c>
      <c r="AA6" s="7">
        <v>73990</v>
      </c>
      <c r="AB6" s="6">
        <v>0</v>
      </c>
      <c r="AC6" s="5">
        <v>0</v>
      </c>
      <c r="AD6" s="66" t="s">
        <v>255</v>
      </c>
      <c r="AE6" s="66"/>
      <c r="AF6" s="66" t="s">
        <v>190</v>
      </c>
      <c r="AG6" s="66" t="s">
        <v>171</v>
      </c>
      <c r="AH6" s="66" t="s">
        <v>204</v>
      </c>
      <c r="AI6" s="66" t="s">
        <v>189</v>
      </c>
      <c r="AJ6" s="66"/>
      <c r="AK6" s="66"/>
      <c r="AL6" s="165"/>
      <c r="AM6" s="27"/>
      <c r="AN6" s="12"/>
    </row>
    <row r="7" spans="1:40" x14ac:dyDescent="0.3">
      <c r="B7" s="14"/>
      <c r="F7" s="36"/>
      <c r="H7" s="37"/>
      <c r="I7" s="38"/>
      <c r="K7" s="85">
        <f>SUM(K3:K6)</f>
        <v>2203578.23</v>
      </c>
      <c r="L7" s="86"/>
      <c r="M7" s="87"/>
      <c r="N7" s="88"/>
      <c r="O7" s="89"/>
      <c r="P7" s="90">
        <f>SUM(P3:P6)</f>
        <v>25000</v>
      </c>
      <c r="Q7" s="86"/>
      <c r="R7" s="87"/>
      <c r="S7" s="89"/>
      <c r="T7" s="91"/>
      <c r="U7" s="92">
        <f>SUM(U3:U6)</f>
        <v>168282.84</v>
      </c>
      <c r="V7" s="98"/>
      <c r="W7" s="99"/>
      <c r="X7" s="100"/>
      <c r="Y7" s="100"/>
      <c r="Z7" s="41" t="s">
        <v>136</v>
      </c>
      <c r="AA7" s="18">
        <f>SUM(AA3:AA6)</f>
        <v>164806</v>
      </c>
      <c r="AB7" s="19">
        <f>SUM(AB3:AB6)</f>
        <v>0</v>
      </c>
      <c r="AC7" s="20">
        <f>SUM(AC3:AC6)</f>
        <v>700</v>
      </c>
      <c r="AD7" s="16"/>
      <c r="AE7" s="16" t="s">
        <v>142</v>
      </c>
      <c r="AF7" s="16"/>
      <c r="AG7" s="16"/>
      <c r="AH7" s="16"/>
      <c r="AI7" s="16"/>
      <c r="AJ7" s="16"/>
      <c r="AK7" s="17"/>
    </row>
    <row r="8" spans="1:40" x14ac:dyDescent="0.3">
      <c r="B8" s="14"/>
      <c r="C8" s="14"/>
      <c r="D8" s="21"/>
      <c r="F8" s="36"/>
      <c r="H8" s="37"/>
      <c r="I8" s="38"/>
      <c r="J8" s="42"/>
      <c r="K8" s="93"/>
      <c r="L8" s="82"/>
      <c r="M8" s="83"/>
      <c r="N8" s="94"/>
      <c r="O8" s="95"/>
      <c r="P8" s="81">
        <f>SUM(K7:U7)</f>
        <v>2396861.0699999998</v>
      </c>
      <c r="Q8" s="82"/>
      <c r="R8" s="83"/>
      <c r="S8" s="95"/>
      <c r="T8" s="96"/>
      <c r="U8" s="84"/>
      <c r="V8" s="101"/>
      <c r="W8" s="97"/>
      <c r="X8" s="40"/>
      <c r="Y8" s="40"/>
      <c r="Z8" s="43"/>
      <c r="AA8" s="3">
        <f>AA7/P8</f>
        <v>6.8759095828612213E-2</v>
      </c>
      <c r="AB8" s="4">
        <f>AB7/AA7</f>
        <v>0</v>
      </c>
      <c r="AD8" s="22"/>
      <c r="AE8" s="22" t="s">
        <v>142</v>
      </c>
      <c r="AF8" s="22"/>
      <c r="AG8" s="22"/>
      <c r="AH8" s="22"/>
      <c r="AI8" s="22"/>
      <c r="AJ8" s="22"/>
      <c r="AK8" s="23"/>
    </row>
    <row r="9" spans="1:40" ht="43.2" x14ac:dyDescent="0.3">
      <c r="B9" s="14"/>
      <c r="C9" s="14"/>
      <c r="D9" s="21"/>
      <c r="G9" s="44"/>
      <c r="H9" s="44"/>
      <c r="I9" s="44"/>
      <c r="J9" s="44"/>
      <c r="K9" s="37"/>
      <c r="L9" s="27"/>
      <c r="M9" s="45"/>
      <c r="N9" s="44"/>
      <c r="O9" s="39"/>
      <c r="P9" s="38"/>
      <c r="Q9" s="27"/>
      <c r="R9" s="45"/>
      <c r="S9" s="44"/>
      <c r="T9" s="37"/>
      <c r="U9" s="27"/>
      <c r="V9" s="27"/>
      <c r="W9" s="45"/>
      <c r="X9" s="40"/>
      <c r="Y9" s="40"/>
      <c r="Z9" s="40"/>
      <c r="AA9" s="25" t="s">
        <v>134</v>
      </c>
      <c r="AB9" s="26" t="s">
        <v>135</v>
      </c>
    </row>
    <row r="10" spans="1:40" x14ac:dyDescent="0.3">
      <c r="B10" s="14"/>
      <c r="C10" s="14"/>
      <c r="D10" s="21"/>
      <c r="F10" s="46"/>
      <c r="G10" s="44"/>
      <c r="H10" s="44"/>
      <c r="I10" s="44"/>
      <c r="J10" s="44"/>
      <c r="K10" s="37"/>
      <c r="L10" s="27"/>
      <c r="M10" s="45"/>
      <c r="N10" s="44"/>
      <c r="O10" s="39"/>
      <c r="P10" s="38"/>
      <c r="Q10" s="27"/>
      <c r="R10" s="45"/>
      <c r="S10" s="44"/>
      <c r="T10" s="47"/>
      <c r="U10" s="27"/>
      <c r="V10" s="27"/>
      <c r="W10" s="45"/>
      <c r="X10" s="40"/>
      <c r="Y10" s="40"/>
      <c r="Z10" s="40"/>
      <c r="AA10" s="12" t="s">
        <v>115</v>
      </c>
      <c r="AB10" s="12" t="s">
        <v>266</v>
      </c>
      <c r="AC10" s="12" t="s">
        <v>267</v>
      </c>
    </row>
    <row r="11" spans="1:40" x14ac:dyDescent="0.3">
      <c r="B11" s="14"/>
      <c r="C11" s="14"/>
      <c r="D11" s="21"/>
      <c r="G11" s="44"/>
      <c r="H11" s="44"/>
      <c r="I11" s="44"/>
      <c r="J11" s="44"/>
      <c r="K11" s="27"/>
      <c r="L11" s="27"/>
      <c r="M11" s="45"/>
      <c r="N11" s="44"/>
      <c r="O11" s="27"/>
      <c r="P11" s="27"/>
      <c r="Q11" s="27"/>
      <c r="R11" s="45"/>
      <c r="S11" s="44"/>
      <c r="T11" s="27"/>
      <c r="U11" s="27"/>
      <c r="V11" s="27"/>
      <c r="W11" s="45"/>
      <c r="X11" s="40"/>
      <c r="Y11" s="40"/>
      <c r="Z11" s="40"/>
    </row>
    <row r="12" spans="1:40" x14ac:dyDescent="0.3">
      <c r="B12" s="14"/>
      <c r="C12" s="14"/>
      <c r="D12" s="21"/>
      <c r="F12" s="48"/>
      <c r="G12" s="49"/>
      <c r="H12" s="50"/>
      <c r="I12" s="51"/>
      <c r="J12" s="44"/>
      <c r="K12" s="27"/>
      <c r="L12" s="27"/>
      <c r="M12" s="45"/>
      <c r="N12" s="52"/>
      <c r="O12" s="27"/>
      <c r="P12" s="27"/>
      <c r="Q12" s="27"/>
      <c r="R12" s="45"/>
      <c r="S12" s="53"/>
      <c r="T12" s="27"/>
      <c r="U12" s="27"/>
      <c r="V12" s="27"/>
      <c r="W12" s="45"/>
      <c r="X12" s="40"/>
      <c r="Y12" s="40"/>
      <c r="Z12" s="40"/>
    </row>
    <row r="13" spans="1:40" x14ac:dyDescent="0.3">
      <c r="B13" s="14"/>
      <c r="C13" s="14"/>
      <c r="D13" s="21"/>
      <c r="F13" s="53"/>
      <c r="H13" s="50"/>
      <c r="I13" s="51"/>
      <c r="J13" s="44"/>
      <c r="K13" s="27"/>
      <c r="L13" s="27"/>
      <c r="M13" s="45"/>
      <c r="N13" s="52"/>
      <c r="O13" s="27"/>
      <c r="P13" s="27"/>
      <c r="Q13" s="27"/>
      <c r="R13" s="45"/>
      <c r="S13" s="51"/>
      <c r="T13" s="27"/>
      <c r="U13" s="27"/>
      <c r="V13" s="27"/>
      <c r="W13" s="45"/>
      <c r="X13" s="40"/>
      <c r="Y13" s="40"/>
      <c r="Z13" s="40"/>
    </row>
    <row r="14" spans="1:40" x14ac:dyDescent="0.3">
      <c r="B14" s="14"/>
      <c r="C14" s="14"/>
      <c r="D14" s="21"/>
      <c r="F14" s="54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  <c r="X14" s="40"/>
      <c r="Y14" s="40"/>
      <c r="Z14" s="40"/>
    </row>
    <row r="15" spans="1:40" x14ac:dyDescent="0.3">
      <c r="B15" s="14"/>
      <c r="C15" s="14"/>
      <c r="D15" s="21"/>
      <c r="F15" s="56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40" x14ac:dyDescent="0.3">
      <c r="B16" s="14"/>
      <c r="C16" s="14"/>
      <c r="D16" s="21"/>
      <c r="F16" s="57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2:23" x14ac:dyDescent="0.3">
      <c r="B17" s="14"/>
      <c r="C17" s="14"/>
      <c r="D17" s="21"/>
      <c r="G17" s="44"/>
      <c r="H17" s="44"/>
      <c r="I17" s="44"/>
      <c r="J17" s="44"/>
      <c r="K17" s="44"/>
      <c r="L17" s="44"/>
      <c r="M17" s="55"/>
      <c r="N17" s="44"/>
      <c r="O17" s="44"/>
      <c r="P17" s="44"/>
      <c r="Q17" s="44"/>
      <c r="R17" s="55"/>
      <c r="S17" s="44"/>
      <c r="T17" s="44"/>
      <c r="U17" s="44"/>
      <c r="V17" s="44"/>
      <c r="W17" s="55"/>
    </row>
    <row r="18" spans="2:23" x14ac:dyDescent="0.3">
      <c r="B18" s="14"/>
      <c r="C18" s="14"/>
      <c r="D18" s="21"/>
      <c r="G18" s="44"/>
      <c r="H18" s="44"/>
      <c r="I18" s="44"/>
      <c r="J18" s="44"/>
      <c r="K18" s="44"/>
      <c r="L18" s="44"/>
      <c r="M18" s="55"/>
      <c r="N18" s="44"/>
      <c r="O18" s="44"/>
      <c r="P18" s="44"/>
      <c r="Q18" s="44"/>
      <c r="R18" s="55"/>
      <c r="S18" s="44"/>
      <c r="T18" s="44"/>
      <c r="U18" s="44"/>
      <c r="V18" s="44"/>
      <c r="W18" s="55"/>
    </row>
    <row r="19" spans="2:23" x14ac:dyDescent="0.3">
      <c r="B19" s="14"/>
      <c r="C19" s="14"/>
      <c r="D19" s="21"/>
      <c r="F19" s="54"/>
      <c r="G19" s="44"/>
      <c r="H19" s="44"/>
      <c r="I19" s="44"/>
      <c r="J19" s="44"/>
      <c r="K19" s="44"/>
      <c r="L19" s="44"/>
      <c r="M19" s="55"/>
      <c r="N19" s="44"/>
      <c r="O19" s="44"/>
      <c r="P19" s="44"/>
      <c r="Q19" s="44"/>
      <c r="R19" s="55"/>
      <c r="S19" s="44"/>
      <c r="T19" s="44"/>
      <c r="U19" s="44"/>
      <c r="V19" s="44"/>
      <c r="W19" s="55"/>
    </row>
    <row r="20" spans="2:23" x14ac:dyDescent="0.3">
      <c r="F20" s="54"/>
      <c r="G20" s="44"/>
      <c r="H20" s="44"/>
      <c r="I20" s="44"/>
      <c r="J20" s="44"/>
      <c r="N20" s="44"/>
      <c r="S20" s="44"/>
    </row>
  </sheetData>
  <conditionalFormatting sqref="W3">
    <cfRule type="cellIs" dxfId="376" priority="7" operator="lessThan">
      <formula>0</formula>
    </cfRule>
    <cfRule type="containsErrors" dxfId="375" priority="8" stopIfTrue="1">
      <formula>ISERROR(W3)</formula>
    </cfRule>
  </conditionalFormatting>
  <conditionalFormatting sqref="R3:R6">
    <cfRule type="cellIs" dxfId="374" priority="5" operator="lessThan">
      <formula>0</formula>
    </cfRule>
    <cfRule type="containsErrors" dxfId="373" priority="6" stopIfTrue="1">
      <formula>ISERROR(R3)</formula>
    </cfRule>
  </conditionalFormatting>
  <conditionalFormatting sqref="M3:M6">
    <cfRule type="cellIs" dxfId="372" priority="3" operator="lessThan">
      <formula>0</formula>
    </cfRule>
    <cfRule type="containsErrors" dxfId="371" priority="4" stopIfTrue="1">
      <formula>ISERROR(M3)</formula>
    </cfRule>
  </conditionalFormatting>
  <conditionalFormatting sqref="W4:W6">
    <cfRule type="cellIs" dxfId="370" priority="1" operator="lessThan">
      <formula>0</formula>
    </cfRule>
    <cfRule type="containsErrors" dxfId="369" priority="2" stopIfTrue="1">
      <formula>ISERROR(W4)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F5EF-F079-4277-BE0D-CE1EC190C53C}">
  <dimension ref="A1:AN18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4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441406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39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39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39" customFormat="1" x14ac:dyDescent="0.3">
      <c r="A3" s="58" t="s">
        <v>223</v>
      </c>
      <c r="B3" s="77"/>
      <c r="C3" s="78">
        <v>43397</v>
      </c>
      <c r="D3" s="78">
        <v>43841</v>
      </c>
      <c r="E3" s="79" t="s">
        <v>9</v>
      </c>
      <c r="F3" s="8"/>
      <c r="G3" s="8" t="s">
        <v>224</v>
      </c>
      <c r="H3" s="8" t="s">
        <v>357</v>
      </c>
      <c r="I3" s="130">
        <v>200000</v>
      </c>
      <c r="J3" s="136">
        <v>150000</v>
      </c>
      <c r="K3" s="132">
        <v>152654.56</v>
      </c>
      <c r="L3" s="71">
        <f t="shared" ref="L3:L4" si="0">K3-I3</f>
        <v>-47345.440000000002</v>
      </c>
      <c r="M3" s="59">
        <f t="shared" ref="M3:M4" si="1">L3/K3</f>
        <v>-0.31014756454048936</v>
      </c>
      <c r="N3" s="130">
        <v>0</v>
      </c>
      <c r="O3" s="131">
        <v>0</v>
      </c>
      <c r="P3" s="132">
        <v>0</v>
      </c>
      <c r="Q3" s="71">
        <f t="shared" ref="Q3:Q4" si="2">P3-N3</f>
        <v>0</v>
      </c>
      <c r="R3" s="59" t="e">
        <f t="shared" ref="R3:R4" si="3">Q3/P3</f>
        <v>#DIV/0!</v>
      </c>
      <c r="S3" s="130">
        <v>100000</v>
      </c>
      <c r="T3" s="131">
        <v>10000</v>
      </c>
      <c r="U3" s="132">
        <v>40000</v>
      </c>
      <c r="V3" s="71">
        <f t="shared" ref="V3:V4" si="4">U3-S3</f>
        <v>-60000</v>
      </c>
      <c r="W3" s="59">
        <f t="shared" ref="W3:W4" si="5">V3/U3</f>
        <v>-1.5</v>
      </c>
      <c r="X3" s="113">
        <v>0.08</v>
      </c>
      <c r="Y3" s="114">
        <v>0</v>
      </c>
      <c r="Z3" s="115">
        <v>0.08</v>
      </c>
      <c r="AA3" s="60">
        <v>14612</v>
      </c>
      <c r="AB3" s="61"/>
      <c r="AC3" s="73"/>
      <c r="AD3" s="69" t="s">
        <v>225</v>
      </c>
      <c r="AE3" s="8" t="s">
        <v>157</v>
      </c>
      <c r="AF3" s="8" t="s">
        <v>166</v>
      </c>
      <c r="AG3" s="8" t="s">
        <v>160</v>
      </c>
      <c r="AH3" s="8" t="s">
        <v>226</v>
      </c>
      <c r="AI3" s="8" t="s">
        <v>155</v>
      </c>
      <c r="AJ3" s="8" t="s">
        <v>162</v>
      </c>
      <c r="AK3" s="70"/>
      <c r="AL3" s="74"/>
    </row>
    <row r="4" spans="1:39" customFormat="1" ht="15" thickBot="1" x14ac:dyDescent="0.35">
      <c r="A4" s="58">
        <v>2018174</v>
      </c>
      <c r="B4" s="77"/>
      <c r="C4" s="78">
        <v>43439</v>
      </c>
      <c r="D4" s="78">
        <v>43887</v>
      </c>
      <c r="E4" s="79" t="s">
        <v>9</v>
      </c>
      <c r="F4" s="8"/>
      <c r="G4" s="8" t="s">
        <v>84</v>
      </c>
      <c r="H4" s="29" t="s">
        <v>269</v>
      </c>
      <c r="I4" s="130">
        <v>150000</v>
      </c>
      <c r="J4" s="136">
        <v>200000</v>
      </c>
      <c r="K4" s="132">
        <v>192687.96</v>
      </c>
      <c r="L4" s="71">
        <f t="shared" si="0"/>
        <v>42687.959999999992</v>
      </c>
      <c r="M4" s="59">
        <f t="shared" si="1"/>
        <v>0.22153932191715556</v>
      </c>
      <c r="N4" s="130">
        <v>100000</v>
      </c>
      <c r="O4" s="131">
        <v>10000</v>
      </c>
      <c r="P4" s="132">
        <v>0</v>
      </c>
      <c r="Q4" s="71">
        <f t="shared" si="2"/>
        <v>-100000</v>
      </c>
      <c r="R4" s="59" t="e">
        <f t="shared" si="3"/>
        <v>#DIV/0!</v>
      </c>
      <c r="S4" s="130">
        <v>30000</v>
      </c>
      <c r="T4" s="131">
        <v>0</v>
      </c>
      <c r="U4" s="132">
        <v>0</v>
      </c>
      <c r="V4" s="71">
        <f t="shared" si="4"/>
        <v>-30000</v>
      </c>
      <c r="W4" s="59" t="e">
        <f t="shared" si="5"/>
        <v>#DIV/0!</v>
      </c>
      <c r="X4" s="113">
        <v>0.1</v>
      </c>
      <c r="Y4" s="114">
        <v>0.1</v>
      </c>
      <c r="Z4" s="115">
        <v>0.1</v>
      </c>
      <c r="AA4" s="60">
        <v>17978</v>
      </c>
      <c r="AB4" s="61">
        <v>3600</v>
      </c>
      <c r="AC4" s="73"/>
      <c r="AD4" s="69" t="s">
        <v>144</v>
      </c>
      <c r="AE4" s="8" t="s">
        <v>234</v>
      </c>
      <c r="AF4" s="8" t="s">
        <v>235</v>
      </c>
      <c r="AG4" s="8" t="s">
        <v>189</v>
      </c>
      <c r="AH4" s="8"/>
      <c r="AI4" s="8" t="s">
        <v>190</v>
      </c>
      <c r="AJ4" s="8" t="s">
        <v>145</v>
      </c>
      <c r="AK4" s="70" t="s">
        <v>147</v>
      </c>
      <c r="AL4" s="74"/>
    </row>
    <row r="5" spans="1:39" x14ac:dyDescent="0.3">
      <c r="B5" s="14"/>
      <c r="F5" s="36"/>
      <c r="H5" s="37"/>
      <c r="I5" s="38"/>
      <c r="K5" s="85">
        <f>SUM(K3:K4)</f>
        <v>345342.52</v>
      </c>
      <c r="L5" s="86"/>
      <c r="M5" s="87"/>
      <c r="N5" s="88"/>
      <c r="O5" s="89"/>
      <c r="P5" s="90">
        <f>SUM(P3:P4)</f>
        <v>0</v>
      </c>
      <c r="Q5" s="86"/>
      <c r="R5" s="87"/>
      <c r="S5" s="89"/>
      <c r="T5" s="91"/>
      <c r="U5" s="92">
        <f>SUM(U3:U4)</f>
        <v>40000</v>
      </c>
      <c r="V5" s="98"/>
      <c r="W5" s="99"/>
      <c r="X5" s="100"/>
      <c r="Y5" s="100"/>
      <c r="Z5" s="41" t="s">
        <v>136</v>
      </c>
      <c r="AA5" s="18">
        <f>SUM(AA3:AA4)</f>
        <v>32590</v>
      </c>
      <c r="AB5" s="19">
        <f>SUM(AB3:AB4)</f>
        <v>3600</v>
      </c>
      <c r="AC5" s="20">
        <f>SUM(AC3:AC4)</f>
        <v>0</v>
      </c>
      <c r="AD5" s="16"/>
      <c r="AE5" s="16" t="s">
        <v>142</v>
      </c>
      <c r="AF5" s="16"/>
      <c r="AG5" s="16"/>
      <c r="AH5" s="16"/>
      <c r="AI5" s="16"/>
      <c r="AJ5" s="16"/>
      <c r="AK5" s="17"/>
    </row>
    <row r="6" spans="1:39" x14ac:dyDescent="0.3">
      <c r="B6" s="14"/>
      <c r="C6" s="14"/>
      <c r="D6" s="21"/>
      <c r="F6" s="36"/>
      <c r="H6" s="37"/>
      <c r="I6" s="38"/>
      <c r="J6" s="42"/>
      <c r="K6" s="93"/>
      <c r="L6" s="82"/>
      <c r="M6" s="83"/>
      <c r="N6" s="94"/>
      <c r="O6" s="95"/>
      <c r="P6" s="81">
        <f>SUM(K5:U5)</f>
        <v>385342.52</v>
      </c>
      <c r="Q6" s="82"/>
      <c r="R6" s="83"/>
      <c r="S6" s="95"/>
      <c r="T6" s="96"/>
      <c r="U6" s="84"/>
      <c r="V6" s="101"/>
      <c r="W6" s="97"/>
      <c r="X6" s="40"/>
      <c r="Y6" s="40"/>
      <c r="Z6" s="43"/>
      <c r="AA6" s="3">
        <f>AA5/P6</f>
        <v>8.4574108250498797E-2</v>
      </c>
      <c r="AB6" s="4">
        <f>AB5/AA5</f>
        <v>0.1104633323105247</v>
      </c>
      <c r="AD6" s="22"/>
      <c r="AE6" s="22" t="s">
        <v>142</v>
      </c>
      <c r="AF6" s="22"/>
      <c r="AG6" s="22"/>
      <c r="AH6" s="22"/>
      <c r="AI6" s="22"/>
      <c r="AJ6" s="22"/>
      <c r="AK6" s="23"/>
    </row>
    <row r="7" spans="1:39" ht="43.2" x14ac:dyDescent="0.3">
      <c r="B7" s="14"/>
      <c r="C7" s="14"/>
      <c r="D7" s="21"/>
      <c r="G7" s="44"/>
      <c r="H7" s="44"/>
      <c r="I7" s="44"/>
      <c r="J7" s="44"/>
      <c r="K7" s="37"/>
      <c r="L7" s="27"/>
      <c r="M7" s="45"/>
      <c r="N7" s="44"/>
      <c r="O7" s="39"/>
      <c r="P7" s="38"/>
      <c r="Q7" s="27"/>
      <c r="R7" s="45"/>
      <c r="S7" s="44"/>
      <c r="T7" s="37"/>
      <c r="U7" s="27"/>
      <c r="V7" s="27"/>
      <c r="W7" s="45"/>
      <c r="X7" s="40"/>
      <c r="Y7" s="40"/>
      <c r="Z7" s="40"/>
      <c r="AA7" s="25" t="s">
        <v>134</v>
      </c>
      <c r="AB7" s="26" t="s">
        <v>135</v>
      </c>
    </row>
    <row r="8" spans="1:39" x14ac:dyDescent="0.3">
      <c r="B8" s="14"/>
      <c r="C8" s="14"/>
      <c r="D8" s="21"/>
      <c r="F8" s="46"/>
      <c r="G8" s="44"/>
      <c r="H8" s="44"/>
      <c r="I8" s="44"/>
      <c r="J8" s="44"/>
      <c r="K8" s="37"/>
      <c r="L8" s="27"/>
      <c r="M8" s="45"/>
      <c r="N8" s="44"/>
      <c r="O8" s="39"/>
      <c r="P8" s="38"/>
      <c r="Q8" s="27"/>
      <c r="R8" s="45"/>
      <c r="S8" s="44"/>
      <c r="T8" s="47"/>
      <c r="U8" s="27"/>
      <c r="V8" s="27"/>
      <c r="W8" s="45"/>
      <c r="X8" s="40"/>
      <c r="Y8" s="40"/>
      <c r="Z8" s="40"/>
      <c r="AA8" s="12" t="s">
        <v>115</v>
      </c>
      <c r="AB8" s="12" t="s">
        <v>266</v>
      </c>
      <c r="AC8" s="12" t="s">
        <v>267</v>
      </c>
    </row>
    <row r="9" spans="1:39" x14ac:dyDescent="0.3">
      <c r="B9" s="14"/>
      <c r="C9" s="14"/>
      <c r="D9" s="21"/>
      <c r="G9" s="44"/>
      <c r="H9" s="44"/>
      <c r="I9" s="44"/>
      <c r="J9" s="44"/>
      <c r="K9" s="27"/>
      <c r="L9" s="27"/>
      <c r="M9" s="45"/>
      <c r="N9" s="44"/>
      <c r="O9" s="27"/>
      <c r="P9" s="27"/>
      <c r="Q9" s="27"/>
      <c r="R9" s="45"/>
      <c r="S9" s="44"/>
      <c r="T9" s="27"/>
      <c r="U9" s="27"/>
      <c r="V9" s="27"/>
      <c r="W9" s="45"/>
      <c r="X9" s="40"/>
      <c r="Y9" s="40"/>
      <c r="Z9" s="40"/>
    </row>
    <row r="10" spans="1:39" x14ac:dyDescent="0.3">
      <c r="B10" s="14"/>
      <c r="C10" s="14"/>
      <c r="D10" s="21"/>
      <c r="F10" s="48"/>
      <c r="G10" s="49"/>
      <c r="H10" s="50"/>
      <c r="I10" s="51"/>
      <c r="J10" s="44"/>
      <c r="K10" s="27"/>
      <c r="L10" s="27"/>
      <c r="M10" s="45"/>
      <c r="N10" s="52"/>
      <c r="O10" s="27"/>
      <c r="P10" s="27"/>
      <c r="Q10" s="27"/>
      <c r="R10" s="45"/>
      <c r="S10" s="53"/>
      <c r="T10" s="27"/>
      <c r="U10" s="27"/>
      <c r="V10" s="27"/>
      <c r="W10" s="45"/>
      <c r="X10" s="40"/>
      <c r="Y10" s="40"/>
      <c r="Z10" s="40"/>
    </row>
    <row r="11" spans="1:39" x14ac:dyDescent="0.3">
      <c r="B11" s="14"/>
      <c r="C11" s="14"/>
      <c r="D11" s="21"/>
      <c r="F11" s="53"/>
      <c r="H11" s="50"/>
      <c r="I11" s="51"/>
      <c r="J11" s="44"/>
      <c r="K11" s="27"/>
      <c r="L11" s="27"/>
      <c r="M11" s="45"/>
      <c r="N11" s="52"/>
      <c r="O11" s="27"/>
      <c r="P11" s="27"/>
      <c r="Q11" s="27"/>
      <c r="R11" s="45"/>
      <c r="S11" s="51"/>
      <c r="T11" s="27"/>
      <c r="U11" s="27"/>
      <c r="V11" s="27"/>
      <c r="W11" s="45"/>
      <c r="X11" s="40"/>
      <c r="Y11" s="40"/>
      <c r="Z11" s="40"/>
    </row>
    <row r="12" spans="1:39" x14ac:dyDescent="0.3">
      <c r="B12" s="14"/>
      <c r="C12" s="14"/>
      <c r="D12" s="21"/>
      <c r="F12" s="54"/>
      <c r="G12" s="44"/>
      <c r="H12" s="44"/>
      <c r="I12" s="44"/>
      <c r="J12" s="44"/>
      <c r="K12" s="44"/>
      <c r="L12" s="44"/>
      <c r="M12" s="55"/>
      <c r="N12" s="44"/>
      <c r="O12" s="44"/>
      <c r="P12" s="44"/>
      <c r="Q12" s="44"/>
      <c r="R12" s="55"/>
      <c r="S12" s="44"/>
      <c r="T12" s="44"/>
      <c r="U12" s="44"/>
      <c r="V12" s="44"/>
      <c r="W12" s="55"/>
      <c r="X12" s="40"/>
      <c r="Y12" s="40"/>
      <c r="Z12" s="40"/>
    </row>
    <row r="13" spans="1:39" x14ac:dyDescent="0.3">
      <c r="B13" s="14"/>
      <c r="C13" s="14"/>
      <c r="D13" s="21"/>
      <c r="F13" s="56"/>
      <c r="G13" s="44"/>
      <c r="H13" s="44"/>
      <c r="I13" s="44"/>
      <c r="J13" s="44"/>
      <c r="K13" s="44"/>
      <c r="L13" s="44"/>
      <c r="M13" s="55"/>
      <c r="N13" s="44"/>
      <c r="O13" s="44"/>
      <c r="P13" s="44"/>
      <c r="Q13" s="44"/>
      <c r="R13" s="55"/>
      <c r="S13" s="44"/>
      <c r="T13" s="44"/>
      <c r="U13" s="44"/>
      <c r="V13" s="44"/>
      <c r="W13" s="55"/>
    </row>
    <row r="14" spans="1:39" x14ac:dyDescent="0.3">
      <c r="B14" s="14"/>
      <c r="C14" s="14"/>
      <c r="D14" s="21"/>
      <c r="F14" s="57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</row>
    <row r="15" spans="1:39" x14ac:dyDescent="0.3">
      <c r="B15" s="14"/>
      <c r="C15" s="14"/>
      <c r="D15" s="21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39" x14ac:dyDescent="0.3">
      <c r="B16" s="14"/>
      <c r="C16" s="14"/>
      <c r="D16" s="21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2:23" x14ac:dyDescent="0.3">
      <c r="B17" s="14"/>
      <c r="C17" s="14"/>
      <c r="D17" s="21"/>
      <c r="F17" s="54"/>
      <c r="G17" s="44"/>
      <c r="H17" s="44"/>
      <c r="I17" s="44"/>
      <c r="J17" s="44"/>
      <c r="K17" s="44"/>
      <c r="L17" s="44"/>
      <c r="M17" s="55"/>
      <c r="N17" s="44"/>
      <c r="O17" s="44"/>
      <c r="P17" s="44"/>
      <c r="Q17" s="44"/>
      <c r="R17" s="55"/>
      <c r="S17" s="44"/>
      <c r="T17" s="44"/>
      <c r="U17" s="44"/>
      <c r="V17" s="44"/>
      <c r="W17" s="55"/>
    </row>
    <row r="18" spans="2:23" x14ac:dyDescent="0.3">
      <c r="F18" s="54"/>
      <c r="G18" s="44"/>
      <c r="H18" s="44"/>
      <c r="I18" s="44"/>
      <c r="J18" s="44"/>
      <c r="N18" s="44"/>
      <c r="S18" s="44"/>
    </row>
  </sheetData>
  <conditionalFormatting sqref="R3">
    <cfRule type="cellIs" dxfId="327" priority="9" operator="lessThan">
      <formula>0</formula>
    </cfRule>
    <cfRule type="containsErrors" dxfId="326" priority="10" stopIfTrue="1">
      <formula>ISERROR(R3)</formula>
    </cfRule>
  </conditionalFormatting>
  <conditionalFormatting sqref="M3">
    <cfRule type="cellIs" dxfId="325" priority="7" operator="lessThan">
      <formula>0</formula>
    </cfRule>
    <cfRule type="containsErrors" dxfId="324" priority="8" stopIfTrue="1">
      <formula>ISERROR(M3)</formula>
    </cfRule>
  </conditionalFormatting>
  <conditionalFormatting sqref="W3">
    <cfRule type="cellIs" dxfId="323" priority="11" operator="lessThan">
      <formula>0</formula>
    </cfRule>
    <cfRule type="containsErrors" dxfId="322" priority="12" stopIfTrue="1">
      <formula>ISERROR(W3)</formula>
    </cfRule>
  </conditionalFormatting>
  <conditionalFormatting sqref="R4">
    <cfRule type="cellIs" dxfId="321" priority="3" operator="lessThan">
      <formula>0</formula>
    </cfRule>
    <cfRule type="containsErrors" dxfId="320" priority="4" stopIfTrue="1">
      <formula>ISERROR(R4)</formula>
    </cfRule>
  </conditionalFormatting>
  <conditionalFormatting sqref="M4">
    <cfRule type="cellIs" dxfId="319" priority="1" operator="lessThan">
      <formula>0</formula>
    </cfRule>
    <cfRule type="containsErrors" dxfId="318" priority="2" stopIfTrue="1">
      <formula>ISERROR(M4)</formula>
    </cfRule>
  </conditionalFormatting>
  <conditionalFormatting sqref="W4">
    <cfRule type="cellIs" dxfId="317" priority="5" operator="lessThan">
      <formula>0</formula>
    </cfRule>
    <cfRule type="containsErrors" dxfId="316" priority="6" stopIfTrue="1">
      <formula>ISERROR(W4)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31F7-1FA1-4FAF-B27A-9BA7004ED9AF}">
  <dimension ref="A1:AN47"/>
  <sheetViews>
    <sheetView zoomScale="90" zoomScaleNormal="9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F15" sqref="F15:F33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66406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s="11" customFormat="1" x14ac:dyDescent="0.3">
      <c r="A3" s="107">
        <v>201276</v>
      </c>
      <c r="B3" s="104">
        <v>40971</v>
      </c>
      <c r="C3" s="64">
        <v>40973</v>
      </c>
      <c r="D3" s="64">
        <v>44160</v>
      </c>
      <c r="E3" s="72" t="s">
        <v>9</v>
      </c>
      <c r="F3" s="73" t="s">
        <v>268</v>
      </c>
      <c r="G3" s="73" t="s">
        <v>68</v>
      </c>
      <c r="H3" s="129" t="s">
        <v>269</v>
      </c>
      <c r="I3" s="119">
        <v>0</v>
      </c>
      <c r="J3" s="128"/>
      <c r="K3" s="121">
        <v>0</v>
      </c>
      <c r="L3" s="71">
        <v>0</v>
      </c>
      <c r="M3" s="59" t="e">
        <v>#DIV/0!</v>
      </c>
      <c r="N3" s="119">
        <v>0</v>
      </c>
      <c r="O3" s="122"/>
      <c r="P3" s="121">
        <v>0</v>
      </c>
      <c r="Q3" s="71">
        <v>0</v>
      </c>
      <c r="R3" s="59" t="e">
        <v>#DIV/0!</v>
      </c>
      <c r="S3" s="130">
        <v>0</v>
      </c>
      <c r="T3" s="131"/>
      <c r="U3" s="132">
        <v>0</v>
      </c>
      <c r="V3" s="161">
        <v>0</v>
      </c>
      <c r="W3" s="59" t="e">
        <v>#DIV/0!</v>
      </c>
      <c r="X3" s="124">
        <v>0</v>
      </c>
      <c r="Y3" s="125">
        <v>0</v>
      </c>
      <c r="Z3" s="126">
        <v>0</v>
      </c>
      <c r="AA3" s="127">
        <v>0</v>
      </c>
      <c r="AB3" s="128">
        <v>0</v>
      </c>
      <c r="AC3" s="128">
        <v>0</v>
      </c>
      <c r="AD3" s="69" t="s">
        <v>164</v>
      </c>
      <c r="AE3" s="8"/>
      <c r="AF3" s="8" t="s">
        <v>182</v>
      </c>
      <c r="AG3" s="8" t="s">
        <v>180</v>
      </c>
      <c r="AH3" s="8"/>
      <c r="AI3" s="8"/>
      <c r="AJ3" s="8"/>
      <c r="AK3" s="70"/>
      <c r="AL3" s="74"/>
      <c r="AM3" s="12"/>
    </row>
    <row r="4" spans="1:40" s="11" customFormat="1" x14ac:dyDescent="0.3">
      <c r="A4" s="30">
        <v>2019158</v>
      </c>
      <c r="B4" s="63">
        <v>43749</v>
      </c>
      <c r="C4" s="63">
        <v>43759</v>
      </c>
      <c r="D4" s="63">
        <v>44130</v>
      </c>
      <c r="E4" s="28" t="s">
        <v>9</v>
      </c>
      <c r="F4" s="29" t="s">
        <v>95</v>
      </c>
      <c r="G4" s="31" t="s">
        <v>42</v>
      </c>
      <c r="H4" s="135" t="s">
        <v>269</v>
      </c>
      <c r="I4" s="140">
        <v>0</v>
      </c>
      <c r="J4" s="131">
        <v>60000</v>
      </c>
      <c r="K4" s="132">
        <v>42838.68</v>
      </c>
      <c r="L4" s="71">
        <v>42838.68</v>
      </c>
      <c r="M4" s="59">
        <v>1</v>
      </c>
      <c r="N4" s="156">
        <v>0</v>
      </c>
      <c r="O4" s="131">
        <v>15000</v>
      </c>
      <c r="P4" s="132">
        <v>9975.4</v>
      </c>
      <c r="Q4" s="71">
        <v>9975.4</v>
      </c>
      <c r="R4" s="59">
        <v>1</v>
      </c>
      <c r="S4" s="156">
        <v>0</v>
      </c>
      <c r="T4" s="131">
        <v>0</v>
      </c>
      <c r="U4" s="206">
        <v>0</v>
      </c>
      <c r="V4" s="207">
        <v>0</v>
      </c>
      <c r="W4" s="208" t="e">
        <v>#DIV/0!</v>
      </c>
      <c r="X4" s="143">
        <v>0.1</v>
      </c>
      <c r="Y4" s="144">
        <v>0</v>
      </c>
      <c r="Z4" s="145">
        <v>0</v>
      </c>
      <c r="AA4" s="7">
        <v>5210</v>
      </c>
      <c r="AB4" s="6">
        <v>0</v>
      </c>
      <c r="AC4" s="5">
        <v>71</v>
      </c>
      <c r="AD4" s="66" t="s">
        <v>164</v>
      </c>
      <c r="AE4" s="66"/>
      <c r="AF4" s="66" t="s">
        <v>291</v>
      </c>
      <c r="AG4" s="66" t="s">
        <v>294</v>
      </c>
      <c r="AH4" s="66" t="s">
        <v>293</v>
      </c>
      <c r="AI4" s="66"/>
      <c r="AJ4" s="66"/>
      <c r="AK4" s="66"/>
      <c r="AL4" s="165"/>
      <c r="AM4" s="2"/>
    </row>
    <row r="5" spans="1:40" s="11" customFormat="1" x14ac:dyDescent="0.3">
      <c r="A5" s="32">
        <v>2019002</v>
      </c>
      <c r="B5" s="63">
        <v>43467</v>
      </c>
      <c r="C5" s="63">
        <v>43468</v>
      </c>
      <c r="D5" s="63">
        <v>44130</v>
      </c>
      <c r="E5" s="28" t="s">
        <v>9</v>
      </c>
      <c r="F5" s="29" t="s">
        <v>58</v>
      </c>
      <c r="G5" s="29" t="s">
        <v>42</v>
      </c>
      <c r="H5" s="135" t="s">
        <v>269</v>
      </c>
      <c r="I5" s="130">
        <v>0</v>
      </c>
      <c r="J5" s="141">
        <v>0</v>
      </c>
      <c r="K5" s="132">
        <v>0</v>
      </c>
      <c r="L5" s="71">
        <v>0</v>
      </c>
      <c r="M5" s="59" t="e">
        <v>#DIV/0!</v>
      </c>
      <c r="N5" s="156">
        <v>75000</v>
      </c>
      <c r="O5" s="131">
        <v>0</v>
      </c>
      <c r="P5" s="132">
        <v>115465.21</v>
      </c>
      <c r="Q5" s="71">
        <v>40465.210000000006</v>
      </c>
      <c r="R5" s="59">
        <v>0.35045369943033061</v>
      </c>
      <c r="S5" s="156">
        <v>0</v>
      </c>
      <c r="T5" s="131">
        <v>0</v>
      </c>
      <c r="U5" s="206">
        <v>215885.92</v>
      </c>
      <c r="V5" s="207">
        <v>215885.92</v>
      </c>
      <c r="W5" s="208">
        <v>1</v>
      </c>
      <c r="X5" s="143">
        <v>0</v>
      </c>
      <c r="Y5" s="144">
        <v>0.1</v>
      </c>
      <c r="Z5" s="145">
        <v>0</v>
      </c>
      <c r="AA5" s="7">
        <v>8279</v>
      </c>
      <c r="AB5" s="6">
        <v>0</v>
      </c>
      <c r="AC5" s="5">
        <v>0</v>
      </c>
      <c r="AD5" s="66" t="s">
        <v>164</v>
      </c>
      <c r="AE5" s="24"/>
      <c r="AF5" s="66" t="s">
        <v>295</v>
      </c>
      <c r="AG5" s="66" t="s">
        <v>294</v>
      </c>
      <c r="AH5" s="66"/>
      <c r="AI5" s="66"/>
      <c r="AJ5" s="66"/>
      <c r="AK5" s="66"/>
      <c r="AL5" s="164" t="s">
        <v>114</v>
      </c>
      <c r="AM5" s="12"/>
    </row>
    <row r="6" spans="1:40" x14ac:dyDescent="0.3">
      <c r="A6" s="32">
        <v>2019032</v>
      </c>
      <c r="B6" s="63">
        <v>43496</v>
      </c>
      <c r="C6" s="63">
        <v>43500</v>
      </c>
      <c r="D6" s="63">
        <v>44126</v>
      </c>
      <c r="E6" s="28" t="s">
        <v>9</v>
      </c>
      <c r="F6" s="29" t="s">
        <v>69</v>
      </c>
      <c r="G6" s="29" t="s">
        <v>70</v>
      </c>
      <c r="H6" s="135" t="s">
        <v>269</v>
      </c>
      <c r="I6" s="130">
        <v>100000</v>
      </c>
      <c r="J6" s="141">
        <v>0</v>
      </c>
      <c r="K6" s="132">
        <v>277396</v>
      </c>
      <c r="L6" s="71">
        <v>177396</v>
      </c>
      <c r="M6" s="59">
        <v>0.63950453503294924</v>
      </c>
      <c r="N6" s="156">
        <v>20000</v>
      </c>
      <c r="O6" s="131">
        <v>0</v>
      </c>
      <c r="P6" s="132">
        <v>11600</v>
      </c>
      <c r="Q6" s="71">
        <v>-8400</v>
      </c>
      <c r="R6" s="59">
        <v>-0.72413793103448276</v>
      </c>
      <c r="S6" s="130">
        <v>20000</v>
      </c>
      <c r="T6" s="131">
        <v>0</v>
      </c>
      <c r="U6" s="206">
        <v>34975</v>
      </c>
      <c r="V6" s="207">
        <v>14975</v>
      </c>
      <c r="W6" s="208">
        <v>0.42816297355253752</v>
      </c>
      <c r="X6" s="143">
        <v>0.08</v>
      </c>
      <c r="Y6" s="144">
        <v>0.08</v>
      </c>
      <c r="Z6" s="145">
        <v>0.08</v>
      </c>
      <c r="AA6" s="7">
        <v>8369</v>
      </c>
      <c r="AB6" s="6">
        <v>0</v>
      </c>
      <c r="AC6" s="5">
        <v>0</v>
      </c>
      <c r="AD6" s="66" t="s">
        <v>164</v>
      </c>
      <c r="AE6" s="66"/>
      <c r="AF6" s="66" t="s">
        <v>291</v>
      </c>
      <c r="AG6" s="66" t="s">
        <v>294</v>
      </c>
      <c r="AH6" s="66" t="s">
        <v>300</v>
      </c>
      <c r="AI6" s="66"/>
      <c r="AJ6" s="66"/>
      <c r="AK6" s="66"/>
      <c r="AL6" s="164" t="s">
        <v>133</v>
      </c>
      <c r="AM6" s="27"/>
      <c r="AN6" s="12"/>
    </row>
    <row r="7" spans="1:40" x14ac:dyDescent="0.3">
      <c r="A7" s="147">
        <v>2019022</v>
      </c>
      <c r="B7" s="63">
        <v>43497</v>
      </c>
      <c r="C7" s="63">
        <v>43501</v>
      </c>
      <c r="D7" s="63">
        <v>44126</v>
      </c>
      <c r="E7" s="28" t="s">
        <v>9</v>
      </c>
      <c r="F7" s="29" t="s">
        <v>67</v>
      </c>
      <c r="G7" s="29" t="s">
        <v>65</v>
      </c>
      <c r="H7" s="135" t="s">
        <v>269</v>
      </c>
      <c r="I7" s="130">
        <v>325000</v>
      </c>
      <c r="J7" s="136">
        <v>325000</v>
      </c>
      <c r="K7" s="132">
        <v>474012.41</v>
      </c>
      <c r="L7" s="71">
        <v>149012.40999999997</v>
      </c>
      <c r="M7" s="59">
        <v>0.31436394249677974</v>
      </c>
      <c r="N7" s="156">
        <v>100000</v>
      </c>
      <c r="O7" s="131">
        <v>50000</v>
      </c>
      <c r="P7" s="132">
        <v>118630.41</v>
      </c>
      <c r="Q7" s="71">
        <v>18630.410000000003</v>
      </c>
      <c r="R7" s="59">
        <v>0.15704581987030142</v>
      </c>
      <c r="S7" s="130">
        <v>0</v>
      </c>
      <c r="T7" s="131">
        <v>0</v>
      </c>
      <c r="U7" s="206">
        <v>63644.79</v>
      </c>
      <c r="V7" s="207">
        <v>63644.79</v>
      </c>
      <c r="W7" s="208">
        <v>1</v>
      </c>
      <c r="X7" s="143">
        <v>0.1</v>
      </c>
      <c r="Y7" s="144">
        <v>0.1</v>
      </c>
      <c r="Z7" s="145">
        <v>0</v>
      </c>
      <c r="AA7" s="7">
        <v>61345</v>
      </c>
      <c r="AB7" s="6">
        <v>0</v>
      </c>
      <c r="AC7" s="5">
        <v>0</v>
      </c>
      <c r="AD7" s="66" t="s">
        <v>164</v>
      </c>
      <c r="AE7" s="66"/>
      <c r="AF7" s="66" t="s">
        <v>190</v>
      </c>
      <c r="AG7" s="66" t="s">
        <v>189</v>
      </c>
      <c r="AH7" s="66" t="s">
        <v>181</v>
      </c>
      <c r="AI7" s="66"/>
      <c r="AJ7" s="66"/>
      <c r="AK7" s="66"/>
      <c r="AL7" s="167" t="s">
        <v>118</v>
      </c>
      <c r="AM7" s="12"/>
      <c r="AN7" s="12"/>
    </row>
    <row r="8" spans="1:40" x14ac:dyDescent="0.3">
      <c r="A8" s="32">
        <v>2018116</v>
      </c>
      <c r="B8" s="63">
        <v>43405</v>
      </c>
      <c r="C8" s="63">
        <v>43339</v>
      </c>
      <c r="D8" s="63">
        <v>44126</v>
      </c>
      <c r="E8" s="28" t="s">
        <v>9</v>
      </c>
      <c r="F8" s="29" t="s">
        <v>50</v>
      </c>
      <c r="G8" s="29" t="s">
        <v>51</v>
      </c>
      <c r="H8" s="135" t="s">
        <v>269</v>
      </c>
      <c r="I8" s="130">
        <v>150000</v>
      </c>
      <c r="J8" s="136">
        <v>150000</v>
      </c>
      <c r="K8" s="132">
        <v>100000</v>
      </c>
      <c r="L8" s="71">
        <v>-50000</v>
      </c>
      <c r="M8" s="59">
        <v>-0.5</v>
      </c>
      <c r="N8" s="156">
        <v>0</v>
      </c>
      <c r="O8" s="131">
        <v>0</v>
      </c>
      <c r="P8" s="206">
        <v>0</v>
      </c>
      <c r="Q8" s="207">
        <v>0</v>
      </c>
      <c r="R8" s="208" t="e">
        <v>#DIV/0!</v>
      </c>
      <c r="S8" s="156">
        <v>0</v>
      </c>
      <c r="T8" s="131">
        <v>0</v>
      </c>
      <c r="U8" s="206">
        <v>0</v>
      </c>
      <c r="V8" s="207">
        <v>0</v>
      </c>
      <c r="W8" s="208" t="e">
        <v>#DIV/0!</v>
      </c>
      <c r="X8" s="143">
        <v>0.1</v>
      </c>
      <c r="Y8" s="144">
        <v>0</v>
      </c>
      <c r="Z8" s="145">
        <v>0</v>
      </c>
      <c r="AA8" s="7">
        <v>5000</v>
      </c>
      <c r="AB8" s="6">
        <v>0</v>
      </c>
      <c r="AC8" s="5">
        <v>0</v>
      </c>
      <c r="AD8" s="66" t="s">
        <v>164</v>
      </c>
      <c r="AF8" s="66" t="s">
        <v>190</v>
      </c>
      <c r="AG8" s="66" t="s">
        <v>189</v>
      </c>
      <c r="AI8" s="66"/>
      <c r="AJ8" s="66"/>
      <c r="AK8" s="66"/>
      <c r="AL8" s="168" t="s">
        <v>130</v>
      </c>
      <c r="AM8" s="12"/>
      <c r="AN8" s="12"/>
    </row>
    <row r="9" spans="1:40" x14ac:dyDescent="0.3">
      <c r="A9" s="33">
        <v>2018018</v>
      </c>
      <c r="B9" s="63">
        <v>43108</v>
      </c>
      <c r="C9" s="63">
        <v>43118</v>
      </c>
      <c r="D9" s="63">
        <v>44033</v>
      </c>
      <c r="E9" s="28" t="s">
        <v>9</v>
      </c>
      <c r="F9" s="29" t="s">
        <v>32</v>
      </c>
      <c r="G9" s="134" t="s">
        <v>33</v>
      </c>
      <c r="H9" s="29" t="s">
        <v>269</v>
      </c>
      <c r="I9" s="130">
        <v>300000</v>
      </c>
      <c r="J9" s="136">
        <v>400000</v>
      </c>
      <c r="K9" s="132">
        <v>375000</v>
      </c>
      <c r="L9" s="71">
        <v>75000</v>
      </c>
      <c r="M9" s="59">
        <v>0.2</v>
      </c>
      <c r="N9" s="130">
        <v>0</v>
      </c>
      <c r="O9" s="131">
        <v>1000</v>
      </c>
      <c r="P9" s="206">
        <v>0</v>
      </c>
      <c r="Q9" s="71">
        <v>0</v>
      </c>
      <c r="R9" s="59" t="e">
        <v>#DIV/0!</v>
      </c>
      <c r="S9" s="156">
        <v>25000</v>
      </c>
      <c r="T9" s="131">
        <v>43700</v>
      </c>
      <c r="U9" s="206">
        <v>43700</v>
      </c>
      <c r="V9" s="71">
        <v>18700</v>
      </c>
      <c r="W9" s="59">
        <v>0.42791762013729978</v>
      </c>
      <c r="X9" s="148">
        <v>4.2500000000000003E-2</v>
      </c>
      <c r="Y9" s="149">
        <v>0</v>
      </c>
      <c r="Z9" s="150">
        <v>4.2500000000000003E-2</v>
      </c>
      <c r="AA9" s="138">
        <v>17258</v>
      </c>
      <c r="AB9" s="139">
        <v>0</v>
      </c>
      <c r="AC9" s="5">
        <v>0</v>
      </c>
      <c r="AD9" s="134" t="s">
        <v>164</v>
      </c>
      <c r="AE9" s="134"/>
      <c r="AF9" s="134" t="s">
        <v>177</v>
      </c>
      <c r="AG9" s="66" t="s">
        <v>176</v>
      </c>
      <c r="AH9" s="134" t="s">
        <v>186</v>
      </c>
      <c r="AI9" s="134" t="s">
        <v>188</v>
      </c>
      <c r="AJ9" s="134" t="s">
        <v>185</v>
      </c>
      <c r="AK9" s="134"/>
      <c r="AL9" s="170"/>
      <c r="AM9" s="27"/>
      <c r="AN9" s="12"/>
    </row>
    <row r="10" spans="1:40" x14ac:dyDescent="0.3">
      <c r="A10" s="30">
        <v>2019084</v>
      </c>
      <c r="B10" s="63">
        <v>43613</v>
      </c>
      <c r="C10" s="63">
        <v>43616</v>
      </c>
      <c r="D10" s="63">
        <v>44006</v>
      </c>
      <c r="E10" s="28" t="s">
        <v>9</v>
      </c>
      <c r="F10" s="29" t="s">
        <v>83</v>
      </c>
      <c r="G10" s="31" t="s">
        <v>84</v>
      </c>
      <c r="H10" s="29" t="s">
        <v>269</v>
      </c>
      <c r="I10" s="130">
        <v>5000000</v>
      </c>
      <c r="J10" s="141">
        <v>0</v>
      </c>
      <c r="K10" s="130">
        <v>7200000</v>
      </c>
      <c r="L10" s="71">
        <v>2200000</v>
      </c>
      <c r="M10" s="59">
        <v>0.30555555555555558</v>
      </c>
      <c r="N10" s="130">
        <v>0</v>
      </c>
      <c r="O10" s="136">
        <v>0</v>
      </c>
      <c r="P10" s="132">
        <v>0</v>
      </c>
      <c r="Q10" s="71">
        <v>0</v>
      </c>
      <c r="R10" s="59" t="e">
        <v>#DIV/0!</v>
      </c>
      <c r="S10" s="130">
        <v>0</v>
      </c>
      <c r="T10" s="136">
        <v>0</v>
      </c>
      <c r="U10" s="132">
        <v>0</v>
      </c>
      <c r="V10" s="71">
        <v>0</v>
      </c>
      <c r="W10" s="59" t="e">
        <v>#DIV/0!</v>
      </c>
      <c r="X10" s="143">
        <v>0.03</v>
      </c>
      <c r="Y10" s="144">
        <v>0</v>
      </c>
      <c r="Z10" s="145">
        <v>0</v>
      </c>
      <c r="AA10" s="7">
        <v>216000</v>
      </c>
      <c r="AB10" s="6">
        <v>0</v>
      </c>
      <c r="AC10" s="5">
        <v>0</v>
      </c>
      <c r="AD10" s="66" t="s">
        <v>164</v>
      </c>
      <c r="AE10" s="66"/>
      <c r="AF10" s="66" t="s">
        <v>172</v>
      </c>
      <c r="AG10" s="66" t="s">
        <v>169</v>
      </c>
      <c r="AH10" s="66" t="s">
        <v>214</v>
      </c>
      <c r="AI10" s="66" t="s">
        <v>197</v>
      </c>
      <c r="AJ10" s="66"/>
      <c r="AK10" s="66"/>
      <c r="AL10" s="165"/>
      <c r="AM10" s="27"/>
      <c r="AN10" s="12"/>
    </row>
    <row r="11" spans="1:40" x14ac:dyDescent="0.3">
      <c r="A11" s="30">
        <v>2018176</v>
      </c>
      <c r="B11" s="63">
        <v>43441</v>
      </c>
      <c r="C11" s="63">
        <v>43444</v>
      </c>
      <c r="D11" s="63">
        <v>44006</v>
      </c>
      <c r="E11" s="28" t="s">
        <v>9</v>
      </c>
      <c r="F11" s="29" t="s">
        <v>56</v>
      </c>
      <c r="G11" s="29" t="s">
        <v>57</v>
      </c>
      <c r="H11" s="29" t="s">
        <v>269</v>
      </c>
      <c r="I11" s="130">
        <v>800000</v>
      </c>
      <c r="J11" s="136">
        <v>351999</v>
      </c>
      <c r="K11" s="132">
        <v>376824.47</v>
      </c>
      <c r="L11" s="71">
        <v>-423175.53</v>
      </c>
      <c r="M11" s="59">
        <v>-1.1230043792007458</v>
      </c>
      <c r="N11" s="130">
        <v>0</v>
      </c>
      <c r="O11" s="136">
        <v>0</v>
      </c>
      <c r="P11" s="132">
        <v>0</v>
      </c>
      <c r="Q11" s="71">
        <v>0</v>
      </c>
      <c r="R11" s="59" t="e">
        <v>#DIV/0!</v>
      </c>
      <c r="S11" s="130">
        <v>20000</v>
      </c>
      <c r="T11" s="136">
        <v>0</v>
      </c>
      <c r="U11" s="132">
        <v>0</v>
      </c>
      <c r="V11" s="71">
        <v>-20000</v>
      </c>
      <c r="W11" s="59" t="e">
        <v>#DIV/0!</v>
      </c>
      <c r="X11" s="143">
        <v>0.05</v>
      </c>
      <c r="Y11" s="144">
        <v>0</v>
      </c>
      <c r="Z11" s="145">
        <v>0.05</v>
      </c>
      <c r="AA11" s="7">
        <v>20730</v>
      </c>
      <c r="AB11" s="6">
        <v>0</v>
      </c>
      <c r="AC11" s="5">
        <v>0</v>
      </c>
      <c r="AD11" s="66" t="s">
        <v>164</v>
      </c>
      <c r="AE11" s="66"/>
      <c r="AF11" s="66" t="s">
        <v>151</v>
      </c>
      <c r="AG11" s="66" t="s">
        <v>154</v>
      </c>
      <c r="AH11" s="66" t="s">
        <v>310</v>
      </c>
      <c r="AI11" s="66"/>
      <c r="AJ11" s="66"/>
      <c r="AK11" s="66"/>
      <c r="AL11" s="165"/>
      <c r="AM11" s="12"/>
      <c r="AN11" s="12"/>
    </row>
    <row r="12" spans="1:40" x14ac:dyDescent="0.3">
      <c r="A12" s="33">
        <v>2018057</v>
      </c>
      <c r="B12" s="63">
        <v>43180</v>
      </c>
      <c r="C12" s="63">
        <v>43181</v>
      </c>
      <c r="D12" s="63">
        <v>44006</v>
      </c>
      <c r="E12" s="28" t="s">
        <v>9</v>
      </c>
      <c r="F12" s="29" t="s">
        <v>40</v>
      </c>
      <c r="G12" s="134" t="s">
        <v>41</v>
      </c>
      <c r="H12" s="29" t="s">
        <v>269</v>
      </c>
      <c r="I12" s="130">
        <v>950000</v>
      </c>
      <c r="J12" s="136">
        <v>1388251.08</v>
      </c>
      <c r="K12" s="132">
        <v>1388251.08</v>
      </c>
      <c r="L12" s="71">
        <v>438251.08000000007</v>
      </c>
      <c r="M12" s="59">
        <v>0.31568574756664336</v>
      </c>
      <c r="N12" s="130">
        <v>0</v>
      </c>
      <c r="O12" s="136">
        <v>0</v>
      </c>
      <c r="P12" s="132">
        <v>0</v>
      </c>
      <c r="Q12" s="71">
        <v>0</v>
      </c>
      <c r="R12" s="59" t="e">
        <v>#DIV/0!</v>
      </c>
      <c r="S12" s="130">
        <v>85000</v>
      </c>
      <c r="T12" s="136">
        <v>0</v>
      </c>
      <c r="U12" s="132">
        <v>0</v>
      </c>
      <c r="V12" s="71">
        <v>-85000</v>
      </c>
      <c r="W12" s="59" t="e">
        <v>#DIV/0!</v>
      </c>
      <c r="X12" s="148">
        <v>0.08</v>
      </c>
      <c r="Y12" s="149">
        <v>0</v>
      </c>
      <c r="Z12" s="150">
        <v>0</v>
      </c>
      <c r="AA12" s="138">
        <v>108243</v>
      </c>
      <c r="AB12" s="139">
        <v>7461</v>
      </c>
      <c r="AC12" s="5">
        <v>0</v>
      </c>
      <c r="AD12" s="134" t="s">
        <v>164</v>
      </c>
      <c r="AE12" s="66"/>
      <c r="AF12" s="66" t="s">
        <v>151</v>
      </c>
      <c r="AG12" s="66" t="s">
        <v>154</v>
      </c>
      <c r="AH12" s="66" t="s">
        <v>310</v>
      </c>
      <c r="AI12" s="134" t="s">
        <v>155</v>
      </c>
      <c r="AJ12" s="134" t="s">
        <v>214</v>
      </c>
      <c r="AK12" s="134"/>
      <c r="AL12" s="170"/>
      <c r="AM12" s="12"/>
      <c r="AN12" s="12"/>
    </row>
    <row r="13" spans="1:40" x14ac:dyDescent="0.3">
      <c r="A13" s="30">
        <v>2019134</v>
      </c>
      <c r="B13" s="63">
        <v>43396</v>
      </c>
      <c r="C13" s="63">
        <v>43397</v>
      </c>
      <c r="D13" s="63">
        <v>43979</v>
      </c>
      <c r="E13" s="35" t="s">
        <v>9</v>
      </c>
      <c r="F13" s="29" t="s">
        <v>93</v>
      </c>
      <c r="G13" s="29" t="s">
        <v>65</v>
      </c>
      <c r="H13" s="29" t="s">
        <v>269</v>
      </c>
      <c r="I13" s="157">
        <v>119000</v>
      </c>
      <c r="J13" s="141">
        <v>0</v>
      </c>
      <c r="K13" s="142">
        <v>0</v>
      </c>
      <c r="L13" s="71">
        <v>-119000</v>
      </c>
      <c r="M13" s="59" t="e">
        <v>#DIV/0!</v>
      </c>
      <c r="N13" s="156">
        <v>0</v>
      </c>
      <c r="O13" s="131">
        <v>0</v>
      </c>
      <c r="P13" s="132">
        <v>0</v>
      </c>
      <c r="Q13" s="71">
        <v>0</v>
      </c>
      <c r="R13" s="59" t="e">
        <v>#DIV/0!</v>
      </c>
      <c r="S13" s="156">
        <v>0</v>
      </c>
      <c r="T13" s="131">
        <v>0</v>
      </c>
      <c r="U13" s="206">
        <v>0</v>
      </c>
      <c r="V13" s="75">
        <v>0</v>
      </c>
      <c r="W13" s="76" t="e">
        <v>#DIV/0!</v>
      </c>
      <c r="X13" s="143">
        <v>0.1</v>
      </c>
      <c r="Y13" s="144">
        <v>0</v>
      </c>
      <c r="Z13" s="145">
        <v>0</v>
      </c>
      <c r="AA13" s="7">
        <v>11900</v>
      </c>
      <c r="AB13" s="6">
        <v>0</v>
      </c>
      <c r="AC13" s="5">
        <v>0</v>
      </c>
      <c r="AD13" s="66" t="s">
        <v>164</v>
      </c>
      <c r="AE13" s="66"/>
      <c r="AF13" s="66" t="s">
        <v>295</v>
      </c>
      <c r="AG13" s="66" t="s">
        <v>317</v>
      </c>
      <c r="AI13" s="66"/>
      <c r="AJ13" s="66"/>
      <c r="AK13" s="66"/>
      <c r="AL13" s="164" t="s">
        <v>122</v>
      </c>
      <c r="AM13" s="27"/>
      <c r="AN13" s="12"/>
    </row>
    <row r="14" spans="1:40" customFormat="1" x14ac:dyDescent="0.3">
      <c r="A14" s="30">
        <v>2019049</v>
      </c>
      <c r="B14" s="63">
        <v>43497</v>
      </c>
      <c r="C14" s="63">
        <v>43536</v>
      </c>
      <c r="D14" s="63">
        <v>43979</v>
      </c>
      <c r="E14" s="28" t="s">
        <v>9</v>
      </c>
      <c r="F14" s="29" t="s">
        <v>78</v>
      </c>
      <c r="G14" s="29" t="s">
        <v>79</v>
      </c>
      <c r="H14" s="29" t="s">
        <v>269</v>
      </c>
      <c r="I14" s="130">
        <v>450000</v>
      </c>
      <c r="J14" s="141">
        <v>0</v>
      </c>
      <c r="K14" s="132">
        <v>850000</v>
      </c>
      <c r="L14" s="71">
        <v>400000</v>
      </c>
      <c r="M14" s="59">
        <v>0.47058823529411764</v>
      </c>
      <c r="N14" s="130">
        <v>0</v>
      </c>
      <c r="O14" s="131">
        <v>0</v>
      </c>
      <c r="P14" s="132">
        <v>0</v>
      </c>
      <c r="Q14" s="71">
        <v>0</v>
      </c>
      <c r="R14" s="59" t="e">
        <v>#DIV/0!</v>
      </c>
      <c r="S14" s="130">
        <v>0</v>
      </c>
      <c r="T14" s="131">
        <v>0</v>
      </c>
      <c r="U14" s="132">
        <v>0</v>
      </c>
      <c r="V14" s="75">
        <v>0</v>
      </c>
      <c r="W14" s="76" t="e">
        <v>#DIV/0!</v>
      </c>
      <c r="X14" s="143">
        <v>0.1</v>
      </c>
      <c r="Y14" s="144">
        <v>0</v>
      </c>
      <c r="Z14" s="145">
        <v>0</v>
      </c>
      <c r="AA14" s="7">
        <v>85000</v>
      </c>
      <c r="AB14" s="6">
        <v>0</v>
      </c>
      <c r="AC14" s="5">
        <v>0</v>
      </c>
      <c r="AD14" s="66" t="s">
        <v>164</v>
      </c>
      <c r="AE14" s="66"/>
      <c r="AF14" s="66" t="s">
        <v>162</v>
      </c>
      <c r="AG14" s="66" t="s">
        <v>166</v>
      </c>
      <c r="AH14" s="66" t="s">
        <v>289</v>
      </c>
      <c r="AI14" s="66" t="s">
        <v>319</v>
      </c>
      <c r="AJ14" s="66"/>
      <c r="AK14" s="66"/>
      <c r="AL14" s="165"/>
    </row>
    <row r="15" spans="1:40" customFormat="1" x14ac:dyDescent="0.3">
      <c r="A15" s="30">
        <v>2018141</v>
      </c>
      <c r="B15" s="63">
        <v>43107</v>
      </c>
      <c r="C15" s="63">
        <v>43377</v>
      </c>
      <c r="D15" s="63">
        <v>43977</v>
      </c>
      <c r="E15" s="28" t="s">
        <v>9</v>
      </c>
      <c r="F15" s="29"/>
      <c r="G15" s="29" t="s">
        <v>53</v>
      </c>
      <c r="H15" s="29" t="s">
        <v>269</v>
      </c>
      <c r="I15" s="130">
        <v>150000</v>
      </c>
      <c r="J15" s="141">
        <v>0</v>
      </c>
      <c r="K15" s="132">
        <v>115094.29</v>
      </c>
      <c r="L15" s="71">
        <v>-34905.710000000006</v>
      </c>
      <c r="M15" s="59">
        <v>-0.30327925043023429</v>
      </c>
      <c r="N15" s="130">
        <v>0</v>
      </c>
      <c r="O15" s="131">
        <v>0</v>
      </c>
      <c r="P15" s="132">
        <v>2424.4699999999998</v>
      </c>
      <c r="Q15" s="71">
        <v>2424.4699999999998</v>
      </c>
      <c r="R15" s="59">
        <v>1</v>
      </c>
      <c r="S15" s="130">
        <v>0</v>
      </c>
      <c r="T15" s="131">
        <v>0</v>
      </c>
      <c r="U15" s="132">
        <v>0</v>
      </c>
      <c r="V15" s="75">
        <v>0</v>
      </c>
      <c r="W15" s="76" t="e">
        <v>#DIV/0!</v>
      </c>
      <c r="X15" s="143">
        <v>0.1</v>
      </c>
      <c r="Y15" s="144">
        <v>0.1</v>
      </c>
      <c r="Z15" s="145">
        <v>0</v>
      </c>
      <c r="AA15" s="7">
        <v>11137</v>
      </c>
      <c r="AB15" s="6">
        <v>1456</v>
      </c>
      <c r="AC15" s="5">
        <v>0</v>
      </c>
      <c r="AD15" s="66" t="s">
        <v>164</v>
      </c>
      <c r="AE15" s="66" t="s">
        <v>254</v>
      </c>
      <c r="AF15" s="66" t="s">
        <v>177</v>
      </c>
      <c r="AG15" s="66" t="s">
        <v>176</v>
      </c>
      <c r="AH15" s="66" t="s">
        <v>185</v>
      </c>
      <c r="AI15" s="66"/>
      <c r="AJ15" s="66"/>
      <c r="AK15" s="66"/>
      <c r="AL15" s="165"/>
    </row>
    <row r="16" spans="1:40" customFormat="1" x14ac:dyDescent="0.3">
      <c r="A16" s="58">
        <v>2018090</v>
      </c>
      <c r="B16" s="77"/>
      <c r="C16" s="78">
        <v>43249</v>
      </c>
      <c r="D16" s="78">
        <v>43887</v>
      </c>
      <c r="E16" s="79" t="s">
        <v>9</v>
      </c>
      <c r="F16" s="8"/>
      <c r="G16" s="8" t="s">
        <v>25</v>
      </c>
      <c r="H16" s="29" t="s">
        <v>269</v>
      </c>
      <c r="I16" s="130">
        <v>0</v>
      </c>
      <c r="J16" s="136">
        <v>0</v>
      </c>
      <c r="K16" s="132">
        <v>0</v>
      </c>
      <c r="L16" s="71">
        <v>0</v>
      </c>
      <c r="M16" s="59" t="e">
        <v>#DIV/0!</v>
      </c>
      <c r="N16" s="130">
        <v>400000</v>
      </c>
      <c r="O16" s="131">
        <v>400000</v>
      </c>
      <c r="P16" s="132">
        <v>420000</v>
      </c>
      <c r="Q16" s="71">
        <v>20000</v>
      </c>
      <c r="R16" s="59">
        <v>4.7619047619047616E-2</v>
      </c>
      <c r="S16" s="130">
        <v>100000</v>
      </c>
      <c r="T16" s="131">
        <v>0</v>
      </c>
      <c r="U16" s="132">
        <v>873805</v>
      </c>
      <c r="V16" s="71">
        <v>773805</v>
      </c>
      <c r="W16" s="59">
        <v>0.88555799062719942</v>
      </c>
      <c r="X16" s="113">
        <v>0</v>
      </c>
      <c r="Y16" s="114">
        <v>7.4999999999999997E-2</v>
      </c>
      <c r="Z16" s="115">
        <v>7.4999999999999997E-2</v>
      </c>
      <c r="AA16" s="60">
        <v>83303</v>
      </c>
      <c r="AB16" s="61"/>
      <c r="AC16" s="73"/>
      <c r="AD16" s="69" t="s">
        <v>164</v>
      </c>
      <c r="AE16" s="24"/>
      <c r="AF16" s="8" t="s">
        <v>204</v>
      </c>
      <c r="AG16" s="8" t="s">
        <v>161</v>
      </c>
      <c r="AH16" s="8" t="s">
        <v>184</v>
      </c>
      <c r="AI16" s="8" t="s">
        <v>203</v>
      </c>
      <c r="AJ16" s="8" t="s">
        <v>190</v>
      </c>
      <c r="AK16" s="70" t="s">
        <v>322</v>
      </c>
      <c r="AL16" s="74"/>
    </row>
    <row r="17" spans="1:40" customFormat="1" x14ac:dyDescent="0.3">
      <c r="A17" s="58">
        <v>2018010</v>
      </c>
      <c r="B17" s="77"/>
      <c r="C17" s="78">
        <v>43108</v>
      </c>
      <c r="D17" s="78">
        <v>43887</v>
      </c>
      <c r="E17" s="79" t="s">
        <v>9</v>
      </c>
      <c r="F17" s="8"/>
      <c r="G17" s="8" t="s">
        <v>65</v>
      </c>
      <c r="H17" s="29" t="s">
        <v>269</v>
      </c>
      <c r="I17" s="130">
        <v>300000</v>
      </c>
      <c r="J17" s="136">
        <v>500000</v>
      </c>
      <c r="K17" s="132">
        <v>508342.49</v>
      </c>
      <c r="L17" s="71">
        <v>208342.49</v>
      </c>
      <c r="M17" s="59">
        <v>0.40984669607295665</v>
      </c>
      <c r="N17" s="130">
        <v>100000</v>
      </c>
      <c r="O17" s="131">
        <v>75000</v>
      </c>
      <c r="P17" s="132">
        <v>83161.64</v>
      </c>
      <c r="Q17" s="71">
        <v>-16838.36</v>
      </c>
      <c r="R17" s="59">
        <v>-0.20247748841893931</v>
      </c>
      <c r="S17" s="130">
        <v>0</v>
      </c>
      <c r="T17" s="131">
        <v>0</v>
      </c>
      <c r="U17" s="132">
        <v>0</v>
      </c>
      <c r="V17" s="71">
        <v>0</v>
      </c>
      <c r="W17" s="59" t="e">
        <v>#DIV/0!</v>
      </c>
      <c r="X17" s="113">
        <v>0.1</v>
      </c>
      <c r="Y17" s="114">
        <v>0.1</v>
      </c>
      <c r="Z17" s="115">
        <v>0.1</v>
      </c>
      <c r="AA17" s="60">
        <v>59150</v>
      </c>
      <c r="AB17" s="61"/>
      <c r="AC17" s="73"/>
      <c r="AD17" s="69" t="s">
        <v>164</v>
      </c>
      <c r="AE17" s="66"/>
      <c r="AF17" s="8" t="s">
        <v>145</v>
      </c>
      <c r="AG17" s="8" t="s">
        <v>189</v>
      </c>
      <c r="AH17" s="8" t="s">
        <v>190</v>
      </c>
      <c r="AI17" s="8"/>
      <c r="AJ17" s="8"/>
      <c r="AK17" s="8"/>
      <c r="AL17" s="74"/>
    </row>
    <row r="18" spans="1:40" customFormat="1" x14ac:dyDescent="0.3">
      <c r="A18" s="58">
        <v>2019101</v>
      </c>
      <c r="B18" s="77"/>
      <c r="C18" s="78">
        <v>43669</v>
      </c>
      <c r="D18" s="78">
        <v>43841</v>
      </c>
      <c r="E18" s="79" t="s">
        <v>9</v>
      </c>
      <c r="F18" s="8"/>
      <c r="G18" s="8" t="s">
        <v>251</v>
      </c>
      <c r="H18" s="8" t="s">
        <v>269</v>
      </c>
      <c r="I18" s="130">
        <v>75000</v>
      </c>
      <c r="J18" s="136">
        <v>0</v>
      </c>
      <c r="K18" s="132">
        <v>52823</v>
      </c>
      <c r="L18" s="71">
        <v>-22177</v>
      </c>
      <c r="M18" s="59">
        <v>-0.41983605626337012</v>
      </c>
      <c r="N18" s="130">
        <v>0</v>
      </c>
      <c r="O18" s="131">
        <v>0</v>
      </c>
      <c r="P18" s="132">
        <v>0</v>
      </c>
      <c r="Q18" s="71">
        <v>0</v>
      </c>
      <c r="R18" s="59" t="e">
        <v>#DIV/0!</v>
      </c>
      <c r="S18" s="130">
        <v>0</v>
      </c>
      <c r="T18" s="131">
        <v>0</v>
      </c>
      <c r="U18" s="132">
        <v>0</v>
      </c>
      <c r="V18" s="71">
        <v>0</v>
      </c>
      <c r="W18" s="59" t="e">
        <v>#DIV/0!</v>
      </c>
      <c r="X18" s="113">
        <v>0</v>
      </c>
      <c r="Y18" s="114">
        <v>0</v>
      </c>
      <c r="Z18" s="115">
        <v>0</v>
      </c>
      <c r="AA18" s="60">
        <v>4780</v>
      </c>
      <c r="AB18" s="61"/>
      <c r="AC18" s="73"/>
      <c r="AD18" s="69" t="s">
        <v>164</v>
      </c>
      <c r="AE18" s="66"/>
      <c r="AF18" s="8" t="s">
        <v>190</v>
      </c>
      <c r="AG18" s="8" t="s">
        <v>193</v>
      </c>
      <c r="AH18" s="8" t="s">
        <v>189</v>
      </c>
      <c r="AI18" s="8"/>
      <c r="AJ18" s="8"/>
      <c r="AK18" s="70"/>
      <c r="AL18" s="74"/>
    </row>
    <row r="19" spans="1:40" customFormat="1" x14ac:dyDescent="0.3">
      <c r="A19" s="58">
        <v>2019068</v>
      </c>
      <c r="B19" s="77"/>
      <c r="C19" s="78">
        <v>43588</v>
      </c>
      <c r="D19" s="78">
        <v>43841</v>
      </c>
      <c r="E19" s="79" t="s">
        <v>9</v>
      </c>
      <c r="F19" s="8"/>
      <c r="G19" s="8" t="s">
        <v>68</v>
      </c>
      <c r="H19" s="8" t="s">
        <v>269</v>
      </c>
      <c r="I19" s="130">
        <v>150000</v>
      </c>
      <c r="J19" s="136">
        <v>0</v>
      </c>
      <c r="K19" s="132">
        <v>189365.97</v>
      </c>
      <c r="L19" s="71">
        <v>39365.97</v>
      </c>
      <c r="M19" s="59">
        <v>0.20788302143199225</v>
      </c>
      <c r="N19" s="130">
        <v>100000</v>
      </c>
      <c r="O19" s="131">
        <v>0</v>
      </c>
      <c r="P19" s="132">
        <v>325000</v>
      </c>
      <c r="Q19" s="71">
        <v>225000</v>
      </c>
      <c r="R19" s="59">
        <v>0.69230769230769229</v>
      </c>
      <c r="S19" s="130">
        <v>0</v>
      </c>
      <c r="T19" s="131">
        <v>0</v>
      </c>
      <c r="U19" s="132">
        <v>0</v>
      </c>
      <c r="V19" s="71">
        <v>0</v>
      </c>
      <c r="W19" s="59" t="e">
        <v>#DIV/0!</v>
      </c>
      <c r="X19" s="113">
        <v>0.09</v>
      </c>
      <c r="Y19" s="114">
        <v>0.1</v>
      </c>
      <c r="Z19" s="115">
        <v>0</v>
      </c>
      <c r="AA19" s="60">
        <v>49956</v>
      </c>
      <c r="AB19" s="61"/>
      <c r="AC19" s="73"/>
      <c r="AD19" s="69" t="s">
        <v>164</v>
      </c>
      <c r="AE19" s="8" t="s">
        <v>205</v>
      </c>
      <c r="AF19" s="8" t="s">
        <v>166</v>
      </c>
      <c r="AG19" s="8" t="s">
        <v>145</v>
      </c>
      <c r="AH19" s="8" t="s">
        <v>162</v>
      </c>
      <c r="AI19" s="8"/>
      <c r="AJ19" s="8"/>
      <c r="AK19" s="70"/>
      <c r="AL19" s="74"/>
    </row>
    <row r="20" spans="1:40" customFormat="1" x14ac:dyDescent="0.3">
      <c r="A20" s="58">
        <v>2019030</v>
      </c>
      <c r="B20" s="77"/>
      <c r="C20" s="78">
        <v>43502</v>
      </c>
      <c r="D20" s="78">
        <v>43841</v>
      </c>
      <c r="E20" s="79" t="s">
        <v>9</v>
      </c>
      <c r="F20" s="8"/>
      <c r="G20" s="8" t="s">
        <v>77</v>
      </c>
      <c r="H20" s="8" t="s">
        <v>269</v>
      </c>
      <c r="I20" s="130">
        <v>400000</v>
      </c>
      <c r="J20" s="136">
        <v>400000</v>
      </c>
      <c r="K20" s="132">
        <v>422164.46</v>
      </c>
      <c r="L20" s="71">
        <v>22164.460000000021</v>
      </c>
      <c r="M20" s="59">
        <v>5.2501956228148669E-2</v>
      </c>
      <c r="N20" s="130">
        <v>10000</v>
      </c>
      <c r="O20" s="131">
        <v>10000</v>
      </c>
      <c r="P20" s="132">
        <v>0</v>
      </c>
      <c r="Q20" s="71">
        <v>-10000</v>
      </c>
      <c r="R20" s="59" t="e">
        <v>#DIV/0!</v>
      </c>
      <c r="S20" s="130">
        <v>50000</v>
      </c>
      <c r="T20" s="131">
        <v>50000</v>
      </c>
      <c r="U20" s="132">
        <v>45000</v>
      </c>
      <c r="V20" s="71">
        <v>-5000</v>
      </c>
      <c r="W20" s="59">
        <v>-0.1111111111111111</v>
      </c>
      <c r="X20" s="113">
        <v>0.1</v>
      </c>
      <c r="Y20" s="114">
        <v>0.1</v>
      </c>
      <c r="Z20" s="115">
        <v>0</v>
      </c>
      <c r="AA20" s="60">
        <v>44636</v>
      </c>
      <c r="AB20" s="61"/>
      <c r="AC20" s="73"/>
      <c r="AD20" s="69" t="s">
        <v>164</v>
      </c>
      <c r="AE20" s="66"/>
      <c r="AF20" s="8" t="s">
        <v>203</v>
      </c>
      <c r="AG20" s="8" t="s">
        <v>190</v>
      </c>
      <c r="AH20" s="8" t="s">
        <v>189</v>
      </c>
      <c r="AI20" s="8"/>
      <c r="AJ20" s="8"/>
      <c r="AK20" s="8"/>
      <c r="AL20" s="74"/>
    </row>
    <row r="21" spans="1:40" customFormat="1" x14ac:dyDescent="0.3">
      <c r="A21" s="58">
        <v>2019004</v>
      </c>
      <c r="B21" s="77"/>
      <c r="C21" s="78">
        <v>43472</v>
      </c>
      <c r="D21" s="78">
        <v>43841</v>
      </c>
      <c r="E21" s="79" t="s">
        <v>9</v>
      </c>
      <c r="F21" s="8"/>
      <c r="G21" s="8" t="s">
        <v>42</v>
      </c>
      <c r="H21" s="8" t="s">
        <v>269</v>
      </c>
      <c r="I21" s="130">
        <v>0</v>
      </c>
      <c r="J21" s="136">
        <v>0</v>
      </c>
      <c r="K21" s="132">
        <v>0</v>
      </c>
      <c r="L21" s="71">
        <v>0</v>
      </c>
      <c r="M21" s="59" t="e">
        <v>#DIV/0!</v>
      </c>
      <c r="N21" s="130">
        <v>450000</v>
      </c>
      <c r="O21" s="131">
        <v>0</v>
      </c>
      <c r="P21" s="132">
        <v>466200</v>
      </c>
      <c r="Q21" s="71">
        <v>16200</v>
      </c>
      <c r="R21" s="59">
        <v>3.4749034749034749E-2</v>
      </c>
      <c r="S21" s="130">
        <v>50000</v>
      </c>
      <c r="T21" s="131">
        <v>0</v>
      </c>
      <c r="U21" s="132">
        <v>16630</v>
      </c>
      <c r="V21" s="71">
        <v>-33370</v>
      </c>
      <c r="W21" s="59">
        <v>-2.0066145520144318</v>
      </c>
      <c r="X21" s="113">
        <v>0</v>
      </c>
      <c r="Y21" s="114">
        <v>5.5E-2</v>
      </c>
      <c r="Z21" s="115">
        <v>0</v>
      </c>
      <c r="AA21" s="60">
        <v>26556</v>
      </c>
      <c r="AB21" s="61"/>
      <c r="AC21" s="73"/>
      <c r="AD21" s="69" t="s">
        <v>164</v>
      </c>
      <c r="AE21" s="66"/>
      <c r="AF21" s="8" t="s">
        <v>220</v>
      </c>
      <c r="AG21" s="8" t="s">
        <v>239</v>
      </c>
      <c r="AH21" s="8" t="s">
        <v>240</v>
      </c>
      <c r="AI21" s="8" t="s">
        <v>161</v>
      </c>
      <c r="AJ21" s="8" t="s">
        <v>155</v>
      </c>
      <c r="AK21" s="8"/>
      <c r="AL21" s="74"/>
    </row>
    <row r="22" spans="1:40" customFormat="1" x14ac:dyDescent="0.3">
      <c r="A22" s="58">
        <v>2018173</v>
      </c>
      <c r="B22" s="77"/>
      <c r="C22" s="78">
        <v>43438</v>
      </c>
      <c r="D22" s="78">
        <v>43841</v>
      </c>
      <c r="E22" s="79" t="s">
        <v>9</v>
      </c>
      <c r="F22" s="8"/>
      <c r="G22" s="8" t="s">
        <v>68</v>
      </c>
      <c r="H22" s="8" t="s">
        <v>269</v>
      </c>
      <c r="I22" s="130">
        <v>750000</v>
      </c>
      <c r="J22" s="136">
        <v>0</v>
      </c>
      <c r="K22" s="132">
        <v>1125831.21</v>
      </c>
      <c r="L22" s="71">
        <v>375831.20999999996</v>
      </c>
      <c r="M22" s="59">
        <v>0.33382553855475366</v>
      </c>
      <c r="N22" s="130">
        <v>200000</v>
      </c>
      <c r="O22" s="131">
        <v>0</v>
      </c>
      <c r="P22" s="132">
        <v>97978.9</v>
      </c>
      <c r="Q22" s="71">
        <v>-102021.1</v>
      </c>
      <c r="R22" s="59">
        <v>-1.0412558214064458</v>
      </c>
      <c r="S22" s="130">
        <v>0</v>
      </c>
      <c r="T22" s="131">
        <v>0</v>
      </c>
      <c r="U22" s="132">
        <v>74785.649999999994</v>
      </c>
      <c r="V22" s="71">
        <v>74785.649999999994</v>
      </c>
      <c r="W22" s="59">
        <v>1</v>
      </c>
      <c r="X22" s="113">
        <v>0.06</v>
      </c>
      <c r="Y22" s="114">
        <v>0.06</v>
      </c>
      <c r="Z22" s="115">
        <v>0</v>
      </c>
      <c r="AA22" s="60">
        <v>77316</v>
      </c>
      <c r="AB22" s="61"/>
      <c r="AC22" s="73"/>
      <c r="AD22" s="69" t="s">
        <v>164</v>
      </c>
      <c r="AE22" s="66"/>
      <c r="AF22" s="8" t="s">
        <v>153</v>
      </c>
      <c r="AG22" s="8" t="s">
        <v>154</v>
      </c>
      <c r="AH22" s="8" t="s">
        <v>151</v>
      </c>
      <c r="AI22" s="8" t="s">
        <v>161</v>
      </c>
      <c r="AJ22" s="8" t="s">
        <v>152</v>
      </c>
      <c r="AK22" s="8"/>
      <c r="AL22" s="74"/>
    </row>
    <row r="23" spans="1:40" customFormat="1" x14ac:dyDescent="0.3">
      <c r="A23" s="58">
        <v>2018136</v>
      </c>
      <c r="B23" s="77"/>
      <c r="C23" s="78">
        <v>43369</v>
      </c>
      <c r="D23" s="78">
        <v>43841</v>
      </c>
      <c r="E23" s="79" t="s">
        <v>9</v>
      </c>
      <c r="F23" s="8"/>
      <c r="G23" s="8" t="s">
        <v>215</v>
      </c>
      <c r="H23" s="8" t="s">
        <v>269</v>
      </c>
      <c r="I23" s="130">
        <v>650000</v>
      </c>
      <c r="J23" s="136">
        <v>0</v>
      </c>
      <c r="K23" s="132">
        <v>942000</v>
      </c>
      <c r="L23" s="71">
        <v>292000</v>
      </c>
      <c r="M23" s="59">
        <v>0.30997876857749468</v>
      </c>
      <c r="N23" s="130">
        <v>0</v>
      </c>
      <c r="O23" s="131">
        <v>0</v>
      </c>
      <c r="P23" s="132">
        <v>0</v>
      </c>
      <c r="Q23" s="71">
        <v>0</v>
      </c>
      <c r="R23" s="59" t="e">
        <v>#DIV/0!</v>
      </c>
      <c r="S23" s="130">
        <v>0</v>
      </c>
      <c r="T23" s="131">
        <v>0</v>
      </c>
      <c r="U23" s="132">
        <v>0</v>
      </c>
      <c r="V23" s="71">
        <v>0</v>
      </c>
      <c r="W23" s="59" t="e">
        <v>#DIV/0!</v>
      </c>
      <c r="X23" s="113">
        <v>0.1</v>
      </c>
      <c r="Y23" s="114">
        <v>0</v>
      </c>
      <c r="Z23" s="115">
        <v>0</v>
      </c>
      <c r="AA23" s="60">
        <v>91700</v>
      </c>
      <c r="AB23" s="61"/>
      <c r="AC23" s="73"/>
      <c r="AD23" s="69" t="s">
        <v>164</v>
      </c>
      <c r="AE23" s="8" t="s">
        <v>174</v>
      </c>
      <c r="AF23" s="8" t="s">
        <v>166</v>
      </c>
      <c r="AG23" s="8" t="s">
        <v>216</v>
      </c>
      <c r="AH23" s="8" t="s">
        <v>217</v>
      </c>
      <c r="AI23" s="8" t="s">
        <v>162</v>
      </c>
      <c r="AJ23" s="8"/>
      <c r="AK23" s="70"/>
      <c r="AL23" s="74"/>
    </row>
    <row r="24" spans="1:40" customFormat="1" x14ac:dyDescent="0.3">
      <c r="A24" s="58">
        <v>2018097</v>
      </c>
      <c r="B24" s="77"/>
      <c r="C24" s="78">
        <v>43277</v>
      </c>
      <c r="D24" s="78">
        <v>43841</v>
      </c>
      <c r="E24" s="79" t="s">
        <v>9</v>
      </c>
      <c r="F24" s="8"/>
      <c r="G24" s="8" t="s">
        <v>65</v>
      </c>
      <c r="H24" s="8" t="s">
        <v>269</v>
      </c>
      <c r="I24" s="130">
        <v>0</v>
      </c>
      <c r="J24" s="136">
        <v>0</v>
      </c>
      <c r="K24" s="132">
        <v>2000000</v>
      </c>
      <c r="L24" s="71">
        <v>2000000</v>
      </c>
      <c r="M24" s="59">
        <v>1</v>
      </c>
      <c r="N24" s="130">
        <v>0</v>
      </c>
      <c r="O24" s="131">
        <v>0</v>
      </c>
      <c r="P24" s="132">
        <v>1425000</v>
      </c>
      <c r="Q24" s="71">
        <v>1425000</v>
      </c>
      <c r="R24" s="59">
        <v>1</v>
      </c>
      <c r="S24" s="130">
        <v>0</v>
      </c>
      <c r="T24" s="131">
        <v>0</v>
      </c>
      <c r="U24" s="132">
        <v>215035</v>
      </c>
      <c r="V24" s="71">
        <v>215035</v>
      </c>
      <c r="W24" s="59">
        <v>1</v>
      </c>
      <c r="X24" s="113">
        <v>0.08</v>
      </c>
      <c r="Y24" s="114">
        <v>0.08</v>
      </c>
      <c r="Z24" s="115">
        <v>0</v>
      </c>
      <c r="AA24" s="60">
        <v>273916</v>
      </c>
      <c r="AB24" s="61"/>
      <c r="AC24" s="73"/>
      <c r="AD24" s="69" t="s">
        <v>164</v>
      </c>
      <c r="AE24" s="8" t="s">
        <v>205</v>
      </c>
      <c r="AF24" s="8" t="s">
        <v>162</v>
      </c>
      <c r="AG24" s="8" t="s">
        <v>166</v>
      </c>
      <c r="AH24" s="8" t="s">
        <v>145</v>
      </c>
      <c r="AI24" s="8" t="s">
        <v>206</v>
      </c>
      <c r="AJ24" s="8"/>
      <c r="AK24" s="70"/>
      <c r="AL24" s="74"/>
    </row>
    <row r="25" spans="1:40" customFormat="1" x14ac:dyDescent="0.3">
      <c r="A25" s="58">
        <v>2018089</v>
      </c>
      <c r="B25" s="77"/>
      <c r="C25" s="78">
        <v>43249</v>
      </c>
      <c r="D25" s="78">
        <v>43841</v>
      </c>
      <c r="E25" s="79" t="s">
        <v>9</v>
      </c>
      <c r="F25" s="8"/>
      <c r="G25" s="8" t="s">
        <v>25</v>
      </c>
      <c r="H25" s="8" t="s">
        <v>269</v>
      </c>
      <c r="I25" s="130">
        <v>0</v>
      </c>
      <c r="J25" s="136">
        <v>0</v>
      </c>
      <c r="K25" s="132">
        <v>0</v>
      </c>
      <c r="L25" s="71">
        <v>0</v>
      </c>
      <c r="M25" s="59" t="e">
        <v>#DIV/0!</v>
      </c>
      <c r="N25" s="130">
        <v>200000</v>
      </c>
      <c r="O25" s="131">
        <v>200000</v>
      </c>
      <c r="P25" s="132">
        <v>0</v>
      </c>
      <c r="Q25" s="71">
        <v>-200000</v>
      </c>
      <c r="R25" s="59" t="e">
        <v>#DIV/0!</v>
      </c>
      <c r="S25" s="130">
        <v>0</v>
      </c>
      <c r="T25" s="131">
        <v>0</v>
      </c>
      <c r="U25" s="132">
        <v>155290</v>
      </c>
      <c r="V25" s="71">
        <v>155290</v>
      </c>
      <c r="W25" s="59">
        <v>1</v>
      </c>
      <c r="X25" s="113">
        <v>0</v>
      </c>
      <c r="Y25" s="114">
        <v>7.4999999999999997E-2</v>
      </c>
      <c r="Z25" s="115">
        <v>0</v>
      </c>
      <c r="AA25" s="60">
        <v>11647</v>
      </c>
      <c r="AB25" s="61"/>
      <c r="AC25" s="73"/>
      <c r="AD25" s="69" t="s">
        <v>164</v>
      </c>
      <c r="AE25" s="66"/>
      <c r="AF25" s="8" t="s">
        <v>190</v>
      </c>
      <c r="AG25" s="8" t="s">
        <v>184</v>
      </c>
      <c r="AH25" s="8" t="s">
        <v>203</v>
      </c>
      <c r="AI25" s="8" t="s">
        <v>161</v>
      </c>
      <c r="AJ25" s="8" t="s">
        <v>204</v>
      </c>
      <c r="AK25" s="70"/>
      <c r="AL25" s="74"/>
    </row>
    <row r="26" spans="1:40" x14ac:dyDescent="0.3">
      <c r="A26" s="58">
        <v>2017088</v>
      </c>
      <c r="B26" s="77"/>
      <c r="C26" s="78">
        <v>42870</v>
      </c>
      <c r="D26" s="78">
        <v>43841</v>
      </c>
      <c r="E26" s="80" t="s">
        <v>0</v>
      </c>
      <c r="F26" s="8"/>
      <c r="G26" s="8" t="s">
        <v>77</v>
      </c>
      <c r="H26" s="8" t="s">
        <v>269</v>
      </c>
      <c r="I26" s="130">
        <v>500000</v>
      </c>
      <c r="J26" s="136">
        <v>0</v>
      </c>
      <c r="K26" s="132">
        <v>0</v>
      </c>
      <c r="L26" s="71">
        <v>-500000</v>
      </c>
      <c r="M26" s="59" t="e">
        <v>#DIV/0!</v>
      </c>
      <c r="N26" s="130">
        <v>0</v>
      </c>
      <c r="O26" s="131">
        <v>0</v>
      </c>
      <c r="P26" s="132">
        <v>0</v>
      </c>
      <c r="Q26" s="71">
        <v>0</v>
      </c>
      <c r="R26" s="59" t="e">
        <v>#DIV/0!</v>
      </c>
      <c r="S26" s="130">
        <v>0</v>
      </c>
      <c r="T26" s="131">
        <v>0</v>
      </c>
      <c r="U26" s="132">
        <v>0</v>
      </c>
      <c r="V26" s="71">
        <v>0</v>
      </c>
      <c r="W26" s="59" t="e">
        <v>#DIV/0!</v>
      </c>
      <c r="X26" s="113">
        <v>0.06</v>
      </c>
      <c r="Y26" s="114">
        <v>0.06</v>
      </c>
      <c r="Z26" s="115">
        <v>0</v>
      </c>
      <c r="AA26" s="60"/>
      <c r="AB26" s="61"/>
      <c r="AC26" s="73"/>
      <c r="AD26" s="69" t="s">
        <v>164</v>
      </c>
      <c r="AE26" s="66"/>
      <c r="AF26" s="8" t="s">
        <v>153</v>
      </c>
      <c r="AG26" s="8" t="s">
        <v>151</v>
      </c>
      <c r="AH26" s="8" t="s">
        <v>161</v>
      </c>
      <c r="AI26" s="8" t="s">
        <v>152</v>
      </c>
      <c r="AJ26" s="8"/>
      <c r="AK26" s="70"/>
      <c r="AL26" s="74" t="s">
        <v>0</v>
      </c>
      <c r="AM26" s="12"/>
      <c r="AN26" s="12"/>
    </row>
    <row r="27" spans="1:40" x14ac:dyDescent="0.3">
      <c r="A27" s="58">
        <v>2017087</v>
      </c>
      <c r="B27" s="77"/>
      <c r="C27" s="78">
        <v>42870</v>
      </c>
      <c r="D27" s="78">
        <v>43841</v>
      </c>
      <c r="E27" s="80" t="s">
        <v>0</v>
      </c>
      <c r="F27" s="8"/>
      <c r="G27" s="8" t="s">
        <v>77</v>
      </c>
      <c r="H27" s="8" t="s">
        <v>269</v>
      </c>
      <c r="I27" s="130">
        <v>350000</v>
      </c>
      <c r="J27" s="136">
        <v>0</v>
      </c>
      <c r="K27" s="132">
        <v>0</v>
      </c>
      <c r="L27" s="71">
        <v>-350000</v>
      </c>
      <c r="M27" s="59" t="e">
        <v>#DIV/0!</v>
      </c>
      <c r="N27" s="130">
        <v>0</v>
      </c>
      <c r="O27" s="131">
        <v>0</v>
      </c>
      <c r="P27" s="132">
        <v>0</v>
      </c>
      <c r="Q27" s="71">
        <v>0</v>
      </c>
      <c r="R27" s="59" t="e">
        <v>#DIV/0!</v>
      </c>
      <c r="S27" s="130">
        <v>0</v>
      </c>
      <c r="T27" s="131">
        <v>0</v>
      </c>
      <c r="U27" s="132">
        <v>0</v>
      </c>
      <c r="V27" s="71">
        <v>0</v>
      </c>
      <c r="W27" s="59" t="e">
        <v>#DIV/0!</v>
      </c>
      <c r="X27" s="113">
        <v>0.06</v>
      </c>
      <c r="Y27" s="114">
        <v>0.06</v>
      </c>
      <c r="Z27" s="115">
        <v>0</v>
      </c>
      <c r="AA27" s="60"/>
      <c r="AB27" s="61"/>
      <c r="AC27" s="73"/>
      <c r="AD27" s="69" t="s">
        <v>164</v>
      </c>
      <c r="AE27" s="66"/>
      <c r="AF27" s="8" t="s">
        <v>153</v>
      </c>
      <c r="AG27" s="8" t="s">
        <v>151</v>
      </c>
      <c r="AH27" s="8" t="s">
        <v>152</v>
      </c>
      <c r="AI27" s="8" t="s">
        <v>161</v>
      </c>
      <c r="AJ27" s="8"/>
      <c r="AK27" s="70"/>
      <c r="AL27" s="74" t="s">
        <v>0</v>
      </c>
      <c r="AM27" s="12"/>
      <c r="AN27" s="12"/>
    </row>
    <row r="28" spans="1:40" x14ac:dyDescent="0.3">
      <c r="A28" s="58">
        <v>2017067</v>
      </c>
      <c r="B28" s="77"/>
      <c r="C28" s="78">
        <v>42832</v>
      </c>
      <c r="D28" s="78">
        <v>43841</v>
      </c>
      <c r="E28" s="80" t="s">
        <v>0</v>
      </c>
      <c r="F28" s="8"/>
      <c r="G28" s="8" t="s">
        <v>77</v>
      </c>
      <c r="H28" s="8" t="s">
        <v>269</v>
      </c>
      <c r="I28" s="130">
        <v>350000</v>
      </c>
      <c r="J28" s="136">
        <v>0</v>
      </c>
      <c r="K28" s="132">
        <v>0</v>
      </c>
      <c r="L28" s="71">
        <v>-350000</v>
      </c>
      <c r="M28" s="59" t="e">
        <v>#DIV/0!</v>
      </c>
      <c r="N28" s="130">
        <v>15000</v>
      </c>
      <c r="O28" s="131">
        <v>0</v>
      </c>
      <c r="P28" s="132">
        <v>0</v>
      </c>
      <c r="Q28" s="71">
        <v>-15000</v>
      </c>
      <c r="R28" s="59" t="e">
        <v>#DIV/0!</v>
      </c>
      <c r="S28" s="130">
        <v>0</v>
      </c>
      <c r="T28" s="131">
        <v>0</v>
      </c>
      <c r="U28" s="132">
        <v>0</v>
      </c>
      <c r="V28" s="71">
        <v>0</v>
      </c>
      <c r="W28" s="59" t="e">
        <v>#DIV/0!</v>
      </c>
      <c r="X28" s="113">
        <v>0.06</v>
      </c>
      <c r="Y28" s="114">
        <v>0.06</v>
      </c>
      <c r="Z28" s="115">
        <v>0</v>
      </c>
      <c r="AA28" s="60"/>
      <c r="AB28" s="61"/>
      <c r="AC28" s="73"/>
      <c r="AD28" s="69" t="s">
        <v>164</v>
      </c>
      <c r="AE28" s="66"/>
      <c r="AF28" s="8" t="s">
        <v>161</v>
      </c>
      <c r="AG28" s="8" t="s">
        <v>152</v>
      </c>
      <c r="AH28" s="8" t="s">
        <v>153</v>
      </c>
      <c r="AI28" s="8" t="s">
        <v>151</v>
      </c>
      <c r="AJ28" s="8"/>
      <c r="AK28" s="70"/>
      <c r="AL28" s="74" t="s">
        <v>0</v>
      </c>
      <c r="AM28" s="12"/>
      <c r="AN28" s="12"/>
    </row>
    <row r="29" spans="1:40" x14ac:dyDescent="0.3">
      <c r="A29" s="172">
        <v>2019098</v>
      </c>
      <c r="B29" s="173">
        <v>43643</v>
      </c>
      <c r="C29" s="174">
        <v>43661</v>
      </c>
      <c r="D29" s="174"/>
      <c r="E29" s="190" t="s">
        <v>19</v>
      </c>
      <c r="F29" s="175"/>
      <c r="G29" s="175" t="s">
        <v>21</v>
      </c>
      <c r="H29" s="8" t="s">
        <v>269</v>
      </c>
      <c r="I29" s="176">
        <v>250000</v>
      </c>
      <c r="J29" s="177">
        <v>0</v>
      </c>
      <c r="K29" s="178">
        <v>241531.7</v>
      </c>
      <c r="L29" s="71">
        <v>-8468.2999999999884</v>
      </c>
      <c r="M29" s="59">
        <v>-3.5060822244036657E-2</v>
      </c>
      <c r="N29" s="130">
        <v>0</v>
      </c>
      <c r="O29" s="131">
        <v>0</v>
      </c>
      <c r="P29" s="132">
        <v>0</v>
      </c>
      <c r="Q29" s="179">
        <v>0</v>
      </c>
      <c r="R29" s="180" t="e">
        <v>#DIV/0!</v>
      </c>
      <c r="S29" s="130">
        <v>0</v>
      </c>
      <c r="T29" s="131">
        <v>0</v>
      </c>
      <c r="U29" s="132">
        <v>0</v>
      </c>
      <c r="V29" s="71">
        <v>0</v>
      </c>
      <c r="W29" s="59" t="e">
        <v>#DIV/0!</v>
      </c>
      <c r="X29" s="181">
        <v>0.1</v>
      </c>
      <c r="Y29" s="182">
        <v>0</v>
      </c>
      <c r="Z29" s="183">
        <v>0</v>
      </c>
      <c r="AA29" s="187">
        <v>25275</v>
      </c>
      <c r="AB29" s="188">
        <v>0</v>
      </c>
      <c r="AC29" s="188">
        <v>0</v>
      </c>
      <c r="AD29" s="184" t="s">
        <v>164</v>
      </c>
      <c r="AE29" s="185"/>
      <c r="AF29" s="185" t="s">
        <v>162</v>
      </c>
      <c r="AG29" s="185" t="s">
        <v>169</v>
      </c>
      <c r="AH29" s="185" t="s">
        <v>166</v>
      </c>
      <c r="AI29" s="185"/>
      <c r="AJ29" s="185"/>
      <c r="AK29" s="186"/>
      <c r="AL29" s="189"/>
      <c r="AM29" s="12"/>
      <c r="AN29" s="12"/>
    </row>
    <row r="30" spans="1:40" customFormat="1" x14ac:dyDescent="0.3">
      <c r="A30" s="65">
        <v>2019023</v>
      </c>
      <c r="B30" s="77"/>
      <c r="C30" s="78">
        <v>43500</v>
      </c>
      <c r="D30" s="78">
        <v>43887</v>
      </c>
      <c r="E30" s="79" t="s">
        <v>9</v>
      </c>
      <c r="F30" s="8"/>
      <c r="G30" s="8" t="s">
        <v>244</v>
      </c>
      <c r="H30" s="29" t="s">
        <v>269</v>
      </c>
      <c r="I30" s="130">
        <v>1200000</v>
      </c>
      <c r="J30" s="136">
        <v>0</v>
      </c>
      <c r="K30" s="132">
        <v>937770.97</v>
      </c>
      <c r="L30" s="71">
        <v>-262229.03000000003</v>
      </c>
      <c r="M30" s="59">
        <v>-0.27963014252829776</v>
      </c>
      <c r="N30" s="130">
        <v>165000</v>
      </c>
      <c r="O30" s="131">
        <v>0</v>
      </c>
      <c r="P30" s="132">
        <v>168412.84</v>
      </c>
      <c r="Q30" s="71">
        <v>3412.8399999999965</v>
      </c>
      <c r="R30" s="59">
        <v>2.0264725658684913E-2</v>
      </c>
      <c r="S30" s="130">
        <v>0</v>
      </c>
      <c r="T30" s="131">
        <v>0</v>
      </c>
      <c r="U30" s="132">
        <v>82812</v>
      </c>
      <c r="V30" s="71">
        <v>82812</v>
      </c>
      <c r="W30" s="59">
        <v>1</v>
      </c>
      <c r="X30" s="113">
        <v>0.04</v>
      </c>
      <c r="Y30" s="114">
        <v>0.04</v>
      </c>
      <c r="Z30" s="115">
        <v>0.04</v>
      </c>
      <c r="AA30" s="60">
        <v>47560</v>
      </c>
      <c r="AB30" s="61"/>
      <c r="AC30" s="129"/>
      <c r="AD30" s="8" t="s">
        <v>144</v>
      </c>
      <c r="AE30" s="8" t="s">
        <v>178</v>
      </c>
      <c r="AF30" s="8" t="s">
        <v>161</v>
      </c>
      <c r="AG30" s="8" t="s">
        <v>235</v>
      </c>
      <c r="AH30" s="8" t="s">
        <v>155</v>
      </c>
      <c r="AI30" s="8" t="s">
        <v>238</v>
      </c>
      <c r="AJ30" s="8" t="s">
        <v>220</v>
      </c>
      <c r="AK30" s="8" t="s">
        <v>240</v>
      </c>
      <c r="AL30" s="74"/>
    </row>
    <row r="31" spans="1:40" customFormat="1" x14ac:dyDescent="0.3">
      <c r="A31" s="58" t="s">
        <v>199</v>
      </c>
      <c r="B31" s="77"/>
      <c r="C31" s="78">
        <v>43186</v>
      </c>
      <c r="D31" s="78">
        <v>43841</v>
      </c>
      <c r="E31" s="79" t="s">
        <v>9</v>
      </c>
      <c r="F31" s="8"/>
      <c r="G31" s="8" t="s">
        <v>200</v>
      </c>
      <c r="H31" s="8" t="s">
        <v>356</v>
      </c>
      <c r="I31" s="130">
        <v>500000</v>
      </c>
      <c r="J31" s="136">
        <v>0</v>
      </c>
      <c r="K31" s="132">
        <v>894554</v>
      </c>
      <c r="L31" s="71">
        <v>394554</v>
      </c>
      <c r="M31" s="59">
        <v>0.44106225001509131</v>
      </c>
      <c r="N31" s="130">
        <v>0</v>
      </c>
      <c r="O31" s="131">
        <v>0</v>
      </c>
      <c r="P31" s="132">
        <v>0</v>
      </c>
      <c r="Q31" s="71">
        <v>0</v>
      </c>
      <c r="R31" s="59" t="e">
        <v>#DIV/0!</v>
      </c>
      <c r="S31" s="130">
        <v>0</v>
      </c>
      <c r="T31" s="131">
        <v>0</v>
      </c>
      <c r="U31" s="132">
        <v>0</v>
      </c>
      <c r="V31" s="71">
        <v>0</v>
      </c>
      <c r="W31" s="59" t="e">
        <v>#DIV/0!</v>
      </c>
      <c r="X31" s="113">
        <v>7.0000000000000007E-2</v>
      </c>
      <c r="Y31" s="114">
        <v>0</v>
      </c>
      <c r="Z31" s="115">
        <v>0</v>
      </c>
      <c r="AA31" s="60">
        <v>62619</v>
      </c>
      <c r="AB31" s="61"/>
      <c r="AC31" s="73"/>
      <c r="AD31" s="69" t="s">
        <v>201</v>
      </c>
      <c r="AE31" s="8" t="s">
        <v>178</v>
      </c>
      <c r="AF31" s="8" t="s">
        <v>202</v>
      </c>
      <c r="AG31" s="8" t="s">
        <v>162</v>
      </c>
      <c r="AH31" s="8" t="s">
        <v>166</v>
      </c>
      <c r="AI31" s="8"/>
      <c r="AJ31" s="8"/>
      <c r="AK31" s="70"/>
      <c r="AL31" s="74"/>
    </row>
    <row r="32" spans="1:40" ht="15" thickBot="1" x14ac:dyDescent="0.35">
      <c r="A32" s="58">
        <v>2017196</v>
      </c>
      <c r="B32" s="77"/>
      <c r="C32" s="78">
        <v>43067</v>
      </c>
      <c r="D32" s="78">
        <v>43841</v>
      </c>
      <c r="E32" s="79" t="s">
        <v>9</v>
      </c>
      <c r="F32" s="8"/>
      <c r="G32" s="8" t="s">
        <v>51</v>
      </c>
      <c r="H32" s="8" t="s">
        <v>269</v>
      </c>
      <c r="I32" s="130">
        <v>125000</v>
      </c>
      <c r="J32" s="136">
        <v>40000</v>
      </c>
      <c r="K32" s="132">
        <v>52813.919999999998</v>
      </c>
      <c r="L32" s="71">
        <v>-72186.080000000002</v>
      </c>
      <c r="M32" s="59">
        <v>-1.3668002678081841</v>
      </c>
      <c r="N32" s="130">
        <v>25000</v>
      </c>
      <c r="O32" s="131">
        <v>25000</v>
      </c>
      <c r="P32" s="132">
        <v>14588.68</v>
      </c>
      <c r="Q32" s="71">
        <v>-10411.32</v>
      </c>
      <c r="R32" s="59">
        <v>-0.71365743850711649</v>
      </c>
      <c r="S32" s="130">
        <v>0</v>
      </c>
      <c r="T32" s="131">
        <v>0</v>
      </c>
      <c r="U32" s="132">
        <v>0</v>
      </c>
      <c r="V32" s="71">
        <v>0</v>
      </c>
      <c r="W32" s="59" t="e">
        <v>#DIV/0!</v>
      </c>
      <c r="X32" s="113">
        <v>0.1</v>
      </c>
      <c r="Y32" s="114">
        <v>0.1</v>
      </c>
      <c r="Z32" s="115">
        <v>0</v>
      </c>
      <c r="AA32" s="60">
        <v>6740</v>
      </c>
      <c r="AB32" s="61"/>
      <c r="AC32" s="73"/>
      <c r="AD32" s="247" t="s">
        <v>179</v>
      </c>
      <c r="AE32" s="8" t="s">
        <v>178</v>
      </c>
      <c r="AF32" s="8" t="s">
        <v>180</v>
      </c>
      <c r="AG32" s="8" t="s">
        <v>181</v>
      </c>
      <c r="AH32" s="8" t="s">
        <v>182</v>
      </c>
      <c r="AI32" s="8"/>
      <c r="AJ32" s="8"/>
      <c r="AK32" s="70"/>
      <c r="AL32" s="74"/>
      <c r="AM32" s="12"/>
      <c r="AN32" s="12"/>
    </row>
    <row r="33" spans="1:40" ht="15" thickBot="1" x14ac:dyDescent="0.35">
      <c r="A33" s="32">
        <v>2019003</v>
      </c>
      <c r="B33" s="63">
        <v>43460</v>
      </c>
      <c r="C33" s="63">
        <v>43468</v>
      </c>
      <c r="D33" s="63">
        <v>44126</v>
      </c>
      <c r="E33" s="28" t="s">
        <v>9</v>
      </c>
      <c r="F33" s="29"/>
      <c r="G33" s="29" t="s">
        <v>60</v>
      </c>
      <c r="H33" s="135" t="s">
        <v>269</v>
      </c>
      <c r="I33" s="130">
        <v>250000</v>
      </c>
      <c r="J33" s="136">
        <v>300000</v>
      </c>
      <c r="K33" s="132">
        <v>283302.93</v>
      </c>
      <c r="L33" s="71">
        <f t="shared" ref="L33" si="0">K33-I33</f>
        <v>33302.929999999993</v>
      </c>
      <c r="M33" s="59">
        <f t="shared" ref="M33" si="1">L33/K33</f>
        <v>0.11755236700164023</v>
      </c>
      <c r="N33" s="156">
        <v>175000</v>
      </c>
      <c r="O33" s="131">
        <v>0</v>
      </c>
      <c r="P33" s="206">
        <v>105274.33</v>
      </c>
      <c r="Q33" s="207">
        <f t="shared" ref="Q33" si="2">P33-N33</f>
        <v>-69725.67</v>
      </c>
      <c r="R33" s="208">
        <f t="shared" ref="R33" si="3">Q33/P33</f>
        <v>-0.66232356928797365</v>
      </c>
      <c r="S33" s="156">
        <v>0</v>
      </c>
      <c r="T33" s="131">
        <v>0</v>
      </c>
      <c r="U33" s="206">
        <v>0</v>
      </c>
      <c r="V33" s="207">
        <f t="shared" ref="V33" si="4">U33-S33</f>
        <v>0</v>
      </c>
      <c r="W33" s="208" t="e">
        <f t="shared" ref="W33" si="5">V33/U33</f>
        <v>#DIV/0!</v>
      </c>
      <c r="X33" s="143">
        <v>0.1</v>
      </c>
      <c r="Y33" s="144">
        <v>0.1</v>
      </c>
      <c r="Z33" s="145">
        <v>0</v>
      </c>
      <c r="AA33" s="7">
        <v>25577</v>
      </c>
      <c r="AB33" s="6">
        <v>351</v>
      </c>
      <c r="AC33" s="5">
        <v>0</v>
      </c>
      <c r="AD33" s="66" t="s">
        <v>179</v>
      </c>
      <c r="AE33" s="66" t="s">
        <v>174</v>
      </c>
      <c r="AF33" s="66" t="s">
        <v>256</v>
      </c>
      <c r="AG33" s="66" t="s">
        <v>177</v>
      </c>
      <c r="AH33" s="66" t="s">
        <v>181</v>
      </c>
      <c r="AI33" s="66" t="s">
        <v>176</v>
      </c>
      <c r="AJ33" s="66"/>
      <c r="AK33" s="66"/>
      <c r="AL33" s="164" t="s">
        <v>131</v>
      </c>
      <c r="AM33" s="12"/>
      <c r="AN33" s="12"/>
    </row>
    <row r="34" spans="1:40" x14ac:dyDescent="0.3">
      <c r="B34" s="14"/>
      <c r="F34" s="36"/>
      <c r="H34" s="37"/>
      <c r="I34" s="38"/>
      <c r="K34" s="85">
        <f>SUM(K3:K33)</f>
        <v>18849917.580000002</v>
      </c>
      <c r="L34" s="86"/>
      <c r="M34" s="87"/>
      <c r="N34" s="88"/>
      <c r="O34" s="89"/>
      <c r="P34" s="90">
        <f>SUM(P3:P33)</f>
        <v>3363711.88</v>
      </c>
      <c r="Q34" s="86"/>
      <c r="R34" s="87"/>
      <c r="S34" s="89"/>
      <c r="T34" s="91"/>
      <c r="U34" s="92">
        <f>SUM(U3:U33)</f>
        <v>1821563.3599999999</v>
      </c>
      <c r="V34" s="98"/>
      <c r="W34" s="99"/>
      <c r="X34" s="100"/>
      <c r="Y34" s="100"/>
      <c r="Z34" s="41" t="s">
        <v>136</v>
      </c>
      <c r="AA34" s="18">
        <f>SUM(AA3:AA33)</f>
        <v>1449202</v>
      </c>
      <c r="AB34" s="19">
        <f>SUM(AB3:AB33)</f>
        <v>9268</v>
      </c>
      <c r="AC34" s="20">
        <f>SUM(AC3:AC32)</f>
        <v>71</v>
      </c>
      <c r="AD34" s="16"/>
      <c r="AE34" s="16" t="s">
        <v>142</v>
      </c>
      <c r="AF34" s="16"/>
      <c r="AG34" s="16"/>
      <c r="AH34" s="16"/>
      <c r="AI34" s="16"/>
      <c r="AJ34" s="16"/>
      <c r="AK34" s="17"/>
    </row>
    <row r="35" spans="1:40" x14ac:dyDescent="0.3">
      <c r="B35" s="14"/>
      <c r="C35" s="14"/>
      <c r="D35" s="21"/>
      <c r="F35" s="36"/>
      <c r="H35" s="37"/>
      <c r="I35" s="38"/>
      <c r="J35" s="42"/>
      <c r="K35" s="93"/>
      <c r="L35" s="82"/>
      <c r="M35" s="83"/>
      <c r="N35" s="94"/>
      <c r="O35" s="95"/>
      <c r="P35" s="81">
        <f>SUM(K34:U34)</f>
        <v>24035192.82</v>
      </c>
      <c r="Q35" s="82"/>
      <c r="R35" s="83"/>
      <c r="S35" s="95"/>
      <c r="T35" s="96"/>
      <c r="U35" s="84"/>
      <c r="V35" s="101"/>
      <c r="W35" s="97"/>
      <c r="X35" s="40"/>
      <c r="Y35" s="40"/>
      <c r="Z35" s="43"/>
      <c r="AA35" s="3">
        <f>AA34/P35</f>
        <v>6.0295002035269711E-2</v>
      </c>
      <c r="AB35" s="4">
        <f>AB34/AA34</f>
        <v>6.3952437272374726E-3</v>
      </c>
      <c r="AD35" s="22"/>
      <c r="AE35" s="22" t="s">
        <v>142</v>
      </c>
      <c r="AF35" s="22"/>
      <c r="AG35" s="22"/>
      <c r="AH35" s="22"/>
      <c r="AI35" s="22"/>
      <c r="AJ35" s="22"/>
      <c r="AK35" s="23"/>
    </row>
    <row r="36" spans="1:40" ht="43.2" x14ac:dyDescent="0.3">
      <c r="B36" s="14"/>
      <c r="C36" s="14"/>
      <c r="D36" s="21"/>
      <c r="G36" s="44"/>
      <c r="H36" s="44"/>
      <c r="I36" s="44"/>
      <c r="J36" s="44"/>
      <c r="K36" s="37"/>
      <c r="L36" s="27"/>
      <c r="M36" s="45"/>
      <c r="N36" s="44"/>
      <c r="O36" s="39"/>
      <c r="P36" s="38"/>
      <c r="Q36" s="27"/>
      <c r="R36" s="45"/>
      <c r="S36" s="44"/>
      <c r="T36" s="37"/>
      <c r="U36" s="27"/>
      <c r="V36" s="27"/>
      <c r="W36" s="45"/>
      <c r="X36" s="40"/>
      <c r="Y36" s="40"/>
      <c r="Z36" s="40"/>
      <c r="AA36" s="25" t="s">
        <v>134</v>
      </c>
      <c r="AB36" s="26" t="s">
        <v>135</v>
      </c>
    </row>
    <row r="37" spans="1:40" x14ac:dyDescent="0.3">
      <c r="B37" s="14"/>
      <c r="C37" s="14"/>
      <c r="D37" s="21"/>
      <c r="F37" s="46"/>
      <c r="G37" s="44"/>
      <c r="H37" s="44"/>
      <c r="I37" s="44"/>
      <c r="J37" s="44"/>
      <c r="K37" s="37"/>
      <c r="L37" s="27"/>
      <c r="M37" s="45"/>
      <c r="N37" s="44"/>
      <c r="O37" s="39"/>
      <c r="P37" s="38"/>
      <c r="Q37" s="27"/>
      <c r="R37" s="45"/>
      <c r="S37" s="44"/>
      <c r="T37" s="47"/>
      <c r="U37" s="27"/>
      <c r="V37" s="27"/>
      <c r="W37" s="45"/>
      <c r="X37" s="40"/>
      <c r="Y37" s="40"/>
      <c r="Z37" s="40"/>
      <c r="AA37" s="12" t="s">
        <v>115</v>
      </c>
      <c r="AB37" s="12" t="s">
        <v>266</v>
      </c>
      <c r="AC37" s="12" t="s">
        <v>267</v>
      </c>
    </row>
    <row r="38" spans="1:40" x14ac:dyDescent="0.3">
      <c r="B38" s="14"/>
      <c r="C38" s="14"/>
      <c r="D38" s="21"/>
      <c r="G38" s="44"/>
      <c r="H38" s="44"/>
      <c r="I38" s="44"/>
      <c r="J38" s="44"/>
      <c r="K38" s="27"/>
      <c r="L38" s="27"/>
      <c r="M38" s="45"/>
      <c r="N38" s="44"/>
      <c r="O38" s="27"/>
      <c r="P38" s="27"/>
      <c r="Q38" s="27"/>
      <c r="R38" s="45"/>
      <c r="S38" s="44"/>
      <c r="T38" s="27"/>
      <c r="U38" s="27"/>
      <c r="V38" s="27"/>
      <c r="W38" s="45"/>
      <c r="X38" s="40"/>
      <c r="Y38" s="40"/>
      <c r="Z38" s="40"/>
    </row>
    <row r="39" spans="1:40" x14ac:dyDescent="0.3">
      <c r="B39" s="14"/>
      <c r="C39" s="14"/>
      <c r="D39" s="21"/>
      <c r="F39" s="48"/>
      <c r="G39" s="49"/>
      <c r="H39" s="50"/>
      <c r="I39" s="51"/>
      <c r="J39" s="44"/>
      <c r="K39" s="27"/>
      <c r="L39" s="27"/>
      <c r="M39" s="45"/>
      <c r="N39" s="52"/>
      <c r="O39" s="27"/>
      <c r="P39" s="27"/>
      <c r="Q39" s="27"/>
      <c r="R39" s="45"/>
      <c r="S39" s="53"/>
      <c r="T39" s="27"/>
      <c r="U39" s="27"/>
      <c r="V39" s="27"/>
      <c r="W39" s="45"/>
      <c r="X39" s="40"/>
      <c r="Y39" s="40"/>
      <c r="Z39" s="40"/>
    </row>
    <row r="40" spans="1:40" x14ac:dyDescent="0.3">
      <c r="B40" s="14"/>
      <c r="C40" s="14"/>
      <c r="D40" s="21"/>
      <c r="F40" s="53"/>
      <c r="H40" s="50"/>
      <c r="I40" s="51"/>
      <c r="J40" s="44"/>
      <c r="K40" s="27"/>
      <c r="L40" s="27"/>
      <c r="M40" s="45"/>
      <c r="N40" s="52"/>
      <c r="O40" s="27"/>
      <c r="P40" s="27"/>
      <c r="Q40" s="27"/>
      <c r="R40" s="45"/>
      <c r="S40" s="51"/>
      <c r="T40" s="27"/>
      <c r="U40" s="27"/>
      <c r="V40" s="27"/>
      <c r="W40" s="45"/>
      <c r="X40" s="40"/>
      <c r="Y40" s="40"/>
      <c r="Z40" s="40"/>
    </row>
    <row r="41" spans="1:40" x14ac:dyDescent="0.3">
      <c r="B41" s="14"/>
      <c r="C41" s="14"/>
      <c r="D41" s="21"/>
      <c r="F41" s="54"/>
      <c r="G41" s="44"/>
      <c r="H41" s="44"/>
      <c r="I41" s="44"/>
      <c r="J41" s="44"/>
      <c r="K41" s="44"/>
      <c r="L41" s="44"/>
      <c r="M41" s="55"/>
      <c r="N41" s="44"/>
      <c r="O41" s="44"/>
      <c r="P41" s="44"/>
      <c r="Q41" s="44"/>
      <c r="R41" s="55"/>
      <c r="S41" s="44"/>
      <c r="T41" s="44"/>
      <c r="U41" s="44"/>
      <c r="V41" s="44"/>
      <c r="W41" s="55"/>
      <c r="X41" s="40"/>
      <c r="Y41" s="40"/>
      <c r="Z41" s="40"/>
    </row>
    <row r="42" spans="1:40" x14ac:dyDescent="0.3">
      <c r="B42" s="14"/>
      <c r="C42" s="14"/>
      <c r="D42" s="21"/>
      <c r="F42" s="56"/>
      <c r="G42" s="44"/>
      <c r="H42" s="44"/>
      <c r="I42" s="44"/>
      <c r="J42" s="44"/>
      <c r="K42" s="44"/>
      <c r="L42" s="44"/>
      <c r="M42" s="55"/>
      <c r="N42" s="44"/>
      <c r="O42" s="44"/>
      <c r="P42" s="44"/>
      <c r="Q42" s="44"/>
      <c r="R42" s="55"/>
      <c r="S42" s="44"/>
      <c r="T42" s="44"/>
      <c r="U42" s="44"/>
      <c r="V42" s="44"/>
      <c r="W42" s="55"/>
    </row>
    <row r="43" spans="1:40" x14ac:dyDescent="0.3">
      <c r="B43" s="14"/>
      <c r="C43" s="14"/>
      <c r="D43" s="21"/>
      <c r="F43" s="57"/>
      <c r="G43" s="44"/>
      <c r="H43" s="44"/>
      <c r="I43" s="44"/>
      <c r="J43" s="44"/>
      <c r="K43" s="44"/>
      <c r="L43" s="44"/>
      <c r="M43" s="55"/>
      <c r="N43" s="44"/>
      <c r="O43" s="44"/>
      <c r="P43" s="44"/>
      <c r="Q43" s="44"/>
      <c r="R43" s="55"/>
      <c r="S43" s="44"/>
      <c r="T43" s="44"/>
      <c r="U43" s="44"/>
      <c r="V43" s="44"/>
      <c r="W43" s="55"/>
    </row>
    <row r="44" spans="1:40" x14ac:dyDescent="0.3">
      <c r="B44" s="14"/>
      <c r="C44" s="14"/>
      <c r="D44" s="21"/>
      <c r="G44" s="44"/>
      <c r="H44" s="44"/>
      <c r="I44" s="44"/>
      <c r="J44" s="44"/>
      <c r="K44" s="44"/>
      <c r="L44" s="44"/>
      <c r="M44" s="55"/>
      <c r="N44" s="44"/>
      <c r="O44" s="44"/>
      <c r="P44" s="44"/>
      <c r="Q44" s="44"/>
      <c r="R44" s="55"/>
      <c r="S44" s="44"/>
      <c r="T44" s="44"/>
      <c r="U44" s="44"/>
      <c r="V44" s="44"/>
      <c r="W44" s="55"/>
    </row>
    <row r="45" spans="1:40" x14ac:dyDescent="0.3">
      <c r="B45" s="14"/>
      <c r="C45" s="14"/>
      <c r="D45" s="21"/>
      <c r="G45" s="44"/>
      <c r="H45" s="44"/>
      <c r="I45" s="44"/>
      <c r="J45" s="44"/>
      <c r="K45" s="44"/>
      <c r="L45" s="44"/>
      <c r="M45" s="55"/>
      <c r="N45" s="44"/>
      <c r="O45" s="44"/>
      <c r="P45" s="44"/>
      <c r="Q45" s="44"/>
      <c r="R45" s="55"/>
      <c r="S45" s="44"/>
      <c r="T45" s="44"/>
      <c r="U45" s="44"/>
      <c r="V45" s="44"/>
      <c r="W45" s="55"/>
    </row>
    <row r="46" spans="1:40" x14ac:dyDescent="0.3">
      <c r="B46" s="14"/>
      <c r="C46" s="14"/>
      <c r="D46" s="21"/>
      <c r="F46" s="54"/>
      <c r="G46" s="44"/>
      <c r="H46" s="44"/>
      <c r="I46" s="44"/>
      <c r="J46" s="44"/>
      <c r="K46" s="44"/>
      <c r="L46" s="44"/>
      <c r="M46" s="55"/>
      <c r="N46" s="44"/>
      <c r="O46" s="44"/>
      <c r="P46" s="44"/>
      <c r="Q46" s="44"/>
      <c r="R46" s="55"/>
      <c r="S46" s="44"/>
      <c r="T46" s="44"/>
      <c r="U46" s="44"/>
      <c r="V46" s="44"/>
      <c r="W46" s="55"/>
    </row>
    <row r="47" spans="1:40" x14ac:dyDescent="0.3">
      <c r="F47" s="54"/>
      <c r="G47" s="44"/>
      <c r="H47" s="44"/>
      <c r="I47" s="44"/>
      <c r="J47" s="44"/>
      <c r="N47" s="44"/>
      <c r="S47" s="44"/>
    </row>
  </sheetData>
  <conditionalFormatting sqref="W3">
    <cfRule type="cellIs" dxfId="274" priority="23" operator="lessThan">
      <formula>0</formula>
    </cfRule>
    <cfRule type="containsErrors" dxfId="273" priority="24" stopIfTrue="1">
      <formula>ISERROR(W3)</formula>
    </cfRule>
  </conditionalFormatting>
  <conditionalFormatting sqref="R3:R28">
    <cfRule type="cellIs" dxfId="272" priority="21" operator="lessThan">
      <formula>0</formula>
    </cfRule>
    <cfRule type="containsErrors" dxfId="271" priority="22" stopIfTrue="1">
      <formula>ISERROR(R3)</formula>
    </cfRule>
  </conditionalFormatting>
  <conditionalFormatting sqref="M3:M29">
    <cfRule type="cellIs" dxfId="270" priority="19" operator="lessThan">
      <formula>0</formula>
    </cfRule>
    <cfRule type="containsErrors" dxfId="269" priority="20" stopIfTrue="1">
      <formula>ISERROR(M3)</formula>
    </cfRule>
  </conditionalFormatting>
  <conditionalFormatting sqref="W4:W15">
    <cfRule type="cellIs" dxfId="268" priority="17" operator="lessThan">
      <formula>0</formula>
    </cfRule>
    <cfRule type="containsErrors" dxfId="267" priority="18" stopIfTrue="1">
      <formula>ISERROR(W4)</formula>
    </cfRule>
  </conditionalFormatting>
  <conditionalFormatting sqref="W16:W29">
    <cfRule type="cellIs" dxfId="266" priority="15" operator="lessThan">
      <formula>0</formula>
    </cfRule>
    <cfRule type="containsErrors" dxfId="265" priority="16" stopIfTrue="1">
      <formula>ISERROR(W16)</formula>
    </cfRule>
  </conditionalFormatting>
  <conditionalFormatting sqref="R29">
    <cfRule type="cellIs" dxfId="264" priority="13" operator="lessThan">
      <formula>0</formula>
    </cfRule>
    <cfRule type="containsErrors" dxfId="263" priority="14" stopIfTrue="1">
      <formula>ISERROR(R29)</formula>
    </cfRule>
  </conditionalFormatting>
  <conditionalFormatting sqref="R30:R32">
    <cfRule type="cellIs" dxfId="262" priority="9" operator="lessThan">
      <formula>0</formula>
    </cfRule>
    <cfRule type="containsErrors" dxfId="261" priority="10" stopIfTrue="1">
      <formula>ISERROR(R30)</formula>
    </cfRule>
  </conditionalFormatting>
  <conditionalFormatting sqref="M30:M32">
    <cfRule type="cellIs" dxfId="260" priority="7" operator="lessThan">
      <formula>0</formula>
    </cfRule>
    <cfRule type="containsErrors" dxfId="259" priority="8" stopIfTrue="1">
      <formula>ISERROR(M30)</formula>
    </cfRule>
  </conditionalFormatting>
  <conditionalFormatting sqref="W30:W32">
    <cfRule type="cellIs" dxfId="258" priority="11" operator="lessThan">
      <formula>0</formula>
    </cfRule>
    <cfRule type="containsErrors" dxfId="257" priority="12" stopIfTrue="1">
      <formula>ISERROR(W30)</formula>
    </cfRule>
  </conditionalFormatting>
  <conditionalFormatting sqref="W33">
    <cfRule type="cellIs" dxfId="256" priority="5" operator="lessThan">
      <formula>0</formula>
    </cfRule>
    <cfRule type="containsErrors" dxfId="255" priority="6" stopIfTrue="1">
      <formula>ISERROR(W33)</formula>
    </cfRule>
  </conditionalFormatting>
  <conditionalFormatting sqref="R33">
    <cfRule type="cellIs" dxfId="254" priority="3" operator="lessThan">
      <formula>0</formula>
    </cfRule>
    <cfRule type="containsErrors" dxfId="253" priority="4" stopIfTrue="1">
      <formula>ISERROR(R33)</formula>
    </cfRule>
  </conditionalFormatting>
  <conditionalFormatting sqref="M33">
    <cfRule type="cellIs" dxfId="252" priority="1" operator="lessThan">
      <formula>0</formula>
    </cfRule>
    <cfRule type="containsErrors" dxfId="251" priority="2" stopIfTrue="1">
      <formula>ISERROR(M33)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A0C4-FF91-44DB-BEEF-8A078AB3DD3A}">
  <dimension ref="A1:AN25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1"/>
    </sheetView>
  </sheetViews>
  <sheetFormatPr defaultColWidth="8.88671875" defaultRowHeight="14.4" x14ac:dyDescent="0.3"/>
  <cols>
    <col min="1" max="1" width="13" style="13" customWidth="1"/>
    <col min="2" max="3" width="11.554687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customFormat="1" x14ac:dyDescent="0.3">
      <c r="A3" s="65">
        <v>2019023</v>
      </c>
      <c r="B3" s="77"/>
      <c r="C3" s="78">
        <v>43500</v>
      </c>
      <c r="D3" s="78">
        <v>43887</v>
      </c>
      <c r="E3" s="79" t="s">
        <v>9</v>
      </c>
      <c r="F3" s="8"/>
      <c r="G3" s="8" t="s">
        <v>244</v>
      </c>
      <c r="H3" s="29" t="s">
        <v>269</v>
      </c>
      <c r="I3" s="130">
        <v>1200000</v>
      </c>
      <c r="J3" s="136">
        <v>0</v>
      </c>
      <c r="K3" s="132">
        <v>937770.97</v>
      </c>
      <c r="L3" s="71">
        <v>-262229.03000000003</v>
      </c>
      <c r="M3" s="59">
        <v>-0.27963014252829776</v>
      </c>
      <c r="N3" s="130">
        <v>165000</v>
      </c>
      <c r="O3" s="131">
        <v>0</v>
      </c>
      <c r="P3" s="132">
        <v>168412.84</v>
      </c>
      <c r="Q3" s="71">
        <v>3412.8399999999965</v>
      </c>
      <c r="R3" s="59">
        <v>2.0264725658684913E-2</v>
      </c>
      <c r="S3" s="130">
        <v>0</v>
      </c>
      <c r="T3" s="131">
        <v>0</v>
      </c>
      <c r="U3" s="132">
        <v>82812</v>
      </c>
      <c r="V3" s="71">
        <v>82812</v>
      </c>
      <c r="W3" s="59">
        <v>1</v>
      </c>
      <c r="X3" s="113">
        <v>0.04</v>
      </c>
      <c r="Y3" s="114">
        <v>0.04</v>
      </c>
      <c r="Z3" s="115">
        <v>0.04</v>
      </c>
      <c r="AA3" s="60">
        <v>47560</v>
      </c>
      <c r="AB3" s="61"/>
      <c r="AC3" s="129"/>
      <c r="AD3" s="8" t="s">
        <v>144</v>
      </c>
      <c r="AE3" s="8" t="s">
        <v>178</v>
      </c>
      <c r="AF3" s="8" t="s">
        <v>161</v>
      </c>
      <c r="AG3" s="8" t="s">
        <v>235</v>
      </c>
      <c r="AH3" s="8" t="s">
        <v>155</v>
      </c>
      <c r="AI3" s="8" t="s">
        <v>238</v>
      </c>
      <c r="AJ3" s="8" t="s">
        <v>220</v>
      </c>
      <c r="AK3" s="8" t="s">
        <v>240</v>
      </c>
      <c r="AL3" s="74"/>
    </row>
    <row r="4" spans="1:40" customFormat="1" x14ac:dyDescent="0.3">
      <c r="A4" s="58">
        <v>2018174</v>
      </c>
      <c r="B4" s="77"/>
      <c r="C4" s="78">
        <v>43439</v>
      </c>
      <c r="D4" s="78">
        <v>43887</v>
      </c>
      <c r="E4" s="79" t="s">
        <v>9</v>
      </c>
      <c r="F4" s="8"/>
      <c r="G4" s="8" t="s">
        <v>84</v>
      </c>
      <c r="H4" s="29" t="s">
        <v>269</v>
      </c>
      <c r="I4" s="130">
        <v>150000</v>
      </c>
      <c r="J4" s="136">
        <v>200000</v>
      </c>
      <c r="K4" s="132">
        <v>192687.96</v>
      </c>
      <c r="L4" s="71">
        <v>42687.959999999992</v>
      </c>
      <c r="M4" s="59">
        <v>0.22153932191715556</v>
      </c>
      <c r="N4" s="130">
        <v>100000</v>
      </c>
      <c r="O4" s="131">
        <v>10000</v>
      </c>
      <c r="P4" s="132">
        <v>0</v>
      </c>
      <c r="Q4" s="71">
        <v>-100000</v>
      </c>
      <c r="R4" s="59" t="e">
        <v>#DIV/0!</v>
      </c>
      <c r="S4" s="130">
        <v>30000</v>
      </c>
      <c r="T4" s="131">
        <v>0</v>
      </c>
      <c r="U4" s="132">
        <v>0</v>
      </c>
      <c r="V4" s="71">
        <v>-30000</v>
      </c>
      <c r="W4" s="59" t="e">
        <v>#DIV/0!</v>
      </c>
      <c r="X4" s="113">
        <v>0.1</v>
      </c>
      <c r="Y4" s="114">
        <v>0.1</v>
      </c>
      <c r="Z4" s="115">
        <v>0.1</v>
      </c>
      <c r="AA4" s="60">
        <v>17978</v>
      </c>
      <c r="AB4" s="61">
        <v>3600</v>
      </c>
      <c r="AC4" s="73"/>
      <c r="AD4" s="69" t="s">
        <v>144</v>
      </c>
      <c r="AE4" s="8" t="s">
        <v>234</v>
      </c>
      <c r="AF4" s="8" t="s">
        <v>235</v>
      </c>
      <c r="AG4" s="8" t="s">
        <v>189</v>
      </c>
      <c r="AH4" s="8"/>
      <c r="AI4" s="8" t="s">
        <v>190</v>
      </c>
      <c r="AJ4" s="8" t="s">
        <v>145</v>
      </c>
      <c r="AK4" s="70" t="s">
        <v>147</v>
      </c>
      <c r="AL4" s="74"/>
    </row>
    <row r="5" spans="1:40" customFormat="1" x14ac:dyDescent="0.3">
      <c r="A5" s="58">
        <v>2019051</v>
      </c>
      <c r="B5" s="77"/>
      <c r="C5" s="78">
        <v>43542</v>
      </c>
      <c r="D5" s="78">
        <v>43841</v>
      </c>
      <c r="E5" s="79" t="s">
        <v>9</v>
      </c>
      <c r="F5" s="8"/>
      <c r="G5" s="8" t="s">
        <v>22</v>
      </c>
      <c r="H5" s="8" t="s">
        <v>269</v>
      </c>
      <c r="I5" s="130">
        <v>300000</v>
      </c>
      <c r="J5" s="136">
        <v>300000</v>
      </c>
      <c r="K5" s="132">
        <v>311910.23</v>
      </c>
      <c r="L5" s="71">
        <v>11910.229999999981</v>
      </c>
      <c r="M5" s="59">
        <v>3.8184800799896758E-2</v>
      </c>
      <c r="N5" s="130">
        <v>25000</v>
      </c>
      <c r="O5" s="131">
        <v>100000</v>
      </c>
      <c r="P5" s="132">
        <v>102852.12</v>
      </c>
      <c r="Q5" s="71">
        <v>77852.12</v>
      </c>
      <c r="R5" s="59">
        <v>0.75693257465183994</v>
      </c>
      <c r="S5" s="130">
        <v>25000</v>
      </c>
      <c r="T5" s="131">
        <v>0</v>
      </c>
      <c r="U5" s="132">
        <v>92299</v>
      </c>
      <c r="V5" s="71">
        <v>67299</v>
      </c>
      <c r="W5" s="59">
        <v>0.72914116079264135</v>
      </c>
      <c r="X5" s="113">
        <v>0.08</v>
      </c>
      <c r="Y5" s="114">
        <v>0.08</v>
      </c>
      <c r="Z5" s="115">
        <v>0.08</v>
      </c>
      <c r="AA5" s="60">
        <v>42156</v>
      </c>
      <c r="AB5" s="61"/>
      <c r="AC5" s="73"/>
      <c r="AD5" s="69" t="s">
        <v>144</v>
      </c>
      <c r="AE5" s="66"/>
      <c r="AF5" s="8" t="s">
        <v>177</v>
      </c>
      <c r="AG5" s="8" t="s">
        <v>161</v>
      </c>
      <c r="AH5" s="8" t="s">
        <v>184</v>
      </c>
      <c r="AI5" s="8" t="s">
        <v>185</v>
      </c>
      <c r="AJ5" s="8" t="s">
        <v>176</v>
      </c>
      <c r="AK5" s="8" t="s">
        <v>186</v>
      </c>
      <c r="AL5" s="74"/>
    </row>
    <row r="6" spans="1:40" x14ac:dyDescent="0.3">
      <c r="A6" s="58">
        <v>2017182</v>
      </c>
      <c r="B6" s="77"/>
      <c r="C6" s="78">
        <v>43031</v>
      </c>
      <c r="D6" s="78">
        <v>43841</v>
      </c>
      <c r="E6" s="79" t="s">
        <v>9</v>
      </c>
      <c r="F6" s="8"/>
      <c r="G6" s="8" t="s">
        <v>143</v>
      </c>
      <c r="H6" s="8" t="s">
        <v>269</v>
      </c>
      <c r="I6" s="130">
        <v>250000</v>
      </c>
      <c r="J6" s="136">
        <v>400000</v>
      </c>
      <c r="K6" s="132">
        <v>309917.15999999997</v>
      </c>
      <c r="L6" s="71">
        <v>59917.159999999974</v>
      </c>
      <c r="M6" s="59">
        <v>0.19333282481034603</v>
      </c>
      <c r="N6" s="130">
        <v>175000</v>
      </c>
      <c r="O6" s="131">
        <v>200000</v>
      </c>
      <c r="P6" s="132">
        <v>211436.33</v>
      </c>
      <c r="Q6" s="71">
        <v>36436.329999999987</v>
      </c>
      <c r="R6" s="59">
        <v>0.17232766951639764</v>
      </c>
      <c r="S6" s="130">
        <v>40000</v>
      </c>
      <c r="T6" s="131">
        <v>0</v>
      </c>
      <c r="U6" s="132">
        <v>2200</v>
      </c>
      <c r="V6" s="71">
        <v>-37800</v>
      </c>
      <c r="W6" s="59">
        <v>-17.181818181818183</v>
      </c>
      <c r="X6" s="113">
        <v>0.1</v>
      </c>
      <c r="Y6" s="114">
        <v>0.1</v>
      </c>
      <c r="Z6" s="115">
        <v>0.1</v>
      </c>
      <c r="AA6" s="60">
        <v>47860</v>
      </c>
      <c r="AB6" s="61"/>
      <c r="AC6" s="73"/>
      <c r="AD6" s="69" t="s">
        <v>144</v>
      </c>
      <c r="AE6" s="8" t="s">
        <v>174</v>
      </c>
      <c r="AF6" s="8" t="s">
        <v>145</v>
      </c>
      <c r="AG6" s="8" t="s">
        <v>175</v>
      </c>
      <c r="AH6" s="8" t="s">
        <v>176</v>
      </c>
      <c r="AI6" s="8" t="s">
        <v>177</v>
      </c>
      <c r="AJ6" s="8" t="s">
        <v>147</v>
      </c>
      <c r="AK6" s="70"/>
      <c r="AL6" s="74"/>
      <c r="AM6" s="12"/>
      <c r="AN6" s="12"/>
    </row>
    <row r="7" spans="1:40" x14ac:dyDescent="0.3">
      <c r="A7" s="58">
        <v>2017178</v>
      </c>
      <c r="B7" s="77"/>
      <c r="C7" s="78">
        <v>43004</v>
      </c>
      <c r="D7" s="78">
        <v>43841</v>
      </c>
      <c r="E7" s="79" t="s">
        <v>9</v>
      </c>
      <c r="F7" s="8"/>
      <c r="G7" s="8" t="s">
        <v>149</v>
      </c>
      <c r="H7" s="8" t="s">
        <v>269</v>
      </c>
      <c r="I7" s="130">
        <v>2000000</v>
      </c>
      <c r="J7" s="136">
        <v>3500000</v>
      </c>
      <c r="K7" s="132">
        <v>3777313.21</v>
      </c>
      <c r="L7" s="71">
        <v>1777313.21</v>
      </c>
      <c r="M7" s="59">
        <v>0.47052312349814379</v>
      </c>
      <c r="N7" s="130">
        <v>0</v>
      </c>
      <c r="O7" s="131">
        <v>0</v>
      </c>
      <c r="P7" s="132">
        <v>0</v>
      </c>
      <c r="Q7" s="71">
        <v>0</v>
      </c>
      <c r="R7" s="59" t="e">
        <v>#DIV/0!</v>
      </c>
      <c r="S7" s="130">
        <v>75000</v>
      </c>
      <c r="T7" s="131">
        <v>0</v>
      </c>
      <c r="U7" s="132">
        <v>461894</v>
      </c>
      <c r="V7" s="71">
        <v>386894</v>
      </c>
      <c r="W7" s="59">
        <v>0.83762508281120773</v>
      </c>
      <c r="X7" s="113">
        <v>0.06</v>
      </c>
      <c r="Y7" s="114">
        <v>0</v>
      </c>
      <c r="Z7" s="115">
        <v>0.06</v>
      </c>
      <c r="AA7" s="60">
        <v>248473</v>
      </c>
      <c r="AB7" s="61"/>
      <c r="AC7" s="73"/>
      <c r="AD7" s="69" t="s">
        <v>144</v>
      </c>
      <c r="AE7" s="8" t="s">
        <v>165</v>
      </c>
      <c r="AF7" s="8" t="s">
        <v>155</v>
      </c>
      <c r="AG7" s="8" t="s">
        <v>162</v>
      </c>
      <c r="AH7" s="8" t="s">
        <v>160</v>
      </c>
      <c r="AI7" s="8" t="s">
        <v>166</v>
      </c>
      <c r="AJ7" s="8" t="s">
        <v>163</v>
      </c>
      <c r="AK7" s="70"/>
      <c r="AL7" s="74"/>
      <c r="AM7" s="12"/>
      <c r="AN7" s="12"/>
    </row>
    <row r="8" spans="1:40" x14ac:dyDescent="0.3">
      <c r="A8" s="58">
        <v>2016107</v>
      </c>
      <c r="B8" s="77"/>
      <c r="C8" s="78">
        <v>43031</v>
      </c>
      <c r="D8" s="78">
        <v>43841</v>
      </c>
      <c r="E8" s="79" t="s">
        <v>9</v>
      </c>
      <c r="F8" s="8"/>
      <c r="G8" s="8" t="s">
        <v>143</v>
      </c>
      <c r="H8" s="8" t="s">
        <v>269</v>
      </c>
      <c r="I8" s="130">
        <v>250000</v>
      </c>
      <c r="J8" s="136">
        <v>0</v>
      </c>
      <c r="K8" s="132">
        <v>44889.3</v>
      </c>
      <c r="L8" s="71">
        <v>-205110.7</v>
      </c>
      <c r="M8" s="59">
        <v>-4.5692559251313787</v>
      </c>
      <c r="N8" s="130">
        <v>175000</v>
      </c>
      <c r="O8" s="131">
        <v>0</v>
      </c>
      <c r="P8" s="132">
        <v>56889.62</v>
      </c>
      <c r="Q8" s="71">
        <v>-118110.38</v>
      </c>
      <c r="R8" s="59">
        <v>-2.0761323418929498</v>
      </c>
      <c r="S8" s="130">
        <v>40000</v>
      </c>
      <c r="T8" s="131">
        <v>0</v>
      </c>
      <c r="U8" s="132">
        <v>0</v>
      </c>
      <c r="V8" s="71">
        <v>-40000</v>
      </c>
      <c r="W8" s="59" t="e">
        <v>#DIV/0!</v>
      </c>
      <c r="X8" s="113">
        <v>0.1</v>
      </c>
      <c r="Y8" s="114">
        <v>0.1</v>
      </c>
      <c r="Z8" s="115">
        <v>0.1</v>
      </c>
      <c r="AA8" s="60">
        <v>9728</v>
      </c>
      <c r="AB8" s="73"/>
      <c r="AC8" s="73"/>
      <c r="AD8" s="69" t="s">
        <v>144</v>
      </c>
      <c r="AF8" s="8" t="s">
        <v>145</v>
      </c>
      <c r="AG8" s="8" t="s">
        <v>146</v>
      </c>
      <c r="AH8" s="8" t="s">
        <v>147</v>
      </c>
      <c r="AI8" s="8" t="s">
        <v>148</v>
      </c>
      <c r="AJ8" s="8"/>
      <c r="AK8" s="70"/>
      <c r="AL8" s="74"/>
      <c r="AM8" s="12"/>
      <c r="AN8" s="12"/>
    </row>
    <row r="9" spans="1:40" customFormat="1" x14ac:dyDescent="0.3">
      <c r="A9" s="58">
        <v>2019068</v>
      </c>
      <c r="B9" s="77"/>
      <c r="C9" s="78">
        <v>43588</v>
      </c>
      <c r="D9" s="78">
        <v>43841</v>
      </c>
      <c r="E9" s="79" t="s">
        <v>9</v>
      </c>
      <c r="F9" s="8"/>
      <c r="G9" s="8" t="s">
        <v>68</v>
      </c>
      <c r="H9" s="8" t="s">
        <v>269</v>
      </c>
      <c r="I9" s="130">
        <v>150000</v>
      </c>
      <c r="J9" s="136">
        <v>0</v>
      </c>
      <c r="K9" s="132">
        <v>189365.97</v>
      </c>
      <c r="L9" s="71">
        <v>39365.97</v>
      </c>
      <c r="M9" s="59">
        <v>0.20788302143199225</v>
      </c>
      <c r="N9" s="130">
        <v>100000</v>
      </c>
      <c r="O9" s="131">
        <v>0</v>
      </c>
      <c r="P9" s="132">
        <v>325000</v>
      </c>
      <c r="Q9" s="71">
        <v>225000</v>
      </c>
      <c r="R9" s="59">
        <v>0.69230769230769229</v>
      </c>
      <c r="S9" s="130">
        <v>0</v>
      </c>
      <c r="T9" s="131">
        <v>0</v>
      </c>
      <c r="U9" s="132">
        <v>0</v>
      </c>
      <c r="V9" s="71">
        <v>0</v>
      </c>
      <c r="W9" s="59" t="e">
        <v>#DIV/0!</v>
      </c>
      <c r="X9" s="113">
        <v>0.09</v>
      </c>
      <c r="Y9" s="114">
        <v>0.1</v>
      </c>
      <c r="Z9" s="115">
        <v>0</v>
      </c>
      <c r="AA9" s="60">
        <v>49956</v>
      </c>
      <c r="AB9" s="61"/>
      <c r="AC9" s="73"/>
      <c r="AD9" s="69" t="s">
        <v>164</v>
      </c>
      <c r="AE9" s="8" t="s">
        <v>205</v>
      </c>
      <c r="AF9" s="8" t="s">
        <v>166</v>
      </c>
      <c r="AG9" s="8" t="s">
        <v>145</v>
      </c>
      <c r="AH9" s="8" t="s">
        <v>162</v>
      </c>
      <c r="AI9" s="8"/>
      <c r="AJ9" s="8"/>
      <c r="AK9" s="70"/>
      <c r="AL9" s="74"/>
    </row>
    <row r="10" spans="1:40" customFormat="1" x14ac:dyDescent="0.3">
      <c r="A10" s="58">
        <v>2018097</v>
      </c>
      <c r="B10" s="77"/>
      <c r="C10" s="78">
        <v>43277</v>
      </c>
      <c r="D10" s="78">
        <v>43841</v>
      </c>
      <c r="E10" s="79" t="s">
        <v>9</v>
      </c>
      <c r="F10" s="8"/>
      <c r="G10" s="8" t="s">
        <v>65</v>
      </c>
      <c r="H10" s="8" t="s">
        <v>269</v>
      </c>
      <c r="I10" s="130">
        <v>0</v>
      </c>
      <c r="J10" s="136">
        <v>0</v>
      </c>
      <c r="K10" s="132">
        <v>2000000</v>
      </c>
      <c r="L10" s="71">
        <v>2000000</v>
      </c>
      <c r="M10" s="59">
        <v>1</v>
      </c>
      <c r="N10" s="130">
        <v>0</v>
      </c>
      <c r="O10" s="131">
        <v>0</v>
      </c>
      <c r="P10" s="132">
        <v>1425000</v>
      </c>
      <c r="Q10" s="71">
        <v>1425000</v>
      </c>
      <c r="R10" s="59">
        <v>1</v>
      </c>
      <c r="S10" s="130">
        <v>0</v>
      </c>
      <c r="T10" s="131">
        <v>0</v>
      </c>
      <c r="U10" s="132">
        <v>215035</v>
      </c>
      <c r="V10" s="71">
        <v>215035</v>
      </c>
      <c r="W10" s="59">
        <v>1</v>
      </c>
      <c r="X10" s="113">
        <v>0.08</v>
      </c>
      <c r="Y10" s="114">
        <v>0.08</v>
      </c>
      <c r="Z10" s="115">
        <v>0</v>
      </c>
      <c r="AA10" s="60">
        <v>273916</v>
      </c>
      <c r="AB10" s="61"/>
      <c r="AC10" s="73"/>
      <c r="AD10" s="69" t="s">
        <v>164</v>
      </c>
      <c r="AE10" s="8" t="s">
        <v>205</v>
      </c>
      <c r="AF10" s="8" t="s">
        <v>162</v>
      </c>
      <c r="AG10" s="8" t="s">
        <v>166</v>
      </c>
      <c r="AH10" s="8" t="s">
        <v>145</v>
      </c>
      <c r="AI10" s="8" t="s">
        <v>206</v>
      </c>
      <c r="AJ10" s="8"/>
      <c r="AK10" s="70"/>
      <c r="AL10" s="74"/>
    </row>
    <row r="11" spans="1:40" ht="15" thickBot="1" x14ac:dyDescent="0.35">
      <c r="A11" s="32" t="s">
        <v>54</v>
      </c>
      <c r="B11" s="63">
        <v>43383</v>
      </c>
      <c r="C11" s="63">
        <v>43383</v>
      </c>
      <c r="D11" s="63">
        <v>43979</v>
      </c>
      <c r="E11" s="28" t="s">
        <v>9</v>
      </c>
      <c r="F11" s="29"/>
      <c r="G11" s="29" t="s">
        <v>55</v>
      </c>
      <c r="H11" s="29" t="s">
        <v>352</v>
      </c>
      <c r="I11" s="130">
        <v>7000000</v>
      </c>
      <c r="J11" s="141">
        <v>0</v>
      </c>
      <c r="K11" s="132">
        <v>12436310.26</v>
      </c>
      <c r="L11" s="71">
        <f t="shared" ref="L11" si="0">K11-I11</f>
        <v>5436310.2599999998</v>
      </c>
      <c r="M11" s="59">
        <f t="shared" ref="M11" si="1">L11/K11</f>
        <v>0.43713208711793589</v>
      </c>
      <c r="N11" s="156">
        <v>0</v>
      </c>
      <c r="O11" s="131">
        <v>0</v>
      </c>
      <c r="P11" s="132">
        <v>13585.82</v>
      </c>
      <c r="Q11" s="71">
        <f t="shared" ref="Q11" si="2">P11-N11</f>
        <v>13585.82</v>
      </c>
      <c r="R11" s="59">
        <f t="shared" ref="R11" si="3">Q11/P11</f>
        <v>1</v>
      </c>
      <c r="S11" s="156">
        <v>1000000</v>
      </c>
      <c r="T11" s="131">
        <v>0</v>
      </c>
      <c r="U11" s="206">
        <v>1176835.53</v>
      </c>
      <c r="V11" s="71">
        <f t="shared" ref="V11" si="4">U11-S11</f>
        <v>176835.53000000003</v>
      </c>
      <c r="W11" s="59">
        <f t="shared" ref="W11" si="5">V11/U11</f>
        <v>0.15026358865966599</v>
      </c>
      <c r="X11" s="143">
        <v>7.0000000000000007E-2</v>
      </c>
      <c r="Y11" s="144">
        <v>0</v>
      </c>
      <c r="Z11" s="145">
        <v>0</v>
      </c>
      <c r="AA11" s="7">
        <v>946871</v>
      </c>
      <c r="AB11" s="6">
        <v>0</v>
      </c>
      <c r="AC11" s="5">
        <v>0</v>
      </c>
      <c r="AD11" s="66" t="s">
        <v>201</v>
      </c>
      <c r="AE11" s="66" t="s">
        <v>174</v>
      </c>
      <c r="AF11" s="66" t="s">
        <v>264</v>
      </c>
      <c r="AG11" s="66" t="s">
        <v>151</v>
      </c>
      <c r="AH11" s="66" t="s">
        <v>153</v>
      </c>
      <c r="AI11" s="66" t="s">
        <v>152</v>
      </c>
      <c r="AJ11" s="66" t="s">
        <v>184</v>
      </c>
      <c r="AK11" s="66" t="s">
        <v>313</v>
      </c>
      <c r="AL11" s="164" t="s">
        <v>113</v>
      </c>
      <c r="AM11" s="12"/>
      <c r="AN11" s="12"/>
    </row>
    <row r="12" spans="1:40" x14ac:dyDescent="0.3">
      <c r="B12" s="14"/>
      <c r="F12" s="36"/>
      <c r="H12" s="37"/>
      <c r="I12" s="38"/>
      <c r="K12" s="85">
        <f>SUM(K3:K11)</f>
        <v>20200165.059999999</v>
      </c>
      <c r="L12" s="86"/>
      <c r="M12" s="87"/>
      <c r="N12" s="88"/>
      <c r="O12" s="89"/>
      <c r="P12" s="90">
        <f>SUM(P3:P11)</f>
        <v>2303176.73</v>
      </c>
      <c r="Q12" s="86"/>
      <c r="R12" s="87"/>
      <c r="S12" s="89"/>
      <c r="T12" s="91"/>
      <c r="U12" s="92">
        <f>SUM(U3:U11)</f>
        <v>2031075.53</v>
      </c>
      <c r="V12" s="98"/>
      <c r="W12" s="99"/>
      <c r="X12" s="100"/>
      <c r="Y12" s="100"/>
      <c r="Z12" s="41" t="s">
        <v>136</v>
      </c>
      <c r="AA12" s="18">
        <f>SUM(AA3:AA11)</f>
        <v>1684498</v>
      </c>
      <c r="AB12" s="19">
        <f>SUM(AB3:AB11)</f>
        <v>3600</v>
      </c>
      <c r="AC12" s="20">
        <f>SUM(AC3:AC11)</f>
        <v>0</v>
      </c>
      <c r="AD12" s="16"/>
      <c r="AE12" s="16" t="s">
        <v>142</v>
      </c>
      <c r="AF12" s="16"/>
      <c r="AG12" s="16"/>
      <c r="AH12" s="16"/>
      <c r="AI12" s="16"/>
      <c r="AJ12" s="16"/>
      <c r="AK12" s="17"/>
    </row>
    <row r="13" spans="1:40" x14ac:dyDescent="0.3">
      <c r="B13" s="14"/>
      <c r="C13" s="14"/>
      <c r="D13" s="21"/>
      <c r="F13" s="36"/>
      <c r="H13" s="37"/>
      <c r="I13" s="38"/>
      <c r="J13" s="42"/>
      <c r="K13" s="93"/>
      <c r="L13" s="82"/>
      <c r="M13" s="83"/>
      <c r="N13" s="94"/>
      <c r="O13" s="95"/>
      <c r="P13" s="81">
        <f>SUM(K12:U12)</f>
        <v>24534417.32</v>
      </c>
      <c r="Q13" s="82"/>
      <c r="R13" s="83"/>
      <c r="S13" s="95"/>
      <c r="T13" s="96"/>
      <c r="U13" s="84"/>
      <c r="V13" s="101"/>
      <c r="W13" s="97"/>
      <c r="X13" s="40"/>
      <c r="Y13" s="40"/>
      <c r="Z13" s="43"/>
      <c r="AA13" s="3">
        <f>AA12/P13</f>
        <v>6.8658569634210492E-2</v>
      </c>
      <c r="AB13" s="4">
        <f>AB12/AA12</f>
        <v>2.1371352177325235E-3</v>
      </c>
      <c r="AD13" s="22"/>
      <c r="AE13" s="22" t="s">
        <v>142</v>
      </c>
      <c r="AF13" s="22"/>
      <c r="AG13" s="22"/>
      <c r="AH13" s="22"/>
      <c r="AI13" s="22"/>
      <c r="AJ13" s="22"/>
      <c r="AK13" s="23"/>
    </row>
    <row r="14" spans="1:40" ht="43.2" x14ac:dyDescent="0.3">
      <c r="B14" s="14"/>
      <c r="C14" s="14"/>
      <c r="D14" s="21"/>
      <c r="G14" s="44"/>
      <c r="H14" s="44"/>
      <c r="I14" s="44"/>
      <c r="J14" s="44"/>
      <c r="K14" s="37"/>
      <c r="L14" s="27"/>
      <c r="M14" s="45"/>
      <c r="N14" s="44"/>
      <c r="O14" s="39"/>
      <c r="P14" s="38"/>
      <c r="Q14" s="27"/>
      <c r="R14" s="45"/>
      <c r="S14" s="44"/>
      <c r="T14" s="37"/>
      <c r="U14" s="27"/>
      <c r="V14" s="27"/>
      <c r="W14" s="45"/>
      <c r="X14" s="40"/>
      <c r="Y14" s="40"/>
      <c r="Z14" s="40"/>
      <c r="AA14" s="25" t="s">
        <v>134</v>
      </c>
      <c r="AB14" s="26" t="s">
        <v>135</v>
      </c>
    </row>
    <row r="15" spans="1:40" x14ac:dyDescent="0.3">
      <c r="B15" s="14"/>
      <c r="C15" s="14"/>
      <c r="D15" s="21"/>
      <c r="F15" s="46"/>
      <c r="G15" s="44"/>
      <c r="H15" s="44"/>
      <c r="I15" s="44"/>
      <c r="J15" s="44"/>
      <c r="K15" s="37"/>
      <c r="L15" s="27"/>
      <c r="M15" s="45"/>
      <c r="N15" s="44"/>
      <c r="O15" s="39"/>
      <c r="P15" s="38"/>
      <c r="Q15" s="27"/>
      <c r="R15" s="45"/>
      <c r="S15" s="44"/>
      <c r="T15" s="47"/>
      <c r="U15" s="27"/>
      <c r="V15" s="27"/>
      <c r="W15" s="45"/>
      <c r="X15" s="40"/>
      <c r="Y15" s="40"/>
      <c r="Z15" s="40"/>
      <c r="AA15" s="12" t="s">
        <v>115</v>
      </c>
      <c r="AB15" s="12" t="s">
        <v>266</v>
      </c>
      <c r="AC15" s="12" t="s">
        <v>267</v>
      </c>
    </row>
    <row r="16" spans="1:40" x14ac:dyDescent="0.3">
      <c r="B16" s="14"/>
      <c r="C16" s="14"/>
      <c r="D16" s="21"/>
      <c r="G16" s="44"/>
      <c r="H16" s="44"/>
      <c r="I16" s="44"/>
      <c r="J16" s="44"/>
      <c r="K16" s="27"/>
      <c r="L16" s="27"/>
      <c r="M16" s="45"/>
      <c r="N16" s="44"/>
      <c r="O16" s="27"/>
      <c r="P16" s="27"/>
      <c r="Q16" s="27"/>
      <c r="R16" s="45"/>
      <c r="S16" s="44"/>
      <c r="T16" s="27"/>
      <c r="U16" s="27"/>
      <c r="V16" s="27"/>
      <c r="W16" s="45"/>
      <c r="X16" s="40"/>
      <c r="Y16" s="40"/>
      <c r="Z16" s="40"/>
    </row>
    <row r="17" spans="2:26" x14ac:dyDescent="0.3">
      <c r="B17" s="14"/>
      <c r="C17" s="14"/>
      <c r="D17" s="21"/>
      <c r="F17" s="48"/>
      <c r="G17" s="49"/>
      <c r="H17" s="50"/>
      <c r="I17" s="51"/>
      <c r="J17" s="44"/>
      <c r="K17" s="27"/>
      <c r="L17" s="27"/>
      <c r="M17" s="45"/>
      <c r="N17" s="52"/>
      <c r="O17" s="27"/>
      <c r="P17" s="27"/>
      <c r="Q17" s="27"/>
      <c r="R17" s="45"/>
      <c r="S17" s="53"/>
      <c r="T17" s="27"/>
      <c r="U17" s="27"/>
      <c r="V17" s="27"/>
      <c r="W17" s="45"/>
      <c r="X17" s="40"/>
      <c r="Y17" s="40"/>
      <c r="Z17" s="40"/>
    </row>
    <row r="18" spans="2:26" x14ac:dyDescent="0.3">
      <c r="B18" s="14"/>
      <c r="C18" s="14"/>
      <c r="D18" s="21"/>
      <c r="F18" s="53"/>
      <c r="H18" s="50"/>
      <c r="I18" s="51"/>
      <c r="J18" s="44"/>
      <c r="K18" s="27"/>
      <c r="L18" s="27"/>
      <c r="M18" s="45"/>
      <c r="N18" s="52"/>
      <c r="O18" s="27"/>
      <c r="P18" s="27"/>
      <c r="Q18" s="27"/>
      <c r="R18" s="45"/>
      <c r="S18" s="51"/>
      <c r="T18" s="27"/>
      <c r="U18" s="27"/>
      <c r="V18" s="27"/>
      <c r="W18" s="45"/>
      <c r="X18" s="40"/>
      <c r="Y18" s="40"/>
      <c r="Z18" s="40"/>
    </row>
    <row r="19" spans="2:26" x14ac:dyDescent="0.3">
      <c r="B19" s="14"/>
      <c r="C19" s="14"/>
      <c r="D19" s="21"/>
      <c r="F19" s="54"/>
      <c r="G19" s="44"/>
      <c r="H19" s="44"/>
      <c r="I19" s="44"/>
      <c r="J19" s="44"/>
      <c r="K19" s="44"/>
      <c r="L19" s="44"/>
      <c r="M19" s="55"/>
      <c r="N19" s="44"/>
      <c r="O19" s="44"/>
      <c r="P19" s="44"/>
      <c r="Q19" s="44"/>
      <c r="R19" s="55"/>
      <c r="S19" s="44"/>
      <c r="T19" s="44"/>
      <c r="U19" s="44"/>
      <c r="V19" s="44"/>
      <c r="W19" s="55"/>
      <c r="X19" s="40"/>
      <c r="Y19" s="40"/>
      <c r="Z19" s="40"/>
    </row>
    <row r="20" spans="2:26" x14ac:dyDescent="0.3">
      <c r="B20" s="14"/>
      <c r="C20" s="14"/>
      <c r="D20" s="21"/>
      <c r="F20" s="56"/>
      <c r="G20" s="44"/>
      <c r="H20" s="44"/>
      <c r="I20" s="44"/>
      <c r="J20" s="44"/>
      <c r="K20" s="44"/>
      <c r="L20" s="44"/>
      <c r="M20" s="55"/>
      <c r="N20" s="44"/>
      <c r="O20" s="44"/>
      <c r="P20" s="44"/>
      <c r="Q20" s="44"/>
      <c r="R20" s="55"/>
      <c r="S20" s="44"/>
      <c r="T20" s="44"/>
      <c r="U20" s="44"/>
      <c r="V20" s="44"/>
      <c r="W20" s="55"/>
    </row>
    <row r="21" spans="2:26" x14ac:dyDescent="0.3">
      <c r="B21" s="14"/>
      <c r="C21" s="14"/>
      <c r="D21" s="21"/>
      <c r="F21" s="57"/>
      <c r="G21" s="44"/>
      <c r="H21" s="44"/>
      <c r="I21" s="44"/>
      <c r="J21" s="44"/>
      <c r="K21" s="44"/>
      <c r="L21" s="44"/>
      <c r="M21" s="55"/>
      <c r="N21" s="44"/>
      <c r="O21" s="44"/>
      <c r="P21" s="44"/>
      <c r="Q21" s="44"/>
      <c r="R21" s="55"/>
      <c r="S21" s="44"/>
      <c r="T21" s="44"/>
      <c r="U21" s="44"/>
      <c r="V21" s="44"/>
      <c r="W21" s="55"/>
    </row>
    <row r="22" spans="2:26" x14ac:dyDescent="0.3">
      <c r="B22" s="14"/>
      <c r="C22" s="14"/>
      <c r="D22" s="21"/>
      <c r="G22" s="44"/>
      <c r="H22" s="44"/>
      <c r="I22" s="44"/>
      <c r="J22" s="44"/>
      <c r="K22" s="44"/>
      <c r="L22" s="44"/>
      <c r="M22" s="55"/>
      <c r="N22" s="44"/>
      <c r="O22" s="44"/>
      <c r="P22" s="44"/>
      <c r="Q22" s="44"/>
      <c r="R22" s="55"/>
      <c r="S22" s="44"/>
      <c r="T22" s="44"/>
      <c r="U22" s="44"/>
      <c r="V22" s="44"/>
      <c r="W22" s="55"/>
    </row>
    <row r="23" spans="2:26" x14ac:dyDescent="0.3">
      <c r="B23" s="14"/>
      <c r="C23" s="14"/>
      <c r="D23" s="21"/>
      <c r="G23" s="44"/>
      <c r="H23" s="44"/>
      <c r="I23" s="44"/>
      <c r="J23" s="44"/>
      <c r="K23" s="44"/>
      <c r="L23" s="44"/>
      <c r="M23" s="55"/>
      <c r="N23" s="44"/>
      <c r="O23" s="44"/>
      <c r="P23" s="44"/>
      <c r="Q23" s="44"/>
      <c r="R23" s="55"/>
      <c r="S23" s="44"/>
      <c r="T23" s="44"/>
      <c r="U23" s="44"/>
      <c r="V23" s="44"/>
      <c r="W23" s="55"/>
    </row>
    <row r="24" spans="2:26" x14ac:dyDescent="0.3">
      <c r="B24" s="14"/>
      <c r="C24" s="14"/>
      <c r="D24" s="21"/>
      <c r="F24" s="54"/>
      <c r="G24" s="44"/>
      <c r="H24" s="44"/>
      <c r="I24" s="44"/>
      <c r="J24" s="44"/>
      <c r="K24" s="44"/>
      <c r="L24" s="44"/>
      <c r="M24" s="55"/>
      <c r="N24" s="44"/>
      <c r="O24" s="44"/>
      <c r="P24" s="44"/>
      <c r="Q24" s="44"/>
      <c r="R24" s="55"/>
      <c r="S24" s="44"/>
      <c r="T24" s="44"/>
      <c r="U24" s="44"/>
      <c r="V24" s="44"/>
      <c r="W24" s="55"/>
    </row>
    <row r="25" spans="2:26" x14ac:dyDescent="0.3">
      <c r="F25" s="54"/>
      <c r="G25" s="44"/>
      <c r="H25" s="44"/>
      <c r="I25" s="44"/>
      <c r="J25" s="44"/>
      <c r="N25" s="44"/>
      <c r="S25" s="44"/>
    </row>
  </sheetData>
  <conditionalFormatting sqref="W9:W10">
    <cfRule type="cellIs" dxfId="209" priority="11" operator="lessThan">
      <formula>0</formula>
    </cfRule>
    <cfRule type="containsErrors" dxfId="208" priority="12" stopIfTrue="1">
      <formula>ISERROR(W9)</formula>
    </cfRule>
  </conditionalFormatting>
  <conditionalFormatting sqref="R3:R8">
    <cfRule type="cellIs" dxfId="207" priority="15" operator="lessThan">
      <formula>0</formula>
    </cfRule>
    <cfRule type="containsErrors" dxfId="206" priority="16" stopIfTrue="1">
      <formula>ISERROR(R3)</formula>
    </cfRule>
  </conditionalFormatting>
  <conditionalFormatting sqref="M3:M8">
    <cfRule type="cellIs" dxfId="205" priority="13" operator="lessThan">
      <formula>0</formula>
    </cfRule>
    <cfRule type="containsErrors" dxfId="204" priority="14" stopIfTrue="1">
      <formula>ISERROR(M3)</formula>
    </cfRule>
  </conditionalFormatting>
  <conditionalFormatting sqref="W3:W8">
    <cfRule type="cellIs" dxfId="203" priority="17" operator="lessThan">
      <formula>0</formula>
    </cfRule>
    <cfRule type="containsErrors" dxfId="202" priority="18" stopIfTrue="1">
      <formula>ISERROR(W3)</formula>
    </cfRule>
  </conditionalFormatting>
  <conditionalFormatting sqref="R9:R10">
    <cfRule type="cellIs" dxfId="201" priority="9" operator="lessThan">
      <formula>0</formula>
    </cfRule>
    <cfRule type="containsErrors" dxfId="200" priority="10" stopIfTrue="1">
      <formula>ISERROR(R9)</formula>
    </cfRule>
  </conditionalFormatting>
  <conditionalFormatting sqref="M9:M10">
    <cfRule type="cellIs" dxfId="199" priority="7" operator="lessThan">
      <formula>0</formula>
    </cfRule>
    <cfRule type="containsErrors" dxfId="198" priority="8" stopIfTrue="1">
      <formula>ISERROR(M9)</formula>
    </cfRule>
  </conditionalFormatting>
  <conditionalFormatting sqref="W11">
    <cfRule type="cellIs" dxfId="197" priority="5" operator="lessThan">
      <formula>0</formula>
    </cfRule>
    <cfRule type="containsErrors" dxfId="196" priority="6" stopIfTrue="1">
      <formula>ISERROR(W11)</formula>
    </cfRule>
  </conditionalFormatting>
  <conditionalFormatting sqref="R11">
    <cfRule type="cellIs" dxfId="195" priority="3" operator="lessThan">
      <formula>0</formula>
    </cfRule>
    <cfRule type="containsErrors" dxfId="194" priority="4" stopIfTrue="1">
      <formula>ISERROR(R11)</formula>
    </cfRule>
  </conditionalFormatting>
  <conditionalFormatting sqref="M11">
    <cfRule type="cellIs" dxfId="193" priority="1" operator="lessThan">
      <formula>0</formula>
    </cfRule>
    <cfRule type="containsErrors" dxfId="192" priority="2" stopIfTrue="1">
      <formula>ISERROR(M11)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E2FC-9D8D-4805-B727-594429A79A99}">
  <dimension ref="A1:AN37"/>
  <sheetViews>
    <sheetView zoomScale="90" zoomScaleNormal="9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F11" sqref="F11:F23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s="11" customFormat="1" x14ac:dyDescent="0.3">
      <c r="A3" s="107">
        <v>2017053</v>
      </c>
      <c r="B3" s="104">
        <v>42810</v>
      </c>
      <c r="C3" s="64">
        <v>42810</v>
      </c>
      <c r="D3" s="64">
        <v>44160</v>
      </c>
      <c r="E3" s="72" t="s">
        <v>9</v>
      </c>
      <c r="F3" s="73" t="s">
        <v>276</v>
      </c>
      <c r="G3" s="73" t="s">
        <v>277</v>
      </c>
      <c r="H3" s="129" t="s">
        <v>269</v>
      </c>
      <c r="I3" s="119">
        <v>1500000</v>
      </c>
      <c r="J3" s="128"/>
      <c r="K3" s="121">
        <v>1460040.43</v>
      </c>
      <c r="L3" s="71">
        <v>-39959.570000000065</v>
      </c>
      <c r="M3" s="59">
        <v>-2.7368810602046181E-2</v>
      </c>
      <c r="N3" s="119">
        <v>0</v>
      </c>
      <c r="O3" s="122"/>
      <c r="P3" s="121">
        <v>0</v>
      </c>
      <c r="Q3" s="71">
        <v>0</v>
      </c>
      <c r="R3" s="59" t="e">
        <v>#DIV/0!</v>
      </c>
      <c r="S3" s="130">
        <v>50000</v>
      </c>
      <c r="T3" s="131"/>
      <c r="U3" s="132">
        <v>268280.51</v>
      </c>
      <c r="V3" s="71">
        <v>218280.51</v>
      </c>
      <c r="W3" s="59">
        <v>0.81362790759567294</v>
      </c>
      <c r="X3" s="124">
        <v>0.1</v>
      </c>
      <c r="Y3" s="125">
        <v>0</v>
      </c>
      <c r="Z3" s="126">
        <v>0.1</v>
      </c>
      <c r="AA3" s="127">
        <v>95458</v>
      </c>
      <c r="AB3" s="128">
        <v>77378</v>
      </c>
      <c r="AC3" s="128">
        <v>0</v>
      </c>
      <c r="AD3" s="69" t="s">
        <v>195</v>
      </c>
      <c r="AE3" s="8"/>
      <c r="AF3" s="8" t="s">
        <v>173</v>
      </c>
      <c r="AG3" s="8" t="s">
        <v>207</v>
      </c>
      <c r="AH3" s="8" t="s">
        <v>169</v>
      </c>
      <c r="AI3" s="8" t="s">
        <v>214</v>
      </c>
      <c r="AJ3" s="8" t="s">
        <v>208</v>
      </c>
      <c r="AK3" s="70" t="s">
        <v>197</v>
      </c>
      <c r="AL3" s="74"/>
      <c r="AM3" s="12"/>
    </row>
    <row r="4" spans="1:40" s="11" customFormat="1" x14ac:dyDescent="0.3">
      <c r="A4" s="33">
        <v>2017053</v>
      </c>
      <c r="B4" s="133">
        <v>42810</v>
      </c>
      <c r="C4" s="63">
        <v>42810</v>
      </c>
      <c r="D4" s="63">
        <v>44134</v>
      </c>
      <c r="E4" s="105" t="s">
        <v>19</v>
      </c>
      <c r="F4" s="29" t="s">
        <v>20</v>
      </c>
      <c r="G4" s="134" t="s">
        <v>21</v>
      </c>
      <c r="H4" s="135" t="s">
        <v>269</v>
      </c>
      <c r="I4" s="119">
        <v>1500000</v>
      </c>
      <c r="J4" s="136">
        <v>1500000</v>
      </c>
      <c r="K4" s="121">
        <v>1460040.43</v>
      </c>
      <c r="L4" s="71">
        <v>-39959.570000000065</v>
      </c>
      <c r="M4" s="59">
        <v>-2.7368810602046181E-2</v>
      </c>
      <c r="N4" s="119">
        <v>0</v>
      </c>
      <c r="O4" s="122">
        <v>0</v>
      </c>
      <c r="P4" s="121">
        <v>0</v>
      </c>
      <c r="Q4" s="71">
        <v>0</v>
      </c>
      <c r="R4" s="59" t="e">
        <v>#DIV/0!</v>
      </c>
      <c r="S4" s="130">
        <v>50000</v>
      </c>
      <c r="T4" s="131">
        <v>50000</v>
      </c>
      <c r="U4" s="132">
        <v>268280.51</v>
      </c>
      <c r="V4" s="71">
        <v>218280.51</v>
      </c>
      <c r="W4" s="59">
        <v>0.81362790759567294</v>
      </c>
      <c r="X4" s="124">
        <v>0.1</v>
      </c>
      <c r="Y4" s="125">
        <v>0</v>
      </c>
      <c r="Z4" s="126">
        <v>0.1</v>
      </c>
      <c r="AA4" s="138">
        <v>95458</v>
      </c>
      <c r="AB4" s="139">
        <v>77378</v>
      </c>
      <c r="AC4" s="5">
        <v>0</v>
      </c>
      <c r="AD4" s="137" t="s">
        <v>195</v>
      </c>
      <c r="AE4" s="16"/>
      <c r="AF4" s="16" t="s">
        <v>197</v>
      </c>
      <c r="AG4" s="16" t="s">
        <v>173</v>
      </c>
      <c r="AH4" s="137" t="s">
        <v>290</v>
      </c>
      <c r="AI4" s="137" t="s">
        <v>169</v>
      </c>
      <c r="AJ4" s="137" t="s">
        <v>214</v>
      </c>
      <c r="AK4" s="137" t="s">
        <v>208</v>
      </c>
      <c r="AL4" s="163" t="s">
        <v>107</v>
      </c>
      <c r="AM4" s="12"/>
    </row>
    <row r="5" spans="1:40" x14ac:dyDescent="0.3">
      <c r="A5" s="30" t="s">
        <v>103</v>
      </c>
      <c r="B5" s="63">
        <v>43998</v>
      </c>
      <c r="C5" s="63">
        <v>44010</v>
      </c>
      <c r="D5" s="63">
        <v>44126</v>
      </c>
      <c r="E5" s="28" t="s">
        <v>9</v>
      </c>
      <c r="F5" s="29" t="s">
        <v>102</v>
      </c>
      <c r="G5" s="31" t="s">
        <v>104</v>
      </c>
      <c r="H5" s="135" t="s">
        <v>269</v>
      </c>
      <c r="I5" s="130">
        <v>400000</v>
      </c>
      <c r="J5" s="141">
        <v>0</v>
      </c>
      <c r="K5" s="132">
        <v>425000</v>
      </c>
      <c r="L5" s="71">
        <v>25000</v>
      </c>
      <c r="M5" s="59">
        <v>5.8823529411764705E-2</v>
      </c>
      <c r="N5" s="156">
        <v>0</v>
      </c>
      <c r="O5" s="131">
        <v>0</v>
      </c>
      <c r="P5" s="132">
        <v>0</v>
      </c>
      <c r="Q5" s="71">
        <v>0</v>
      </c>
      <c r="R5" s="59" t="e">
        <v>#DIV/0!</v>
      </c>
      <c r="S5" s="156">
        <v>0</v>
      </c>
      <c r="T5" s="131">
        <v>0</v>
      </c>
      <c r="U5" s="206">
        <v>0</v>
      </c>
      <c r="V5" s="207">
        <v>0</v>
      </c>
      <c r="W5" s="208" t="e">
        <v>#DIV/0!</v>
      </c>
      <c r="X5" s="143">
        <v>0.1</v>
      </c>
      <c r="Y5" s="144">
        <v>0</v>
      </c>
      <c r="Z5" s="145">
        <v>0</v>
      </c>
      <c r="AA5" s="7">
        <v>37500</v>
      </c>
      <c r="AB5" s="6">
        <v>0</v>
      </c>
      <c r="AC5" s="5">
        <v>0</v>
      </c>
      <c r="AD5" s="66" t="s">
        <v>195</v>
      </c>
      <c r="AE5" s="66"/>
      <c r="AF5" s="66" t="s">
        <v>172</v>
      </c>
      <c r="AG5" s="66" t="s">
        <v>169</v>
      </c>
      <c r="AH5" s="66" t="s">
        <v>173</v>
      </c>
      <c r="AI5" s="66"/>
      <c r="AJ5" s="66"/>
      <c r="AK5" s="66"/>
      <c r="AL5" s="165"/>
      <c r="AM5" s="27"/>
      <c r="AN5" s="12"/>
    </row>
    <row r="6" spans="1:40" x14ac:dyDescent="0.3">
      <c r="A6" s="30">
        <v>2020101</v>
      </c>
      <c r="B6" s="63">
        <v>43644</v>
      </c>
      <c r="C6" s="63">
        <v>43909</v>
      </c>
      <c r="D6" s="63">
        <v>44102</v>
      </c>
      <c r="E6" s="28" t="s">
        <v>9</v>
      </c>
      <c r="F6" s="29" t="s">
        <v>100</v>
      </c>
      <c r="G6" s="31" t="s">
        <v>101</v>
      </c>
      <c r="H6" s="29" t="s">
        <v>269</v>
      </c>
      <c r="I6" s="130">
        <v>150000</v>
      </c>
      <c r="J6" s="141">
        <v>0</v>
      </c>
      <c r="K6" s="132">
        <v>170200</v>
      </c>
      <c r="L6" s="71">
        <v>20200</v>
      </c>
      <c r="M6" s="59">
        <v>0.11868390129259694</v>
      </c>
      <c r="N6" s="130">
        <v>0</v>
      </c>
      <c r="O6" s="131">
        <v>0</v>
      </c>
      <c r="P6" s="132">
        <v>0</v>
      </c>
      <c r="Q6" s="71">
        <v>0</v>
      </c>
      <c r="R6" s="59" t="e">
        <v>#DIV/0!</v>
      </c>
      <c r="S6" s="130">
        <v>0</v>
      </c>
      <c r="T6" s="131">
        <v>0</v>
      </c>
      <c r="U6" s="132">
        <v>0</v>
      </c>
      <c r="V6" s="71">
        <v>0</v>
      </c>
      <c r="W6" s="59" t="e">
        <v>#DIV/0!</v>
      </c>
      <c r="X6" s="143">
        <v>0.1</v>
      </c>
      <c r="Y6" s="144">
        <v>0</v>
      </c>
      <c r="Z6" s="145">
        <v>0</v>
      </c>
      <c r="AA6" s="7">
        <v>10000</v>
      </c>
      <c r="AB6" s="6">
        <v>0</v>
      </c>
      <c r="AC6" s="5">
        <v>0</v>
      </c>
      <c r="AD6" s="66" t="s">
        <v>195</v>
      </c>
      <c r="AE6" s="66"/>
      <c r="AF6" s="66" t="s">
        <v>172</v>
      </c>
      <c r="AG6" s="66" t="s">
        <v>173</v>
      </c>
      <c r="AI6" s="66"/>
      <c r="AJ6" s="66"/>
      <c r="AK6" s="66"/>
      <c r="AL6" s="165"/>
      <c r="AM6" s="27"/>
      <c r="AN6" s="12"/>
    </row>
    <row r="7" spans="1:40" x14ac:dyDescent="0.3">
      <c r="A7" s="32">
        <v>2019035</v>
      </c>
      <c r="B7" s="63">
        <v>43496</v>
      </c>
      <c r="C7" s="63">
        <v>43514</v>
      </c>
      <c r="D7" s="63">
        <v>44102</v>
      </c>
      <c r="E7" s="28" t="s">
        <v>9</v>
      </c>
      <c r="F7" s="29" t="s">
        <v>74</v>
      </c>
      <c r="G7" s="29" t="s">
        <v>73</v>
      </c>
      <c r="H7" s="29" t="s">
        <v>269</v>
      </c>
      <c r="I7" s="130">
        <v>500000</v>
      </c>
      <c r="J7" s="136">
        <v>500000</v>
      </c>
      <c r="K7" s="132">
        <v>583332.94999999995</v>
      </c>
      <c r="L7" s="71">
        <v>83332.949999999953</v>
      </c>
      <c r="M7" s="59">
        <v>0.14285657959146653</v>
      </c>
      <c r="N7" s="130">
        <v>0</v>
      </c>
      <c r="O7" s="131">
        <v>0</v>
      </c>
      <c r="P7" s="206">
        <v>0</v>
      </c>
      <c r="Q7" s="207">
        <v>0</v>
      </c>
      <c r="R7" s="208" t="e">
        <v>#DIV/0!</v>
      </c>
      <c r="S7" s="156">
        <v>10000</v>
      </c>
      <c r="T7" s="131">
        <v>10000</v>
      </c>
      <c r="U7" s="206">
        <v>0</v>
      </c>
      <c r="V7" s="71">
        <v>-10000</v>
      </c>
      <c r="W7" s="59" t="e">
        <v>#DIV/0!</v>
      </c>
      <c r="X7" s="151">
        <v>0</v>
      </c>
      <c r="Y7" s="144">
        <v>0</v>
      </c>
      <c r="Z7" s="145">
        <v>0</v>
      </c>
      <c r="AA7" s="7">
        <v>58333</v>
      </c>
      <c r="AB7" s="6">
        <v>0</v>
      </c>
      <c r="AC7" s="5">
        <v>0</v>
      </c>
      <c r="AD7" s="66" t="s">
        <v>195</v>
      </c>
      <c r="AE7" s="66"/>
      <c r="AF7" s="66" t="s">
        <v>172</v>
      </c>
      <c r="AG7" s="66" t="s">
        <v>169</v>
      </c>
      <c r="AH7" s="66" t="s">
        <v>197</v>
      </c>
      <c r="AI7" s="66" t="s">
        <v>306</v>
      </c>
      <c r="AJ7" s="66"/>
      <c r="AK7" s="66"/>
      <c r="AL7" s="165" t="s">
        <v>119</v>
      </c>
      <c r="AM7" s="27"/>
      <c r="AN7" s="12"/>
    </row>
    <row r="8" spans="1:40" x14ac:dyDescent="0.3">
      <c r="A8" s="30">
        <v>2019097</v>
      </c>
      <c r="B8" s="63">
        <v>43656</v>
      </c>
      <c r="C8" s="63">
        <v>43661</v>
      </c>
      <c r="D8" s="63">
        <v>44082</v>
      </c>
      <c r="E8" s="28" t="s">
        <v>9</v>
      </c>
      <c r="F8" s="29" t="s">
        <v>88</v>
      </c>
      <c r="G8" s="29" t="s">
        <v>68</v>
      </c>
      <c r="H8" s="29" t="s">
        <v>269</v>
      </c>
      <c r="I8" s="130">
        <v>200000</v>
      </c>
      <c r="J8" s="131">
        <v>200000</v>
      </c>
      <c r="K8" s="132">
        <v>186096.39</v>
      </c>
      <c r="L8" s="71">
        <v>-13903.609999999986</v>
      </c>
      <c r="M8" s="59">
        <v>-7.4711873776809878E-2</v>
      </c>
      <c r="N8" s="130">
        <v>500000</v>
      </c>
      <c r="O8" s="131">
        <v>500000</v>
      </c>
      <c r="P8" s="206">
        <v>347623.76</v>
      </c>
      <c r="Q8" s="207">
        <v>-152376.24</v>
      </c>
      <c r="R8" s="208">
        <v>-0.43833666605527766</v>
      </c>
      <c r="S8" s="156">
        <v>100000</v>
      </c>
      <c r="T8" s="131">
        <v>100000</v>
      </c>
      <c r="U8" s="206">
        <v>98613</v>
      </c>
      <c r="V8" s="71">
        <v>-1387</v>
      </c>
      <c r="W8" s="59">
        <v>-1.4065082697007495E-2</v>
      </c>
      <c r="X8" s="143">
        <v>0</v>
      </c>
      <c r="Y8" s="144">
        <v>0.1</v>
      </c>
      <c r="Z8" s="145">
        <v>0.1</v>
      </c>
      <c r="AA8" s="7">
        <v>62875</v>
      </c>
      <c r="AB8" s="6">
        <v>0</v>
      </c>
      <c r="AC8" s="5">
        <v>0</v>
      </c>
      <c r="AD8" s="66" t="s">
        <v>195</v>
      </c>
      <c r="AE8" s="66"/>
      <c r="AF8" s="66" t="s">
        <v>172</v>
      </c>
      <c r="AG8" s="66" t="s">
        <v>207</v>
      </c>
      <c r="AH8" s="66" t="s">
        <v>184</v>
      </c>
      <c r="AI8" s="66" t="s">
        <v>209</v>
      </c>
      <c r="AJ8" s="66" t="s">
        <v>214</v>
      </c>
      <c r="AK8" s="66" t="s">
        <v>161</v>
      </c>
      <c r="AL8" s="165"/>
      <c r="AM8" s="12"/>
      <c r="AN8" s="12"/>
    </row>
    <row r="9" spans="1:40" x14ac:dyDescent="0.3">
      <c r="A9" s="33">
        <v>2017091</v>
      </c>
      <c r="B9" s="63">
        <v>42872</v>
      </c>
      <c r="C9" s="63">
        <v>42874</v>
      </c>
      <c r="D9" s="63">
        <v>44067</v>
      </c>
      <c r="E9" s="28" t="s">
        <v>9</v>
      </c>
      <c r="F9" s="29" t="s">
        <v>23</v>
      </c>
      <c r="G9" s="134" t="s">
        <v>22</v>
      </c>
      <c r="H9" s="29" t="s">
        <v>269</v>
      </c>
      <c r="I9" s="130">
        <v>1500000</v>
      </c>
      <c r="J9" s="141">
        <v>0</v>
      </c>
      <c r="K9" s="132">
        <v>2218926.46</v>
      </c>
      <c r="L9" s="71">
        <v>718926.46</v>
      </c>
      <c r="M9" s="59">
        <v>0.32399742531350045</v>
      </c>
      <c r="N9" s="130">
        <v>0</v>
      </c>
      <c r="O9" s="131">
        <v>0</v>
      </c>
      <c r="P9" s="206">
        <v>0</v>
      </c>
      <c r="Q9" s="71">
        <v>0</v>
      </c>
      <c r="R9" s="59" t="e">
        <v>#DIV/0!</v>
      </c>
      <c r="S9" s="130">
        <v>50000</v>
      </c>
      <c r="T9" s="153">
        <v>0</v>
      </c>
      <c r="U9" s="132">
        <v>243821.08</v>
      </c>
      <c r="V9" s="71">
        <v>193821.08</v>
      </c>
      <c r="W9" s="59">
        <v>0.79493159492198129</v>
      </c>
      <c r="X9" s="148">
        <v>0.09</v>
      </c>
      <c r="Y9" s="149">
        <v>0</v>
      </c>
      <c r="Z9" s="145">
        <v>0</v>
      </c>
      <c r="AA9" s="138">
        <v>128754</v>
      </c>
      <c r="AB9" s="139">
        <v>689</v>
      </c>
      <c r="AC9" s="5">
        <v>0</v>
      </c>
      <c r="AD9" s="134" t="s">
        <v>195</v>
      </c>
      <c r="AE9" s="134" t="s">
        <v>174</v>
      </c>
      <c r="AF9" s="134" t="s">
        <v>172</v>
      </c>
      <c r="AG9" s="66" t="s">
        <v>154</v>
      </c>
      <c r="AH9" s="134" t="s">
        <v>153</v>
      </c>
      <c r="AI9" s="134" t="s">
        <v>169</v>
      </c>
      <c r="AJ9" s="134" t="s">
        <v>214</v>
      </c>
      <c r="AK9" s="134" t="s">
        <v>155</v>
      </c>
      <c r="AL9" s="169" t="s">
        <v>108</v>
      </c>
      <c r="AM9" s="12"/>
      <c r="AN9" s="12"/>
    </row>
    <row r="10" spans="1:40" x14ac:dyDescent="0.3">
      <c r="A10" s="33" t="s">
        <v>34</v>
      </c>
      <c r="B10" s="63">
        <v>43093</v>
      </c>
      <c r="C10" s="63">
        <v>43096</v>
      </c>
      <c r="D10" s="63">
        <v>44033</v>
      </c>
      <c r="E10" s="28" t="s">
        <v>9</v>
      </c>
      <c r="F10" s="29" t="s">
        <v>23</v>
      </c>
      <c r="G10" s="134" t="s">
        <v>35</v>
      </c>
      <c r="H10" s="134" t="s">
        <v>351</v>
      </c>
      <c r="I10" s="130">
        <v>500000</v>
      </c>
      <c r="J10" s="136">
        <v>600000</v>
      </c>
      <c r="K10" s="132">
        <v>919414</v>
      </c>
      <c r="L10" s="71">
        <v>419414</v>
      </c>
      <c r="M10" s="59">
        <v>0.45617534647068675</v>
      </c>
      <c r="N10" s="130">
        <v>0</v>
      </c>
      <c r="O10" s="131">
        <v>0</v>
      </c>
      <c r="P10" s="206">
        <v>0</v>
      </c>
      <c r="Q10" s="71">
        <v>0</v>
      </c>
      <c r="R10" s="59" t="e">
        <v>#DIV/0!</v>
      </c>
      <c r="S10" s="156">
        <v>20000</v>
      </c>
      <c r="T10" s="131">
        <v>63000</v>
      </c>
      <c r="U10" s="206">
        <v>129035.41</v>
      </c>
      <c r="V10" s="71">
        <v>109035.41</v>
      </c>
      <c r="W10" s="59">
        <v>0.84500378617001337</v>
      </c>
      <c r="X10" s="148">
        <v>0.1</v>
      </c>
      <c r="Y10" s="149">
        <v>0</v>
      </c>
      <c r="Z10" s="150">
        <v>0.1</v>
      </c>
      <c r="AA10" s="138">
        <v>104845</v>
      </c>
      <c r="AB10" s="139">
        <v>0</v>
      </c>
      <c r="AC10" s="5">
        <v>0</v>
      </c>
      <c r="AD10" s="134" t="s">
        <v>195</v>
      </c>
      <c r="AE10" s="134" t="s">
        <v>174</v>
      </c>
      <c r="AF10" s="134" t="s">
        <v>172</v>
      </c>
      <c r="AG10" s="66" t="s">
        <v>207</v>
      </c>
      <c r="AH10" s="134" t="s">
        <v>197</v>
      </c>
      <c r="AI10" s="134"/>
      <c r="AJ10" s="134"/>
      <c r="AK10" s="134"/>
      <c r="AL10" s="170"/>
      <c r="AM10" s="12"/>
      <c r="AN10" s="12"/>
    </row>
    <row r="11" spans="1:40" x14ac:dyDescent="0.3">
      <c r="A11" s="30">
        <v>2019086</v>
      </c>
      <c r="B11" s="63">
        <v>43632</v>
      </c>
      <c r="C11" s="63">
        <v>43633</v>
      </c>
      <c r="D11" s="63">
        <v>44033</v>
      </c>
      <c r="E11" s="28" t="s">
        <v>9</v>
      </c>
      <c r="F11" s="29"/>
      <c r="G11" s="29" t="s">
        <v>85</v>
      </c>
      <c r="H11" s="29" t="s">
        <v>269</v>
      </c>
      <c r="I11" s="130">
        <v>5000000</v>
      </c>
      <c r="J11" s="131">
        <v>5000000</v>
      </c>
      <c r="K11" s="132">
        <v>1868933.25</v>
      </c>
      <c r="L11" s="71">
        <v>-3131066.75</v>
      </c>
      <c r="M11" s="59">
        <v>-1.6753229415764315</v>
      </c>
      <c r="N11" s="130">
        <v>0</v>
      </c>
      <c r="O11" s="131">
        <v>0</v>
      </c>
      <c r="P11" s="206">
        <v>0</v>
      </c>
      <c r="Q11" s="71">
        <v>0</v>
      </c>
      <c r="R11" s="59" t="e">
        <v>#DIV/0!</v>
      </c>
      <c r="S11" s="156">
        <v>0</v>
      </c>
      <c r="T11" s="131">
        <v>0</v>
      </c>
      <c r="U11" s="206">
        <v>0</v>
      </c>
      <c r="V11" s="71">
        <v>0</v>
      </c>
      <c r="W11" s="59" t="e">
        <v>#DIV/0!</v>
      </c>
      <c r="X11" s="143">
        <v>0.1</v>
      </c>
      <c r="Y11" s="144">
        <v>0</v>
      </c>
      <c r="Z11" s="145">
        <v>0</v>
      </c>
      <c r="AA11" s="7">
        <v>184771</v>
      </c>
      <c r="AB11" s="6">
        <v>0</v>
      </c>
      <c r="AC11" s="5">
        <v>0</v>
      </c>
      <c r="AD11" s="66" t="s">
        <v>195</v>
      </c>
      <c r="AE11" s="66"/>
      <c r="AF11" s="66" t="s">
        <v>172</v>
      </c>
      <c r="AG11" s="66" t="s">
        <v>197</v>
      </c>
      <c r="AH11" s="66" t="s">
        <v>309</v>
      </c>
      <c r="AI11" s="66" t="s">
        <v>169</v>
      </c>
      <c r="AJ11" s="66" t="s">
        <v>288</v>
      </c>
      <c r="AK11" s="66" t="s">
        <v>207</v>
      </c>
      <c r="AL11" s="165"/>
      <c r="AM11" s="12"/>
      <c r="AN11" s="12"/>
    </row>
    <row r="12" spans="1:40" x14ac:dyDescent="0.3">
      <c r="A12" s="33" t="s">
        <v>12</v>
      </c>
      <c r="B12" s="63">
        <v>42525</v>
      </c>
      <c r="C12" s="63">
        <v>42718</v>
      </c>
      <c r="D12" s="63">
        <v>43979</v>
      </c>
      <c r="E12" s="28" t="s">
        <v>9</v>
      </c>
      <c r="F12" s="29"/>
      <c r="G12" s="134" t="s">
        <v>13</v>
      </c>
      <c r="H12" s="134" t="s">
        <v>353</v>
      </c>
      <c r="I12" s="140">
        <v>0</v>
      </c>
      <c r="J12" s="141">
        <v>0</v>
      </c>
      <c r="K12" s="132">
        <v>2950000</v>
      </c>
      <c r="L12" s="71">
        <v>2950000</v>
      </c>
      <c r="M12" s="59">
        <v>1</v>
      </c>
      <c r="N12" s="156">
        <v>0</v>
      </c>
      <c r="O12" s="131">
        <v>0</v>
      </c>
      <c r="P12" s="132">
        <v>0</v>
      </c>
      <c r="Q12" s="71">
        <v>0</v>
      </c>
      <c r="R12" s="59" t="e">
        <v>#DIV/0!</v>
      </c>
      <c r="S12" s="156">
        <v>0</v>
      </c>
      <c r="T12" s="131">
        <v>0</v>
      </c>
      <c r="U12" s="206">
        <v>0</v>
      </c>
      <c r="V12" s="71">
        <v>0</v>
      </c>
      <c r="W12" s="59" t="e">
        <v>#DIV/0!</v>
      </c>
      <c r="X12" s="143">
        <v>0.1</v>
      </c>
      <c r="Y12" s="144">
        <v>0</v>
      </c>
      <c r="Z12" s="145">
        <v>0</v>
      </c>
      <c r="AA12" s="138">
        <v>165578</v>
      </c>
      <c r="AB12" s="139">
        <v>0</v>
      </c>
      <c r="AC12" s="5">
        <v>0</v>
      </c>
      <c r="AD12" s="134" t="s">
        <v>195</v>
      </c>
      <c r="AE12" s="134"/>
      <c r="AF12" s="134" t="s">
        <v>172</v>
      </c>
      <c r="AG12" s="134" t="s">
        <v>314</v>
      </c>
      <c r="AH12" s="134" t="s">
        <v>309</v>
      </c>
      <c r="AI12" s="134"/>
      <c r="AJ12" s="134"/>
      <c r="AK12" s="134"/>
      <c r="AL12" s="170"/>
      <c r="AM12" s="1"/>
      <c r="AN12" s="12"/>
    </row>
    <row r="13" spans="1:40" x14ac:dyDescent="0.3">
      <c r="A13" s="33" t="s">
        <v>8</v>
      </c>
      <c r="B13" s="63">
        <v>42422</v>
      </c>
      <c r="C13" s="63">
        <v>42472</v>
      </c>
      <c r="D13" s="63">
        <v>43979</v>
      </c>
      <c r="E13" s="28" t="s">
        <v>9</v>
      </c>
      <c r="F13" s="134"/>
      <c r="G13" s="134" t="s">
        <v>10</v>
      </c>
      <c r="H13" s="134" t="s">
        <v>354</v>
      </c>
      <c r="I13" s="140">
        <v>0</v>
      </c>
      <c r="J13" s="136">
        <v>0</v>
      </c>
      <c r="K13" s="132">
        <v>1343529.1</v>
      </c>
      <c r="L13" s="71">
        <v>1343529.1</v>
      </c>
      <c r="M13" s="59">
        <v>1</v>
      </c>
      <c r="N13" s="156">
        <v>0</v>
      </c>
      <c r="O13" s="131">
        <v>0</v>
      </c>
      <c r="P13" s="132">
        <v>1064968.8999999999</v>
      </c>
      <c r="Q13" s="71">
        <v>1064968.8999999999</v>
      </c>
      <c r="R13" s="59">
        <v>1</v>
      </c>
      <c r="S13" s="156">
        <v>0</v>
      </c>
      <c r="T13" s="131">
        <v>0</v>
      </c>
      <c r="U13" s="206">
        <v>243834.5</v>
      </c>
      <c r="V13" s="75">
        <v>243834.5</v>
      </c>
      <c r="W13" s="76">
        <v>1</v>
      </c>
      <c r="X13" s="143">
        <v>0.1</v>
      </c>
      <c r="Y13" s="144">
        <v>0.1</v>
      </c>
      <c r="Z13" s="145">
        <v>0</v>
      </c>
      <c r="AA13" s="138">
        <v>265233</v>
      </c>
      <c r="AB13" s="139">
        <v>0</v>
      </c>
      <c r="AC13" s="5">
        <v>0</v>
      </c>
      <c r="AD13" s="134" t="s">
        <v>195</v>
      </c>
      <c r="AE13" s="134" t="s">
        <v>174</v>
      </c>
      <c r="AF13" s="134" t="s">
        <v>172</v>
      </c>
      <c r="AG13" s="134" t="s">
        <v>315</v>
      </c>
      <c r="AH13" s="134" t="s">
        <v>198</v>
      </c>
      <c r="AI13" s="134" t="s">
        <v>173</v>
      </c>
      <c r="AJ13" s="134"/>
      <c r="AK13" s="134"/>
      <c r="AL13" s="170"/>
      <c r="AM13" s="12"/>
      <c r="AN13" s="12"/>
    </row>
    <row r="14" spans="1:40" customFormat="1" x14ac:dyDescent="0.3">
      <c r="A14" s="30">
        <v>2019105</v>
      </c>
      <c r="B14" s="63">
        <v>43650</v>
      </c>
      <c r="C14" s="63">
        <v>43674</v>
      </c>
      <c r="D14" s="63">
        <v>43979</v>
      </c>
      <c r="E14" s="28" t="s">
        <v>9</v>
      </c>
      <c r="F14" s="29"/>
      <c r="G14" s="29" t="s">
        <v>89</v>
      </c>
      <c r="H14" s="29" t="s">
        <v>269</v>
      </c>
      <c r="I14" s="130">
        <v>200000</v>
      </c>
      <c r="J14" s="131">
        <v>200000</v>
      </c>
      <c r="K14" s="132">
        <v>306281.84999999998</v>
      </c>
      <c r="L14" s="71">
        <v>106281.84999999998</v>
      </c>
      <c r="M14" s="59">
        <v>0.34700668681477531</v>
      </c>
      <c r="N14" s="130">
        <v>60000</v>
      </c>
      <c r="O14" s="131">
        <v>60000</v>
      </c>
      <c r="P14" s="132">
        <v>37555.699999999997</v>
      </c>
      <c r="Q14" s="71">
        <v>-22444.300000000003</v>
      </c>
      <c r="R14" s="59">
        <v>-0.59762699137547703</v>
      </c>
      <c r="S14" s="130">
        <v>0</v>
      </c>
      <c r="T14" s="131">
        <v>0</v>
      </c>
      <c r="U14" s="132">
        <v>0</v>
      </c>
      <c r="V14" s="75">
        <v>0</v>
      </c>
      <c r="W14" s="76" t="e">
        <v>#DIV/0!</v>
      </c>
      <c r="X14" s="143">
        <v>0.1</v>
      </c>
      <c r="Y14" s="144">
        <v>0.1</v>
      </c>
      <c r="Z14" s="145">
        <v>0.1</v>
      </c>
      <c r="AA14" s="7">
        <v>32847</v>
      </c>
      <c r="AB14" s="6">
        <v>0</v>
      </c>
      <c r="AC14" s="5">
        <v>0</v>
      </c>
      <c r="AD14" s="66" t="s">
        <v>195</v>
      </c>
      <c r="AE14" s="66"/>
      <c r="AF14" s="66" t="s">
        <v>172</v>
      </c>
      <c r="AG14" s="66" t="s">
        <v>226</v>
      </c>
      <c r="AH14" s="66" t="s">
        <v>197</v>
      </c>
      <c r="AI14" s="66" t="s">
        <v>145</v>
      </c>
      <c r="AJ14" s="66" t="s">
        <v>169</v>
      </c>
      <c r="AK14" s="66"/>
      <c r="AL14" s="165"/>
    </row>
    <row r="15" spans="1:40" customFormat="1" x14ac:dyDescent="0.3">
      <c r="A15" s="30">
        <v>2019088</v>
      </c>
      <c r="B15" s="63">
        <v>43626</v>
      </c>
      <c r="C15" s="63">
        <v>43641</v>
      </c>
      <c r="D15" s="63">
        <v>43979</v>
      </c>
      <c r="E15" s="28" t="s">
        <v>9</v>
      </c>
      <c r="F15" s="29"/>
      <c r="G15" s="29" t="s">
        <v>86</v>
      </c>
      <c r="H15" s="29" t="s">
        <v>269</v>
      </c>
      <c r="I15" s="130">
        <v>0</v>
      </c>
      <c r="J15" s="131">
        <v>0</v>
      </c>
      <c r="K15" s="132">
        <v>241564.6</v>
      </c>
      <c r="L15" s="71">
        <v>241564.6</v>
      </c>
      <c r="M15" s="59">
        <v>1</v>
      </c>
      <c r="N15" s="130">
        <v>0</v>
      </c>
      <c r="O15" s="131">
        <v>1000000</v>
      </c>
      <c r="P15" s="132">
        <v>1741167.39</v>
      </c>
      <c r="Q15" s="71">
        <v>1741167.39</v>
      </c>
      <c r="R15" s="59">
        <v>1</v>
      </c>
      <c r="S15" s="130">
        <v>0</v>
      </c>
      <c r="T15" s="131">
        <v>0</v>
      </c>
      <c r="U15" s="132">
        <v>378846.12</v>
      </c>
      <c r="V15" s="75">
        <v>378846.12</v>
      </c>
      <c r="W15" s="76">
        <v>1</v>
      </c>
      <c r="X15" s="143">
        <v>0.1</v>
      </c>
      <c r="Y15" s="144">
        <v>0.1</v>
      </c>
      <c r="Z15" s="145">
        <v>0.1</v>
      </c>
      <c r="AA15" s="7">
        <v>236158</v>
      </c>
      <c r="AB15" s="6">
        <v>0</v>
      </c>
      <c r="AC15" s="5">
        <v>0</v>
      </c>
      <c r="AD15" s="66" t="s">
        <v>195</v>
      </c>
      <c r="AE15" s="66"/>
      <c r="AF15" s="66" t="s">
        <v>172</v>
      </c>
      <c r="AG15" s="66" t="s">
        <v>169</v>
      </c>
      <c r="AH15" s="66" t="s">
        <v>222</v>
      </c>
      <c r="AI15" s="66" t="s">
        <v>221</v>
      </c>
      <c r="AJ15" s="66" t="s">
        <v>318</v>
      </c>
      <c r="AK15" s="66" t="s">
        <v>171</v>
      </c>
      <c r="AL15" s="165"/>
    </row>
    <row r="16" spans="1:40" customFormat="1" x14ac:dyDescent="0.3">
      <c r="A16" s="32">
        <v>2019027</v>
      </c>
      <c r="B16" s="63">
        <v>43434</v>
      </c>
      <c r="C16" s="63">
        <v>43504</v>
      </c>
      <c r="D16" s="63">
        <v>43979</v>
      </c>
      <c r="E16" s="28" t="s">
        <v>9</v>
      </c>
      <c r="F16" s="29"/>
      <c r="G16" s="29" t="s">
        <v>68</v>
      </c>
      <c r="H16" s="29" t="s">
        <v>269</v>
      </c>
      <c r="I16" s="130">
        <v>400000</v>
      </c>
      <c r="J16" s="136">
        <v>1000000</v>
      </c>
      <c r="K16" s="132">
        <v>6136236</v>
      </c>
      <c r="L16" s="71">
        <v>5736236</v>
      </c>
      <c r="M16" s="59">
        <v>0.93481345893476064</v>
      </c>
      <c r="N16" s="130">
        <v>0</v>
      </c>
      <c r="O16" s="136">
        <v>0</v>
      </c>
      <c r="P16" s="132">
        <v>0</v>
      </c>
      <c r="Q16" s="71">
        <v>0</v>
      </c>
      <c r="R16" s="59" t="e">
        <v>#DIV/0!</v>
      </c>
      <c r="S16" s="130">
        <v>0</v>
      </c>
      <c r="T16" s="136">
        <v>0</v>
      </c>
      <c r="U16" s="132">
        <v>0</v>
      </c>
      <c r="V16" s="75">
        <v>0</v>
      </c>
      <c r="W16" s="76" t="e">
        <v>#DIV/0!</v>
      </c>
      <c r="X16" s="143">
        <v>0.1</v>
      </c>
      <c r="Y16" s="144">
        <v>0</v>
      </c>
      <c r="Z16" s="145">
        <v>0</v>
      </c>
      <c r="AA16" s="7">
        <v>342468</v>
      </c>
      <c r="AB16" s="6">
        <v>0</v>
      </c>
      <c r="AC16" s="5">
        <v>0</v>
      </c>
      <c r="AD16" s="66" t="s">
        <v>195</v>
      </c>
      <c r="AE16" s="66"/>
      <c r="AF16" s="66" t="s">
        <v>172</v>
      </c>
      <c r="AG16" s="66" t="s">
        <v>169</v>
      </c>
      <c r="AH16" s="66" t="s">
        <v>197</v>
      </c>
      <c r="AI16" s="66"/>
      <c r="AJ16" s="66"/>
      <c r="AK16" s="66"/>
      <c r="AL16" s="164" t="s">
        <v>132</v>
      </c>
    </row>
    <row r="17" spans="1:38" customFormat="1" x14ac:dyDescent="0.3">
      <c r="A17" s="58">
        <v>2018023</v>
      </c>
      <c r="B17" s="77"/>
      <c r="C17" s="78">
        <v>43118</v>
      </c>
      <c r="D17" s="78">
        <v>43887</v>
      </c>
      <c r="E17" s="79" t="s">
        <v>9</v>
      </c>
      <c r="F17" s="8"/>
      <c r="G17" s="8" t="s">
        <v>194</v>
      </c>
      <c r="H17" s="29" t="s">
        <v>269</v>
      </c>
      <c r="I17" s="130">
        <v>350000</v>
      </c>
      <c r="J17" s="136">
        <v>300000</v>
      </c>
      <c r="K17" s="132">
        <v>342573.97</v>
      </c>
      <c r="L17" s="71">
        <v>-7426.0300000000279</v>
      </c>
      <c r="M17" s="59">
        <v>-2.1677157782887091E-2</v>
      </c>
      <c r="N17" s="130">
        <v>50000</v>
      </c>
      <c r="O17" s="131">
        <v>50000</v>
      </c>
      <c r="P17" s="132">
        <v>166562.97</v>
      </c>
      <c r="Q17" s="71">
        <v>116562.97</v>
      </c>
      <c r="R17" s="59">
        <v>0.69981322979531402</v>
      </c>
      <c r="S17" s="130">
        <v>0</v>
      </c>
      <c r="T17" s="131">
        <v>0</v>
      </c>
      <c r="U17" s="132">
        <v>0</v>
      </c>
      <c r="V17" s="71">
        <v>0</v>
      </c>
      <c r="W17" s="59" t="e">
        <v>#DIV/0!</v>
      </c>
      <c r="X17" s="113">
        <v>0.1</v>
      </c>
      <c r="Y17" s="114">
        <v>0.1</v>
      </c>
      <c r="Z17" s="115">
        <v>0</v>
      </c>
      <c r="AA17" s="60">
        <v>47280</v>
      </c>
      <c r="AB17" s="61">
        <v>17</v>
      </c>
      <c r="AC17" s="73"/>
      <c r="AD17" s="69" t="s">
        <v>195</v>
      </c>
      <c r="AE17" s="8"/>
      <c r="AF17" s="8" t="s">
        <v>145</v>
      </c>
      <c r="AG17" s="8" t="s">
        <v>321</v>
      </c>
      <c r="AH17" s="8" t="s">
        <v>147</v>
      </c>
      <c r="AI17" s="8"/>
      <c r="AJ17" s="8" t="s">
        <v>172</v>
      </c>
      <c r="AK17" s="70" t="s">
        <v>177</v>
      </c>
      <c r="AL17" s="74"/>
    </row>
    <row r="18" spans="1:38" customFormat="1" x14ac:dyDescent="0.3">
      <c r="A18" s="58">
        <v>2019109</v>
      </c>
      <c r="B18" s="77"/>
      <c r="C18" s="78">
        <v>43678</v>
      </c>
      <c r="D18" s="78">
        <v>43841</v>
      </c>
      <c r="E18" s="80" t="s">
        <v>242</v>
      </c>
      <c r="F18" s="8"/>
      <c r="G18" s="8" t="s">
        <v>49</v>
      </c>
      <c r="H18" s="8" t="s">
        <v>269</v>
      </c>
      <c r="I18" s="130">
        <v>250000</v>
      </c>
      <c r="J18" s="136">
        <v>0</v>
      </c>
      <c r="K18" s="132">
        <v>0</v>
      </c>
      <c r="L18" s="71">
        <v>-250000</v>
      </c>
      <c r="M18" s="59" t="e">
        <v>#DIV/0!</v>
      </c>
      <c r="N18" s="130">
        <v>0</v>
      </c>
      <c r="O18" s="131">
        <v>0</v>
      </c>
      <c r="P18" s="132">
        <v>0</v>
      </c>
      <c r="Q18" s="71">
        <v>0</v>
      </c>
      <c r="R18" s="59" t="e">
        <v>#DIV/0!</v>
      </c>
      <c r="S18" s="130">
        <v>0</v>
      </c>
      <c r="T18" s="131">
        <v>0</v>
      </c>
      <c r="U18" s="132">
        <v>0</v>
      </c>
      <c r="V18" s="71">
        <v>0</v>
      </c>
      <c r="W18" s="59" t="e">
        <v>#DIV/0!</v>
      </c>
      <c r="X18" s="113">
        <v>0.1</v>
      </c>
      <c r="Y18" s="114">
        <v>0</v>
      </c>
      <c r="Z18" s="115">
        <v>0</v>
      </c>
      <c r="AA18" s="62"/>
      <c r="AB18" s="61"/>
      <c r="AC18" s="73"/>
      <c r="AD18" s="69" t="s">
        <v>195</v>
      </c>
      <c r="AE18" s="66"/>
      <c r="AF18" s="8" t="s">
        <v>208</v>
      </c>
      <c r="AG18" s="8" t="s">
        <v>169</v>
      </c>
      <c r="AH18" s="8" t="s">
        <v>197</v>
      </c>
      <c r="AI18" s="8"/>
      <c r="AJ18" s="8"/>
      <c r="AK18" s="70"/>
      <c r="AL18" s="74" t="s">
        <v>242</v>
      </c>
    </row>
    <row r="19" spans="1:38" customFormat="1" x14ac:dyDescent="0.3">
      <c r="A19" s="58">
        <v>2019018</v>
      </c>
      <c r="B19" s="77"/>
      <c r="C19" s="78">
        <v>43497</v>
      </c>
      <c r="D19" s="78">
        <v>43841</v>
      </c>
      <c r="E19" s="80" t="s">
        <v>242</v>
      </c>
      <c r="F19" s="8"/>
      <c r="G19" s="8" t="s">
        <v>194</v>
      </c>
      <c r="H19" s="8" t="s">
        <v>269</v>
      </c>
      <c r="I19" s="130">
        <v>300000</v>
      </c>
      <c r="J19" s="136">
        <v>0</v>
      </c>
      <c r="K19" s="132">
        <v>0</v>
      </c>
      <c r="L19" s="71">
        <v>-300000</v>
      </c>
      <c r="M19" s="59" t="e">
        <v>#DIV/0!</v>
      </c>
      <c r="N19" s="130">
        <v>0</v>
      </c>
      <c r="O19" s="131">
        <v>0</v>
      </c>
      <c r="P19" s="132">
        <v>0</v>
      </c>
      <c r="Q19" s="71">
        <v>0</v>
      </c>
      <c r="R19" s="59" t="e">
        <v>#DIV/0!</v>
      </c>
      <c r="S19" s="130">
        <v>0</v>
      </c>
      <c r="T19" s="131">
        <v>0</v>
      </c>
      <c r="U19" s="132">
        <v>0</v>
      </c>
      <c r="V19" s="71">
        <v>0</v>
      </c>
      <c r="W19" s="59" t="e">
        <v>#DIV/0!</v>
      </c>
      <c r="X19" s="113">
        <v>0.1</v>
      </c>
      <c r="Y19" s="114">
        <v>0</v>
      </c>
      <c r="Z19" s="115">
        <v>0</v>
      </c>
      <c r="AA19" s="62"/>
      <c r="AB19" s="61"/>
      <c r="AC19" s="73"/>
      <c r="AD19" s="69" t="s">
        <v>195</v>
      </c>
      <c r="AE19" s="66"/>
      <c r="AF19" s="8" t="s">
        <v>243</v>
      </c>
      <c r="AG19" s="8" t="s">
        <v>197</v>
      </c>
      <c r="AH19" s="8" t="s">
        <v>172</v>
      </c>
      <c r="AI19" s="8"/>
      <c r="AJ19" s="8"/>
      <c r="AK19" s="8"/>
      <c r="AL19" s="74" t="s">
        <v>242</v>
      </c>
    </row>
    <row r="20" spans="1:38" customFormat="1" x14ac:dyDescent="0.3">
      <c r="A20" s="58">
        <v>2019008</v>
      </c>
      <c r="B20" s="77"/>
      <c r="C20" s="78">
        <v>43452</v>
      </c>
      <c r="D20" s="78">
        <v>43841</v>
      </c>
      <c r="E20" s="79" t="s">
        <v>9</v>
      </c>
      <c r="F20" s="8"/>
      <c r="G20" s="8" t="s">
        <v>241</v>
      </c>
      <c r="H20" s="8" t="s">
        <v>269</v>
      </c>
      <c r="I20" s="130">
        <v>100000</v>
      </c>
      <c r="J20" s="136">
        <v>0</v>
      </c>
      <c r="K20" s="132">
        <v>0</v>
      </c>
      <c r="L20" s="71">
        <v>-100000</v>
      </c>
      <c r="M20" s="59" t="e">
        <v>#DIV/0!</v>
      </c>
      <c r="N20" s="130">
        <v>0</v>
      </c>
      <c r="O20" s="131">
        <v>0</v>
      </c>
      <c r="P20" s="132">
        <v>0</v>
      </c>
      <c r="Q20" s="71">
        <v>0</v>
      </c>
      <c r="R20" s="59" t="e">
        <v>#DIV/0!</v>
      </c>
      <c r="S20" s="130">
        <v>0</v>
      </c>
      <c r="T20" s="131">
        <v>0</v>
      </c>
      <c r="U20" s="132">
        <v>0</v>
      </c>
      <c r="V20" s="71">
        <v>0</v>
      </c>
      <c r="W20" s="59" t="e">
        <v>#DIV/0!</v>
      </c>
      <c r="X20" s="113">
        <v>0.1</v>
      </c>
      <c r="Y20" s="114">
        <v>0</v>
      </c>
      <c r="Z20" s="115">
        <v>0</v>
      </c>
      <c r="AA20" s="62"/>
      <c r="AB20" s="61"/>
      <c r="AC20" s="73"/>
      <c r="AD20" s="69" t="s">
        <v>195</v>
      </c>
      <c r="AE20" s="66"/>
      <c r="AF20" s="8" t="s">
        <v>151</v>
      </c>
      <c r="AG20" s="8" t="s">
        <v>153</v>
      </c>
      <c r="AH20" s="8"/>
      <c r="AI20" s="8"/>
      <c r="AJ20" s="8"/>
      <c r="AK20" s="8"/>
      <c r="AL20" s="74"/>
    </row>
    <row r="21" spans="1:38" customFormat="1" x14ac:dyDescent="0.3">
      <c r="A21" s="58">
        <v>2018167</v>
      </c>
      <c r="B21" s="77"/>
      <c r="C21" s="78">
        <v>43428</v>
      </c>
      <c r="D21" s="78">
        <v>43841</v>
      </c>
      <c r="E21" s="79" t="s">
        <v>9</v>
      </c>
      <c r="F21" s="8"/>
      <c r="G21" s="8" t="s">
        <v>68</v>
      </c>
      <c r="H21" s="8" t="s">
        <v>269</v>
      </c>
      <c r="I21" s="130">
        <v>400000</v>
      </c>
      <c r="J21" s="136">
        <v>900000</v>
      </c>
      <c r="K21" s="132">
        <v>1032850.41</v>
      </c>
      <c r="L21" s="71">
        <v>632850.41</v>
      </c>
      <c r="M21" s="59">
        <v>0.61272223341616339</v>
      </c>
      <c r="N21" s="130">
        <v>0</v>
      </c>
      <c r="O21" s="131">
        <v>0</v>
      </c>
      <c r="P21" s="132">
        <v>0</v>
      </c>
      <c r="Q21" s="71">
        <v>0</v>
      </c>
      <c r="R21" s="59" t="e">
        <v>#DIV/0!</v>
      </c>
      <c r="S21" s="130">
        <v>50000</v>
      </c>
      <c r="T21" s="131">
        <v>73825.5</v>
      </c>
      <c r="U21" s="132">
        <v>73825.5</v>
      </c>
      <c r="V21" s="71">
        <v>23825.5</v>
      </c>
      <c r="W21" s="59">
        <v>0.32272724194214736</v>
      </c>
      <c r="X21" s="113">
        <v>0.1</v>
      </c>
      <c r="Y21" s="114">
        <v>0</v>
      </c>
      <c r="Z21" s="115">
        <v>0</v>
      </c>
      <c r="AA21" s="60">
        <v>107229</v>
      </c>
      <c r="AB21" s="61"/>
      <c r="AC21" s="73"/>
      <c r="AD21" s="69" t="s">
        <v>195</v>
      </c>
      <c r="AE21" s="8" t="s">
        <v>174</v>
      </c>
      <c r="AF21" s="8" t="s">
        <v>214</v>
      </c>
      <c r="AG21" s="8" t="s">
        <v>172</v>
      </c>
      <c r="AH21" s="8" t="s">
        <v>169</v>
      </c>
      <c r="AI21" s="8" t="s">
        <v>154</v>
      </c>
      <c r="AJ21" s="8" t="s">
        <v>153</v>
      </c>
      <c r="AK21" s="70"/>
      <c r="AL21" s="74"/>
    </row>
    <row r="22" spans="1:38" customFormat="1" x14ac:dyDescent="0.3">
      <c r="A22" s="58">
        <v>2018103</v>
      </c>
      <c r="B22" s="77"/>
      <c r="C22" s="78">
        <v>43297</v>
      </c>
      <c r="D22" s="78">
        <v>43841</v>
      </c>
      <c r="E22" s="79" t="s">
        <v>9</v>
      </c>
      <c r="F22" s="8"/>
      <c r="G22" s="8" t="s">
        <v>77</v>
      </c>
      <c r="H22" s="8" t="s">
        <v>269</v>
      </c>
      <c r="I22" s="130">
        <v>150000</v>
      </c>
      <c r="J22" s="136">
        <v>250000</v>
      </c>
      <c r="K22" s="132">
        <v>343000</v>
      </c>
      <c r="L22" s="71">
        <v>193000</v>
      </c>
      <c r="M22" s="59">
        <v>0.56268221574344024</v>
      </c>
      <c r="N22" s="130">
        <v>400000</v>
      </c>
      <c r="O22" s="131">
        <v>400000</v>
      </c>
      <c r="P22" s="132">
        <v>159829.5</v>
      </c>
      <c r="Q22" s="71">
        <v>-240170.5</v>
      </c>
      <c r="R22" s="59">
        <v>-1.5026669044200225</v>
      </c>
      <c r="S22" s="130">
        <v>50000</v>
      </c>
      <c r="T22" s="131">
        <v>200000</v>
      </c>
      <c r="U22" s="132">
        <v>194730</v>
      </c>
      <c r="V22" s="71">
        <v>144730</v>
      </c>
      <c r="W22" s="59">
        <v>0.74323422174292608</v>
      </c>
      <c r="X22" s="113">
        <v>0.08</v>
      </c>
      <c r="Y22" s="114">
        <v>0.08</v>
      </c>
      <c r="Z22" s="115">
        <v>0.08</v>
      </c>
      <c r="AA22" s="60">
        <v>54079</v>
      </c>
      <c r="AB22" s="61"/>
      <c r="AC22" s="73"/>
      <c r="AD22" s="69" t="s">
        <v>195</v>
      </c>
      <c r="AE22" s="24"/>
      <c r="AF22" s="8" t="s">
        <v>208</v>
      </c>
      <c r="AG22" s="8" t="s">
        <v>197</v>
      </c>
      <c r="AH22" s="8" t="s">
        <v>207</v>
      </c>
      <c r="AI22" s="8" t="s">
        <v>311</v>
      </c>
      <c r="AJ22" s="8" t="s">
        <v>193</v>
      </c>
      <c r="AK22" s="70" t="s">
        <v>184</v>
      </c>
      <c r="AL22" s="74"/>
    </row>
    <row r="23" spans="1:38" customFormat="1" ht="15" thickBot="1" x14ac:dyDescent="0.35">
      <c r="A23" s="58">
        <v>2018067</v>
      </c>
      <c r="B23" s="77"/>
      <c r="C23" s="78">
        <v>43209</v>
      </c>
      <c r="D23" s="78">
        <v>43841</v>
      </c>
      <c r="E23" s="79" t="s">
        <v>9</v>
      </c>
      <c r="F23" s="8"/>
      <c r="G23" s="8" t="s">
        <v>196</v>
      </c>
      <c r="H23" s="8" t="s">
        <v>269</v>
      </c>
      <c r="I23" s="130">
        <v>800000</v>
      </c>
      <c r="J23" s="136">
        <v>800000</v>
      </c>
      <c r="K23" s="132">
        <v>1080257</v>
      </c>
      <c r="L23" s="71">
        <v>280257</v>
      </c>
      <c r="M23" s="59">
        <v>0.25943548618523182</v>
      </c>
      <c r="N23" s="130">
        <v>0</v>
      </c>
      <c r="O23" s="131">
        <v>0</v>
      </c>
      <c r="P23" s="132">
        <v>0</v>
      </c>
      <c r="Q23" s="71">
        <v>0</v>
      </c>
      <c r="R23" s="59" t="e">
        <v>#DIV/0!</v>
      </c>
      <c r="S23" s="130">
        <v>50000</v>
      </c>
      <c r="T23" s="131">
        <v>50000</v>
      </c>
      <c r="U23" s="132">
        <v>0</v>
      </c>
      <c r="V23" s="71">
        <v>-50000</v>
      </c>
      <c r="W23" s="59" t="e">
        <v>#DIV/0!</v>
      </c>
      <c r="X23" s="113">
        <v>0.1</v>
      </c>
      <c r="Y23" s="114">
        <v>0</v>
      </c>
      <c r="Z23" s="115">
        <v>0</v>
      </c>
      <c r="AA23" s="60">
        <v>105500</v>
      </c>
      <c r="AB23" s="61">
        <v>8751</v>
      </c>
      <c r="AC23" s="73"/>
      <c r="AD23" s="69" t="s">
        <v>195</v>
      </c>
      <c r="AE23" s="8" t="s">
        <v>174</v>
      </c>
      <c r="AF23" s="8" t="s">
        <v>197</v>
      </c>
      <c r="AG23" s="8" t="s">
        <v>172</v>
      </c>
      <c r="AH23" s="8" t="s">
        <v>198</v>
      </c>
      <c r="AI23" s="8" t="s">
        <v>173</v>
      </c>
      <c r="AJ23" s="8"/>
      <c r="AK23" s="70"/>
      <c r="AL23" s="74"/>
    </row>
    <row r="24" spans="1:38" x14ac:dyDescent="0.3">
      <c r="B24" s="14"/>
      <c r="F24" s="36"/>
      <c r="H24" s="37"/>
      <c r="I24" s="38"/>
      <c r="K24" s="85">
        <f>SUM(K3:K23)</f>
        <v>23068276.84</v>
      </c>
      <c r="L24" s="86"/>
      <c r="M24" s="87"/>
      <c r="N24" s="88"/>
      <c r="O24" s="89"/>
      <c r="P24" s="90">
        <f>SUM(P3:P23)</f>
        <v>3517708.22</v>
      </c>
      <c r="Q24" s="86"/>
      <c r="R24" s="87"/>
      <c r="S24" s="89"/>
      <c r="T24" s="91"/>
      <c r="U24" s="92">
        <f>SUM(U3:U23)</f>
        <v>1899266.63</v>
      </c>
      <c r="V24" s="98"/>
      <c r="W24" s="99"/>
      <c r="X24" s="100"/>
      <c r="Y24" s="100"/>
      <c r="Z24" s="41" t="s">
        <v>136</v>
      </c>
      <c r="AA24" s="18">
        <f>SUM(AA3:AA23)</f>
        <v>2134366</v>
      </c>
      <c r="AB24" s="19">
        <f>SUM(AB3:AB23)</f>
        <v>164213</v>
      </c>
      <c r="AC24" s="20">
        <f>SUM(AC3:AC23)</f>
        <v>0</v>
      </c>
      <c r="AD24" s="16"/>
      <c r="AE24" s="16" t="s">
        <v>142</v>
      </c>
      <c r="AF24" s="16"/>
      <c r="AG24" s="16"/>
      <c r="AH24" s="16"/>
      <c r="AI24" s="16"/>
      <c r="AJ24" s="16"/>
      <c r="AK24" s="17"/>
    </row>
    <row r="25" spans="1:38" x14ac:dyDescent="0.3">
      <c r="B25" s="14"/>
      <c r="C25" s="14"/>
      <c r="D25" s="21"/>
      <c r="F25" s="36"/>
      <c r="H25" s="37"/>
      <c r="I25" s="38"/>
      <c r="J25" s="42"/>
      <c r="K25" s="93"/>
      <c r="L25" s="82"/>
      <c r="M25" s="83"/>
      <c r="N25" s="94"/>
      <c r="O25" s="95"/>
      <c r="P25" s="81">
        <f>SUM(K24:U24)</f>
        <v>28485251.689999998</v>
      </c>
      <c r="Q25" s="82"/>
      <c r="R25" s="83"/>
      <c r="S25" s="95"/>
      <c r="T25" s="96"/>
      <c r="U25" s="84"/>
      <c r="V25" s="101"/>
      <c r="W25" s="97"/>
      <c r="X25" s="40"/>
      <c r="Y25" s="40"/>
      <c r="Z25" s="43"/>
      <c r="AA25" s="3">
        <f>AA24/P25</f>
        <v>7.4928809589886416E-2</v>
      </c>
      <c r="AB25" s="4">
        <f>AB24/AA24</f>
        <v>7.6937601142446979E-2</v>
      </c>
      <c r="AD25" s="22"/>
      <c r="AE25" s="22" t="s">
        <v>142</v>
      </c>
      <c r="AF25" s="22"/>
      <c r="AG25" s="22"/>
      <c r="AH25" s="22"/>
      <c r="AI25" s="22"/>
      <c r="AJ25" s="22"/>
      <c r="AK25" s="23"/>
    </row>
    <row r="26" spans="1:38" ht="43.2" x14ac:dyDescent="0.3">
      <c r="B26" s="14"/>
      <c r="C26" s="14"/>
      <c r="D26" s="21"/>
      <c r="G26" s="44"/>
      <c r="H26" s="44"/>
      <c r="I26" s="44"/>
      <c r="J26" s="44"/>
      <c r="K26" s="37"/>
      <c r="L26" s="27"/>
      <c r="M26" s="45"/>
      <c r="N26" s="44"/>
      <c r="O26" s="39"/>
      <c r="P26" s="38"/>
      <c r="Q26" s="27"/>
      <c r="R26" s="45"/>
      <c r="S26" s="44"/>
      <c r="T26" s="37"/>
      <c r="U26" s="27"/>
      <c r="V26" s="27"/>
      <c r="W26" s="45"/>
      <c r="X26" s="40"/>
      <c r="Y26" s="40"/>
      <c r="Z26" s="40"/>
      <c r="AA26" s="25" t="s">
        <v>134</v>
      </c>
      <c r="AB26" s="26" t="s">
        <v>135</v>
      </c>
    </row>
    <row r="27" spans="1:38" x14ac:dyDescent="0.3">
      <c r="B27" s="14"/>
      <c r="C27" s="14"/>
      <c r="D27" s="21"/>
      <c r="F27" s="46"/>
      <c r="G27" s="44"/>
      <c r="H27" s="44"/>
      <c r="I27" s="44"/>
      <c r="J27" s="44"/>
      <c r="K27" s="37"/>
      <c r="L27" s="27"/>
      <c r="M27" s="45"/>
      <c r="N27" s="44"/>
      <c r="O27" s="39"/>
      <c r="P27" s="38"/>
      <c r="Q27" s="27"/>
      <c r="R27" s="45"/>
      <c r="S27" s="44"/>
      <c r="T27" s="47"/>
      <c r="U27" s="27"/>
      <c r="V27" s="27"/>
      <c r="W27" s="45"/>
      <c r="X27" s="40"/>
      <c r="Y27" s="40"/>
      <c r="Z27" s="40"/>
      <c r="AA27" s="12" t="s">
        <v>115</v>
      </c>
      <c r="AB27" s="12" t="s">
        <v>266</v>
      </c>
      <c r="AC27" s="12" t="s">
        <v>267</v>
      </c>
    </row>
    <row r="28" spans="1:38" x14ac:dyDescent="0.3">
      <c r="B28" s="14"/>
      <c r="C28" s="14"/>
      <c r="D28" s="21"/>
      <c r="G28" s="44"/>
      <c r="H28" s="44"/>
      <c r="I28" s="44"/>
      <c r="J28" s="44"/>
      <c r="K28" s="27"/>
      <c r="L28" s="27"/>
      <c r="M28" s="45"/>
      <c r="N28" s="44"/>
      <c r="O28" s="27"/>
      <c r="P28" s="27"/>
      <c r="Q28" s="27"/>
      <c r="R28" s="45"/>
      <c r="S28" s="44"/>
      <c r="T28" s="27"/>
      <c r="U28" s="27"/>
      <c r="V28" s="27"/>
      <c r="W28" s="45"/>
      <c r="X28" s="40"/>
      <c r="Y28" s="40"/>
      <c r="Z28" s="40"/>
    </row>
    <row r="29" spans="1:38" x14ac:dyDescent="0.3">
      <c r="B29" s="14"/>
      <c r="C29" s="14"/>
      <c r="D29" s="21"/>
      <c r="F29" s="48"/>
      <c r="G29" s="49"/>
      <c r="H29" s="50"/>
      <c r="I29" s="51"/>
      <c r="J29" s="44"/>
      <c r="K29" s="27"/>
      <c r="L29" s="27"/>
      <c r="M29" s="45"/>
      <c r="N29" s="52"/>
      <c r="O29" s="27"/>
      <c r="P29" s="27"/>
      <c r="Q29" s="27"/>
      <c r="R29" s="45"/>
      <c r="S29" s="53"/>
      <c r="T29" s="27"/>
      <c r="U29" s="27"/>
      <c r="V29" s="27"/>
      <c r="W29" s="45"/>
      <c r="X29" s="40"/>
      <c r="Y29" s="40"/>
      <c r="Z29" s="40"/>
    </row>
    <row r="30" spans="1:38" x14ac:dyDescent="0.3">
      <c r="B30" s="14"/>
      <c r="C30" s="14"/>
      <c r="D30" s="21"/>
      <c r="F30" s="53"/>
      <c r="H30" s="50"/>
      <c r="I30" s="51"/>
      <c r="J30" s="44"/>
      <c r="K30" s="27"/>
      <c r="L30" s="27"/>
      <c r="M30" s="45"/>
      <c r="N30" s="52"/>
      <c r="O30" s="27"/>
      <c r="P30" s="27"/>
      <c r="Q30" s="27"/>
      <c r="R30" s="45"/>
      <c r="S30" s="51"/>
      <c r="T30" s="27"/>
      <c r="U30" s="27"/>
      <c r="V30" s="27"/>
      <c r="W30" s="45"/>
      <c r="X30" s="40"/>
      <c r="Y30" s="40"/>
      <c r="Z30" s="40"/>
    </row>
    <row r="31" spans="1:38" x14ac:dyDescent="0.3">
      <c r="B31" s="14"/>
      <c r="C31" s="14"/>
      <c r="D31" s="21"/>
      <c r="F31" s="54"/>
      <c r="G31" s="44"/>
      <c r="H31" s="44"/>
      <c r="I31" s="44"/>
      <c r="J31" s="44"/>
      <c r="K31" s="44"/>
      <c r="L31" s="44"/>
      <c r="M31" s="55"/>
      <c r="N31" s="44"/>
      <c r="O31" s="44"/>
      <c r="P31" s="44"/>
      <c r="Q31" s="44"/>
      <c r="R31" s="55"/>
      <c r="S31" s="44"/>
      <c r="T31" s="44"/>
      <c r="U31" s="44"/>
      <c r="V31" s="44"/>
      <c r="W31" s="55"/>
      <c r="X31" s="40"/>
      <c r="Y31" s="40"/>
      <c r="Z31" s="40"/>
    </row>
    <row r="32" spans="1:38" x14ac:dyDescent="0.3">
      <c r="B32" s="14"/>
      <c r="C32" s="14"/>
      <c r="D32" s="21"/>
      <c r="F32" s="56"/>
      <c r="G32" s="44"/>
      <c r="H32" s="44"/>
      <c r="I32" s="44"/>
      <c r="J32" s="44"/>
      <c r="K32" s="44"/>
      <c r="L32" s="44"/>
      <c r="M32" s="55"/>
      <c r="N32" s="44"/>
      <c r="O32" s="44"/>
      <c r="P32" s="44"/>
      <c r="Q32" s="44"/>
      <c r="R32" s="55"/>
      <c r="S32" s="44"/>
      <c r="T32" s="44"/>
      <c r="U32" s="44"/>
      <c r="V32" s="44"/>
      <c r="W32" s="55"/>
    </row>
    <row r="33" spans="2:23" x14ac:dyDescent="0.3">
      <c r="B33" s="14"/>
      <c r="C33" s="14"/>
      <c r="D33" s="21"/>
      <c r="F33" s="57"/>
      <c r="G33" s="44"/>
      <c r="H33" s="44"/>
      <c r="I33" s="44"/>
      <c r="J33" s="44"/>
      <c r="K33" s="44"/>
      <c r="L33" s="44"/>
      <c r="M33" s="55"/>
      <c r="N33" s="44"/>
      <c r="O33" s="44"/>
      <c r="P33" s="44"/>
      <c r="Q33" s="44"/>
      <c r="R33" s="55"/>
      <c r="S33" s="44"/>
      <c r="T33" s="44"/>
      <c r="U33" s="44"/>
      <c r="V33" s="44"/>
      <c r="W33" s="55"/>
    </row>
    <row r="34" spans="2:23" x14ac:dyDescent="0.3">
      <c r="B34" s="14"/>
      <c r="C34" s="14"/>
      <c r="D34" s="21"/>
      <c r="G34" s="44"/>
      <c r="H34" s="44"/>
      <c r="I34" s="44"/>
      <c r="J34" s="44"/>
      <c r="K34" s="44"/>
      <c r="L34" s="44"/>
      <c r="M34" s="55"/>
      <c r="N34" s="44"/>
      <c r="O34" s="44"/>
      <c r="P34" s="44"/>
      <c r="Q34" s="44"/>
      <c r="R34" s="55"/>
      <c r="S34" s="44"/>
      <c r="T34" s="44"/>
      <c r="U34" s="44"/>
      <c r="V34" s="44"/>
      <c r="W34" s="55"/>
    </row>
    <row r="35" spans="2:23" x14ac:dyDescent="0.3">
      <c r="B35" s="14"/>
      <c r="C35" s="14"/>
      <c r="D35" s="21"/>
      <c r="G35" s="44"/>
      <c r="H35" s="44"/>
      <c r="I35" s="44"/>
      <c r="J35" s="44"/>
      <c r="K35" s="44"/>
      <c r="L35" s="44"/>
      <c r="M35" s="55"/>
      <c r="N35" s="44"/>
      <c r="O35" s="44"/>
      <c r="P35" s="44"/>
      <c r="Q35" s="44"/>
      <c r="R35" s="55"/>
      <c r="S35" s="44"/>
      <c r="T35" s="44"/>
      <c r="U35" s="44"/>
      <c r="V35" s="44"/>
      <c r="W35" s="55"/>
    </row>
    <row r="36" spans="2:23" x14ac:dyDescent="0.3">
      <c r="B36" s="14"/>
      <c r="C36" s="14"/>
      <c r="D36" s="21"/>
      <c r="F36" s="54"/>
      <c r="G36" s="44"/>
      <c r="H36" s="44"/>
      <c r="I36" s="44"/>
      <c r="J36" s="44"/>
      <c r="K36" s="44"/>
      <c r="L36" s="44"/>
      <c r="M36" s="55"/>
      <c r="N36" s="44"/>
      <c r="O36" s="44"/>
      <c r="P36" s="44"/>
      <c r="Q36" s="44"/>
      <c r="R36" s="55"/>
      <c r="S36" s="44"/>
      <c r="T36" s="44"/>
      <c r="U36" s="44"/>
      <c r="V36" s="44"/>
      <c r="W36" s="55"/>
    </row>
    <row r="37" spans="2:23" x14ac:dyDescent="0.3">
      <c r="F37" s="54"/>
      <c r="G37" s="44"/>
      <c r="H37" s="44"/>
      <c r="I37" s="44"/>
      <c r="J37" s="44"/>
      <c r="N37" s="44"/>
      <c r="S37" s="44"/>
    </row>
  </sheetData>
  <conditionalFormatting sqref="W3">
    <cfRule type="cellIs" dxfId="150" priority="9" operator="lessThan">
      <formula>0</formula>
    </cfRule>
    <cfRule type="containsErrors" dxfId="149" priority="10" stopIfTrue="1">
      <formula>ISERROR(W3)</formula>
    </cfRule>
  </conditionalFormatting>
  <conditionalFormatting sqref="R3:R23">
    <cfRule type="cellIs" dxfId="148" priority="7" operator="lessThan">
      <formula>0</formula>
    </cfRule>
    <cfRule type="containsErrors" dxfId="147" priority="8" stopIfTrue="1">
      <formula>ISERROR(R3)</formula>
    </cfRule>
  </conditionalFormatting>
  <conditionalFormatting sqref="M3:M23">
    <cfRule type="cellIs" dxfId="146" priority="5" operator="lessThan">
      <formula>0</formula>
    </cfRule>
    <cfRule type="containsErrors" dxfId="145" priority="6" stopIfTrue="1">
      <formula>ISERROR(M3)</formula>
    </cfRule>
  </conditionalFormatting>
  <conditionalFormatting sqref="W4:W16">
    <cfRule type="cellIs" dxfId="144" priority="3" operator="lessThan">
      <formula>0</formula>
    </cfRule>
    <cfRule type="containsErrors" dxfId="143" priority="4" stopIfTrue="1">
      <formula>ISERROR(W4)</formula>
    </cfRule>
  </conditionalFormatting>
  <conditionalFormatting sqref="W17:W23">
    <cfRule type="cellIs" dxfId="142" priority="1" operator="lessThan">
      <formula>0</formula>
    </cfRule>
    <cfRule type="containsErrors" dxfId="141" priority="2" stopIfTrue="1">
      <formula>ISERROR(W17)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69F6-920A-4D4D-992B-D19624A632D0}">
  <dimension ref="A1:L59"/>
  <sheetViews>
    <sheetView showGridLines="0" zoomScaleNormal="10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8.88671875" defaultRowHeight="14.4" x14ac:dyDescent="0.3"/>
  <cols>
    <col min="1" max="1" width="13" style="13" customWidth="1"/>
    <col min="2" max="2" width="14.44140625" style="12" customWidth="1"/>
    <col min="3" max="3" width="13.88671875" style="12" customWidth="1"/>
    <col min="4" max="4" width="14.6640625" style="12" customWidth="1"/>
    <col min="5" max="7" width="20.6640625" style="13" customWidth="1"/>
    <col min="8" max="8" width="31.6640625" customWidth="1"/>
    <col min="9" max="11" width="20.6640625" style="13" customWidth="1"/>
    <col min="12" max="12" width="9.109375"/>
    <col min="13" max="13" width="178" style="12" bestFit="1" customWidth="1"/>
    <col min="14" max="14" width="11.33203125" style="12" bestFit="1" customWidth="1"/>
    <col min="15" max="16384" width="8.88671875" style="12"/>
  </cols>
  <sheetData>
    <row r="1" spans="1:11" s="205" customFormat="1" ht="31.8" thickBot="1" x14ac:dyDescent="0.35">
      <c r="A1" s="249" t="s">
        <v>383</v>
      </c>
      <c r="B1" s="250" t="s">
        <v>325</v>
      </c>
      <c r="C1" s="251" t="s">
        <v>332</v>
      </c>
      <c r="D1" s="251" t="s">
        <v>339</v>
      </c>
      <c r="E1" s="252" t="s">
        <v>115</v>
      </c>
      <c r="F1" s="253" t="s">
        <v>116</v>
      </c>
      <c r="G1" s="254" t="s">
        <v>124</v>
      </c>
      <c r="H1" s="384"/>
      <c r="I1" s="369" t="s">
        <v>388</v>
      </c>
      <c r="J1" s="396" t="s">
        <v>400</v>
      </c>
      <c r="K1" s="397"/>
    </row>
    <row r="2" spans="1:11" s="11" customFormat="1" ht="15.6" x14ac:dyDescent="0.3">
      <c r="A2" s="255"/>
      <c r="B2" s="256"/>
      <c r="C2" s="257"/>
      <c r="D2" s="257"/>
      <c r="E2" s="258"/>
      <c r="F2" s="259"/>
      <c r="G2" s="260"/>
      <c r="H2" s="385"/>
      <c r="I2" s="370" t="s">
        <v>385</v>
      </c>
      <c r="J2" s="349" t="s">
        <v>387</v>
      </c>
      <c r="K2" s="350" t="s">
        <v>386</v>
      </c>
    </row>
    <row r="3" spans="1:11" ht="15.6" x14ac:dyDescent="0.3">
      <c r="A3" s="406" t="s">
        <v>364</v>
      </c>
      <c r="B3" s="261">
        <v>16494534.869999999</v>
      </c>
      <c r="C3" s="262">
        <v>860880.29</v>
      </c>
      <c r="D3" s="263">
        <v>2998252.5300000003</v>
      </c>
      <c r="E3" s="264">
        <v>1377325</v>
      </c>
      <c r="F3" s="265">
        <v>432</v>
      </c>
      <c r="G3" s="266">
        <v>0</v>
      </c>
      <c r="H3" s="353"/>
      <c r="I3" s="328">
        <v>1377325</v>
      </c>
      <c r="J3" s="330">
        <f>0.0025*C4</f>
        <v>50884.169225000005</v>
      </c>
      <c r="K3" s="266">
        <f>0.005*C4</f>
        <v>101768.33845000001</v>
      </c>
    </row>
    <row r="4" spans="1:11" ht="16.2" thickBot="1" x14ac:dyDescent="0.35">
      <c r="A4" s="406"/>
      <c r="B4" s="267" t="s">
        <v>384</v>
      </c>
      <c r="C4" s="404">
        <v>20353667.690000001</v>
      </c>
      <c r="D4" s="405"/>
      <c r="E4" s="268">
        <v>6.7669622054245093E-2</v>
      </c>
      <c r="F4" s="269">
        <v>3.1365146207322167E-4</v>
      </c>
      <c r="G4" s="270"/>
      <c r="H4" s="354" t="s">
        <v>389</v>
      </c>
      <c r="I4" s="371">
        <v>6.7669622054245093E-2</v>
      </c>
      <c r="J4" s="331">
        <f>I4+0.0025</f>
        <v>7.0169622054245095E-2</v>
      </c>
      <c r="K4" s="332">
        <f>I4+0.005</f>
        <v>7.2669622054245098E-2</v>
      </c>
    </row>
    <row r="5" spans="1:11" ht="31.8" thickBot="1" x14ac:dyDescent="0.35">
      <c r="A5" s="406"/>
      <c r="B5" s="407"/>
      <c r="C5" s="408"/>
      <c r="D5" s="409"/>
      <c r="E5" s="271" t="s">
        <v>134</v>
      </c>
      <c r="F5" s="272" t="s">
        <v>135</v>
      </c>
      <c r="G5" s="270"/>
      <c r="H5" s="353"/>
      <c r="I5" s="356"/>
      <c r="J5" s="379"/>
      <c r="K5" s="357"/>
    </row>
    <row r="6" spans="1:11" ht="15.6" x14ac:dyDescent="0.3">
      <c r="A6" s="416" t="s">
        <v>365</v>
      </c>
      <c r="B6" s="273">
        <v>19540717.48</v>
      </c>
      <c r="C6" s="274">
        <v>3778847.68</v>
      </c>
      <c r="D6" s="275">
        <v>1440583.8900000001</v>
      </c>
      <c r="E6" s="276">
        <v>2097751</v>
      </c>
      <c r="F6" s="277">
        <v>9777</v>
      </c>
      <c r="G6" s="278">
        <v>0</v>
      </c>
      <c r="H6" s="388" t="s">
        <v>397</v>
      </c>
      <c r="I6" s="372">
        <v>2097751</v>
      </c>
      <c r="J6" s="351">
        <f>0.0025*C7</f>
        <v>61900.372625000004</v>
      </c>
      <c r="K6" s="352">
        <f>0.005*C7</f>
        <v>123800.74525000001</v>
      </c>
    </row>
    <row r="7" spans="1:11" ht="16.2" thickBot="1" x14ac:dyDescent="0.35">
      <c r="A7" s="416"/>
      <c r="B7" s="279" t="s">
        <v>384</v>
      </c>
      <c r="C7" s="274">
        <v>24760149.050000001</v>
      </c>
      <c r="D7" s="280"/>
      <c r="E7" s="281">
        <v>8.4722874477203516E-2</v>
      </c>
      <c r="F7" s="282">
        <v>4.6607056795587272E-3</v>
      </c>
      <c r="G7" s="283"/>
      <c r="H7" s="386" t="s">
        <v>389</v>
      </c>
      <c r="I7" s="373">
        <v>8.4722874477203516E-2</v>
      </c>
      <c r="J7" s="360">
        <f>I7+0.0025</f>
        <v>8.7222874477203519E-2</v>
      </c>
      <c r="K7" s="361">
        <f>I7+0.005</f>
        <v>8.9722874477203521E-2</v>
      </c>
    </row>
    <row r="8" spans="1:11" ht="31.2" x14ac:dyDescent="0.3">
      <c r="A8" s="416"/>
      <c r="B8" s="410"/>
      <c r="C8" s="411"/>
      <c r="D8" s="412"/>
      <c r="E8" s="284" t="s">
        <v>134</v>
      </c>
      <c r="F8" s="285" t="s">
        <v>135</v>
      </c>
      <c r="G8" s="283"/>
      <c r="H8" s="353"/>
      <c r="I8" s="358"/>
      <c r="J8" s="380"/>
      <c r="K8" s="359"/>
    </row>
    <row r="9" spans="1:11" ht="15.6" x14ac:dyDescent="0.3">
      <c r="A9" s="406" t="s">
        <v>366</v>
      </c>
      <c r="B9" s="286">
        <v>61960.959999999999</v>
      </c>
      <c r="C9" s="287">
        <v>41619.71</v>
      </c>
      <c r="D9" s="263">
        <v>0</v>
      </c>
      <c r="E9" s="264">
        <v>10358</v>
      </c>
      <c r="F9" s="288">
        <v>0</v>
      </c>
      <c r="G9" s="289">
        <v>0</v>
      </c>
      <c r="H9" s="353"/>
      <c r="I9" s="328">
        <v>10358</v>
      </c>
      <c r="J9" s="264"/>
      <c r="K9" s="289"/>
    </row>
    <row r="10" spans="1:11" ht="15.6" x14ac:dyDescent="0.3">
      <c r="A10" s="406"/>
      <c r="B10" s="267" t="s">
        <v>384</v>
      </c>
      <c r="C10" s="287">
        <v>103580.67</v>
      </c>
      <c r="D10" s="290"/>
      <c r="E10" s="291">
        <v>9.9999353161164151E-2</v>
      </c>
      <c r="F10" s="292">
        <v>0</v>
      </c>
      <c r="G10" s="293"/>
      <c r="H10" s="355" t="s">
        <v>389</v>
      </c>
      <c r="I10" s="374">
        <v>9.9999353161164151E-2</v>
      </c>
      <c r="J10" s="291"/>
      <c r="K10" s="293"/>
    </row>
    <row r="11" spans="1:11" ht="31.8" thickBot="1" x14ac:dyDescent="0.35">
      <c r="A11" s="406"/>
      <c r="B11" s="413"/>
      <c r="C11" s="414"/>
      <c r="D11" s="415"/>
      <c r="E11" s="271" t="s">
        <v>134</v>
      </c>
      <c r="F11" s="272" t="s">
        <v>135</v>
      </c>
      <c r="G11" s="293"/>
      <c r="H11" s="353"/>
      <c r="I11" s="356"/>
      <c r="J11" s="381"/>
      <c r="K11" s="362"/>
    </row>
    <row r="12" spans="1:11" ht="15.6" x14ac:dyDescent="0.3">
      <c r="A12" s="416" t="s">
        <v>367</v>
      </c>
      <c r="B12" s="294">
        <v>7573549.7999999998</v>
      </c>
      <c r="C12" s="295">
        <v>1710892.5499999998</v>
      </c>
      <c r="D12" s="296">
        <v>886077</v>
      </c>
      <c r="E12" s="297">
        <v>752545</v>
      </c>
      <c r="F12" s="298">
        <v>0</v>
      </c>
      <c r="G12" s="299">
        <v>0</v>
      </c>
      <c r="H12" s="388" t="s">
        <v>398</v>
      </c>
      <c r="I12" s="375">
        <v>752545</v>
      </c>
      <c r="J12" s="382">
        <f>0.0025*C13</f>
        <v>25426.298374999998</v>
      </c>
      <c r="K12" s="363">
        <f>0.005*C13</f>
        <v>50852.596749999997</v>
      </c>
    </row>
    <row r="13" spans="1:11" ht="16.2" thickBot="1" x14ac:dyDescent="0.35">
      <c r="A13" s="416"/>
      <c r="B13" s="279" t="s">
        <v>384</v>
      </c>
      <c r="C13" s="295">
        <v>10170519.35</v>
      </c>
      <c r="D13" s="300"/>
      <c r="E13" s="301">
        <v>7.3992779926228644E-2</v>
      </c>
      <c r="F13" s="302">
        <v>0</v>
      </c>
      <c r="G13" s="303"/>
      <c r="H13" s="386" t="s">
        <v>389</v>
      </c>
      <c r="I13" s="376">
        <v>7.3992779926228644E-2</v>
      </c>
      <c r="J13" s="360">
        <f>I13+0.0025</f>
        <v>7.6492779926228646E-2</v>
      </c>
      <c r="K13" s="361">
        <f>I13+0.005</f>
        <v>7.8992779926228648E-2</v>
      </c>
    </row>
    <row r="14" spans="1:11" ht="31.8" thickBot="1" x14ac:dyDescent="0.35">
      <c r="A14" s="416"/>
      <c r="B14" s="398"/>
      <c r="C14" s="399"/>
      <c r="D14" s="400"/>
      <c r="E14" s="284" t="s">
        <v>134</v>
      </c>
      <c r="F14" s="285" t="s">
        <v>135</v>
      </c>
      <c r="G14" s="303"/>
      <c r="H14" s="353"/>
      <c r="I14" s="356"/>
      <c r="J14" s="383"/>
      <c r="K14" s="364"/>
    </row>
    <row r="15" spans="1:11" ht="15.6" x14ac:dyDescent="0.3">
      <c r="A15" s="406" t="s">
        <v>368</v>
      </c>
      <c r="B15" s="304">
        <v>3994561.6399999997</v>
      </c>
      <c r="C15" s="305">
        <v>1318283.72</v>
      </c>
      <c r="D15" s="306">
        <v>761476</v>
      </c>
      <c r="E15" s="264">
        <v>455208</v>
      </c>
      <c r="F15" s="288">
        <v>308</v>
      </c>
      <c r="G15" s="289">
        <v>0</v>
      </c>
      <c r="H15" s="388" t="s">
        <v>399</v>
      </c>
      <c r="I15" s="377">
        <v>455208</v>
      </c>
      <c r="J15" s="365">
        <f>0.0025*C16</f>
        <v>15185.803399999999</v>
      </c>
      <c r="K15" s="366">
        <f>0.005*C16</f>
        <v>30371.606799999998</v>
      </c>
    </row>
    <row r="16" spans="1:11" ht="16.2" thickBot="1" x14ac:dyDescent="0.35">
      <c r="A16" s="406"/>
      <c r="B16" s="267" t="s">
        <v>384</v>
      </c>
      <c r="C16" s="305">
        <v>6074321.3599999994</v>
      </c>
      <c r="D16" s="307"/>
      <c r="E16" s="291">
        <v>7.4939729563468477E-2</v>
      </c>
      <c r="F16" s="292">
        <v>6.7661376777209542E-4</v>
      </c>
      <c r="G16" s="293"/>
      <c r="H16" s="387" t="s">
        <v>389</v>
      </c>
      <c r="I16" s="378">
        <v>7.4939729563468477E-2</v>
      </c>
      <c r="J16" s="367">
        <f>I16+0.0025</f>
        <v>7.7439729563468479E-2</v>
      </c>
      <c r="K16" s="368">
        <f>I16+0.005</f>
        <v>7.9939729563468481E-2</v>
      </c>
    </row>
    <row r="17" spans="1:11" ht="31.2" x14ac:dyDescent="0.3">
      <c r="A17" s="406"/>
      <c r="B17" s="413"/>
      <c r="C17" s="414"/>
      <c r="D17" s="415"/>
      <c r="E17" s="271" t="s">
        <v>134</v>
      </c>
      <c r="F17" s="272" t="s">
        <v>135</v>
      </c>
      <c r="G17" s="293"/>
      <c r="J17" s="329"/>
      <c r="K17" s="329"/>
    </row>
    <row r="18" spans="1:11" ht="15.6" x14ac:dyDescent="0.3">
      <c r="A18" s="416" t="s">
        <v>369</v>
      </c>
      <c r="B18" s="294">
        <v>0</v>
      </c>
      <c r="C18" s="295">
        <v>0</v>
      </c>
      <c r="D18" s="296">
        <v>0</v>
      </c>
      <c r="E18" s="297">
        <v>0</v>
      </c>
      <c r="F18" s="298">
        <v>0</v>
      </c>
      <c r="G18" s="299">
        <v>0</v>
      </c>
      <c r="I18" s="297">
        <v>0</v>
      </c>
      <c r="J18" s="298"/>
      <c r="K18" s="299"/>
    </row>
    <row r="19" spans="1:11" ht="15.6" x14ac:dyDescent="0.3">
      <c r="A19" s="416"/>
      <c r="B19" s="279" t="s">
        <v>384</v>
      </c>
      <c r="C19" s="295">
        <v>0</v>
      </c>
      <c r="D19" s="300"/>
      <c r="E19" s="301" t="e">
        <v>#DIV/0!</v>
      </c>
      <c r="F19" s="302" t="e">
        <v>#DIV/0!</v>
      </c>
      <c r="G19" s="303"/>
      <c r="H19" s="284" t="s">
        <v>389</v>
      </c>
      <c r="I19" s="316" t="e">
        <v>#DIV/0!</v>
      </c>
      <c r="J19" s="320"/>
      <c r="K19" s="321"/>
    </row>
    <row r="20" spans="1:11" ht="31.2" x14ac:dyDescent="0.3">
      <c r="A20" s="416"/>
      <c r="B20" s="398"/>
      <c r="C20" s="399"/>
      <c r="D20" s="400"/>
      <c r="E20" s="284" t="s">
        <v>134</v>
      </c>
      <c r="F20" s="285" t="s">
        <v>135</v>
      </c>
      <c r="G20" s="303"/>
      <c r="I20" s="314"/>
      <c r="J20" s="315"/>
      <c r="K20" s="315"/>
    </row>
    <row r="21" spans="1:11" ht="15.6" x14ac:dyDescent="0.3">
      <c r="A21" s="406" t="s">
        <v>370</v>
      </c>
      <c r="B21" s="304">
        <v>190000</v>
      </c>
      <c r="C21" s="305">
        <v>0</v>
      </c>
      <c r="D21" s="306">
        <v>0</v>
      </c>
      <c r="E21" s="264">
        <v>19000</v>
      </c>
      <c r="F21" s="288">
        <v>0</v>
      </c>
      <c r="G21" s="289">
        <v>0</v>
      </c>
      <c r="I21" s="264">
        <v>19000</v>
      </c>
      <c r="J21" s="288"/>
      <c r="K21" s="289"/>
    </row>
    <row r="22" spans="1:11" ht="15.6" x14ac:dyDescent="0.3">
      <c r="A22" s="406"/>
      <c r="B22" s="267" t="s">
        <v>384</v>
      </c>
      <c r="C22" s="305">
        <v>190000</v>
      </c>
      <c r="D22" s="307"/>
      <c r="E22" s="291">
        <v>0.1</v>
      </c>
      <c r="F22" s="292">
        <v>0</v>
      </c>
      <c r="G22" s="293"/>
      <c r="H22" s="271" t="s">
        <v>389</v>
      </c>
      <c r="I22" s="317">
        <v>0.1</v>
      </c>
      <c r="J22" s="318"/>
      <c r="K22" s="319"/>
    </row>
    <row r="23" spans="1:11" ht="31.2" x14ac:dyDescent="0.3">
      <c r="A23" s="406"/>
      <c r="B23" s="308"/>
      <c r="C23" s="309"/>
      <c r="D23" s="307"/>
      <c r="E23" s="271" t="s">
        <v>134</v>
      </c>
      <c r="F23" s="272" t="s">
        <v>135</v>
      </c>
      <c r="G23" s="293"/>
      <c r="J23" s="313"/>
      <c r="K23" s="313"/>
    </row>
    <row r="24" spans="1:11" ht="15.6" x14ac:dyDescent="0.3">
      <c r="A24" s="416" t="s">
        <v>371</v>
      </c>
      <c r="B24" s="294">
        <v>1064834.5900000001</v>
      </c>
      <c r="C24" s="295">
        <v>0</v>
      </c>
      <c r="D24" s="296">
        <v>0</v>
      </c>
      <c r="E24" s="297">
        <v>94588</v>
      </c>
      <c r="F24" s="298">
        <v>0</v>
      </c>
      <c r="G24" s="299">
        <v>0</v>
      </c>
      <c r="I24" s="297">
        <v>94588</v>
      </c>
      <c r="J24" s="298">
        <f>0.0025*C25</f>
        <v>2662.0864750000001</v>
      </c>
      <c r="K24" s="299">
        <f>0.005*C25</f>
        <v>5324.1729500000001</v>
      </c>
    </row>
    <row r="25" spans="1:11" ht="15.6" x14ac:dyDescent="0.3">
      <c r="A25" s="416"/>
      <c r="B25" s="279" t="s">
        <v>384</v>
      </c>
      <c r="C25" s="295">
        <v>1064834.5900000001</v>
      </c>
      <c r="D25" s="300"/>
      <c r="E25" s="301">
        <v>8.8828819882719998E-2</v>
      </c>
      <c r="F25" s="302">
        <v>0</v>
      </c>
      <c r="G25" s="303"/>
      <c r="H25" s="284" t="s">
        <v>389</v>
      </c>
      <c r="I25" s="316">
        <v>8.8828819882719998E-2</v>
      </c>
      <c r="J25" s="320">
        <f>I25+0.0025</f>
        <v>9.132881988272E-2</v>
      </c>
      <c r="K25" s="323">
        <f>I25+0.005</f>
        <v>9.3828819882720002E-2</v>
      </c>
    </row>
    <row r="26" spans="1:11" ht="31.2" x14ac:dyDescent="0.3">
      <c r="A26" s="416"/>
      <c r="B26" s="398"/>
      <c r="C26" s="399"/>
      <c r="D26" s="400"/>
      <c r="E26" s="284" t="s">
        <v>134</v>
      </c>
      <c r="F26" s="285" t="s">
        <v>135</v>
      </c>
      <c r="G26" s="303"/>
      <c r="J26" s="315"/>
      <c r="K26" s="315"/>
    </row>
    <row r="27" spans="1:11" ht="15.6" x14ac:dyDescent="0.3">
      <c r="A27" s="406" t="s">
        <v>372</v>
      </c>
      <c r="B27" s="304">
        <v>950995.53</v>
      </c>
      <c r="C27" s="305">
        <v>225554.59</v>
      </c>
      <c r="D27" s="306">
        <v>120789.04000000001</v>
      </c>
      <c r="E27" s="264">
        <v>120727</v>
      </c>
      <c r="F27" s="288">
        <v>30</v>
      </c>
      <c r="G27" s="289">
        <v>0</v>
      </c>
      <c r="I27" s="264">
        <v>120727</v>
      </c>
      <c r="J27" s="288">
        <f>0.0025*C28</f>
        <v>3243.3479000000007</v>
      </c>
      <c r="K27" s="289">
        <f>0.005*C28</f>
        <v>6486.6958000000013</v>
      </c>
    </row>
    <row r="28" spans="1:11" ht="15.6" x14ac:dyDescent="0.3">
      <c r="A28" s="406"/>
      <c r="B28" s="267" t="s">
        <v>384</v>
      </c>
      <c r="C28" s="305">
        <v>1297339.1600000001</v>
      </c>
      <c r="D28" s="307"/>
      <c r="E28" s="291">
        <v>9.3057392948810685E-2</v>
      </c>
      <c r="F28" s="292">
        <v>2.4849453726175585E-4</v>
      </c>
      <c r="G28" s="293"/>
      <c r="H28" s="271" t="s">
        <v>389</v>
      </c>
      <c r="I28" s="324">
        <v>9.3057392948810685E-2</v>
      </c>
      <c r="J28" s="318">
        <f>I28+0.0025</f>
        <v>9.5557392948810688E-2</v>
      </c>
      <c r="K28" s="325">
        <f>I28+0.005</f>
        <v>9.805739294881069E-2</v>
      </c>
    </row>
    <row r="29" spans="1:11" ht="31.2" x14ac:dyDescent="0.3">
      <c r="A29" s="406"/>
      <c r="B29" s="413"/>
      <c r="C29" s="414"/>
      <c r="D29" s="415"/>
      <c r="E29" s="271" t="s">
        <v>134</v>
      </c>
      <c r="F29" s="272" t="s">
        <v>135</v>
      </c>
      <c r="G29" s="293"/>
      <c r="J29" s="313"/>
      <c r="K29" s="313"/>
    </row>
    <row r="30" spans="1:11" ht="15.6" x14ac:dyDescent="0.3">
      <c r="A30" s="416" t="s">
        <v>373</v>
      </c>
      <c r="B30" s="294">
        <v>3710775.7199999997</v>
      </c>
      <c r="C30" s="295">
        <v>1553761.87</v>
      </c>
      <c r="D30" s="296">
        <v>83099</v>
      </c>
      <c r="E30" s="297">
        <v>575463</v>
      </c>
      <c r="F30" s="298">
        <v>9289</v>
      </c>
      <c r="G30" s="299">
        <v>0</v>
      </c>
      <c r="I30" s="297">
        <v>575463</v>
      </c>
      <c r="J30" s="298"/>
      <c r="K30" s="299"/>
    </row>
    <row r="31" spans="1:11" ht="15.6" x14ac:dyDescent="0.3">
      <c r="A31" s="416"/>
      <c r="B31" s="279" t="s">
        <v>384</v>
      </c>
      <c r="C31" s="295">
        <v>5347636.59</v>
      </c>
      <c r="D31" s="300"/>
      <c r="E31" s="301">
        <v>0.10761071555911395</v>
      </c>
      <c r="F31" s="302">
        <v>1.6141784962716978E-2</v>
      </c>
      <c r="G31" s="303"/>
      <c r="H31" s="322" t="s">
        <v>389</v>
      </c>
      <c r="I31" s="301">
        <v>0.10761071555911395</v>
      </c>
      <c r="J31" s="302"/>
      <c r="K31" s="303"/>
    </row>
    <row r="32" spans="1:11" ht="31.2" x14ac:dyDescent="0.3">
      <c r="A32" s="416"/>
      <c r="B32" s="398"/>
      <c r="C32" s="399"/>
      <c r="D32" s="400"/>
      <c r="E32" s="284" t="s">
        <v>134</v>
      </c>
      <c r="F32" s="285" t="s">
        <v>135</v>
      </c>
      <c r="G32" s="303"/>
      <c r="J32" s="315"/>
      <c r="K32" s="315"/>
    </row>
    <row r="33" spans="1:11" ht="15.6" x14ac:dyDescent="0.3">
      <c r="A33" s="406" t="s">
        <v>374</v>
      </c>
      <c r="B33" s="304">
        <v>287592.94999999995</v>
      </c>
      <c r="C33" s="305">
        <v>144296.54999999999</v>
      </c>
      <c r="D33" s="306">
        <v>7839.54</v>
      </c>
      <c r="E33" s="264">
        <v>49573</v>
      </c>
      <c r="F33" s="288">
        <v>576</v>
      </c>
      <c r="G33" s="289">
        <v>0</v>
      </c>
      <c r="I33" s="264">
        <v>49573</v>
      </c>
      <c r="J33" s="288"/>
      <c r="K33" s="289"/>
    </row>
    <row r="34" spans="1:11" ht="15.6" x14ac:dyDescent="0.3">
      <c r="A34" s="406"/>
      <c r="B34" s="267" t="s">
        <v>384</v>
      </c>
      <c r="C34" s="305">
        <v>439729.03999999992</v>
      </c>
      <c r="D34" s="307"/>
      <c r="E34" s="291">
        <v>0.11273533355904811</v>
      </c>
      <c r="F34" s="292">
        <v>1.161922820890404E-2</v>
      </c>
      <c r="G34" s="293"/>
      <c r="H34" s="322" t="s">
        <v>389</v>
      </c>
      <c r="I34" s="291">
        <v>0.11273533355904811</v>
      </c>
      <c r="J34" s="292"/>
      <c r="K34" s="293"/>
    </row>
    <row r="35" spans="1:11" ht="31.2" x14ac:dyDescent="0.3">
      <c r="A35" s="406"/>
      <c r="B35" s="308"/>
      <c r="C35" s="309"/>
      <c r="D35" s="307"/>
      <c r="E35" s="271" t="s">
        <v>134</v>
      </c>
      <c r="F35" s="272" t="s">
        <v>135</v>
      </c>
      <c r="G35" s="293"/>
      <c r="J35" s="313"/>
      <c r="K35" s="313"/>
    </row>
    <row r="36" spans="1:11" ht="15.6" x14ac:dyDescent="0.3">
      <c r="A36" s="416" t="s">
        <v>375</v>
      </c>
      <c r="B36" s="294">
        <v>192701.86</v>
      </c>
      <c r="C36" s="295">
        <v>241788.81</v>
      </c>
      <c r="D36" s="296">
        <v>132174</v>
      </c>
      <c r="E36" s="297">
        <v>47313</v>
      </c>
      <c r="F36" s="298">
        <v>0</v>
      </c>
      <c r="G36" s="299">
        <v>0</v>
      </c>
      <c r="I36" s="297">
        <v>47313</v>
      </c>
      <c r="J36" s="298">
        <f>0.0025*C37</f>
        <v>1416.6616749999998</v>
      </c>
      <c r="K36" s="299">
        <f>0.005*C37</f>
        <v>2833.3233499999997</v>
      </c>
    </row>
    <row r="37" spans="1:11" ht="15.6" x14ac:dyDescent="0.3">
      <c r="A37" s="416"/>
      <c r="B37" s="279" t="s">
        <v>384</v>
      </c>
      <c r="C37" s="295">
        <v>566664.66999999993</v>
      </c>
      <c r="D37" s="300"/>
      <c r="E37" s="301">
        <v>8.349382360470789E-2</v>
      </c>
      <c r="F37" s="302">
        <v>0</v>
      </c>
      <c r="G37" s="303"/>
      <c r="H37" s="284" t="s">
        <v>389</v>
      </c>
      <c r="I37" s="316">
        <v>8.349382360470789E-2</v>
      </c>
      <c r="J37" s="320">
        <f>I37+0.0025</f>
        <v>8.5993823604707892E-2</v>
      </c>
      <c r="K37" s="323">
        <f>I37+0.005</f>
        <v>8.8493823604707894E-2</v>
      </c>
    </row>
    <row r="38" spans="1:11" ht="31.2" x14ac:dyDescent="0.3">
      <c r="A38" s="416"/>
      <c r="B38" s="398"/>
      <c r="C38" s="399"/>
      <c r="D38" s="400"/>
      <c r="E38" s="284" t="s">
        <v>134</v>
      </c>
      <c r="F38" s="285" t="s">
        <v>135</v>
      </c>
      <c r="G38" s="303"/>
      <c r="J38" s="315"/>
      <c r="K38" s="315"/>
    </row>
    <row r="39" spans="1:11" ht="15.6" x14ac:dyDescent="0.3">
      <c r="A39" s="406" t="s">
        <v>376</v>
      </c>
      <c r="B39" s="304">
        <v>2203578.23</v>
      </c>
      <c r="C39" s="305">
        <v>25000</v>
      </c>
      <c r="D39" s="306">
        <v>168282.84</v>
      </c>
      <c r="E39" s="264">
        <v>164806</v>
      </c>
      <c r="F39" s="288">
        <v>0</v>
      </c>
      <c r="G39" s="289">
        <v>700</v>
      </c>
      <c r="I39" s="264">
        <v>164806</v>
      </c>
      <c r="J39" s="288">
        <f>0.0025*C40</f>
        <v>5992.1526749999994</v>
      </c>
      <c r="K39" s="289">
        <f>0.005*C40</f>
        <v>11984.305349999999</v>
      </c>
    </row>
    <row r="40" spans="1:11" ht="15.6" x14ac:dyDescent="0.3">
      <c r="A40" s="406"/>
      <c r="B40" s="267" t="s">
        <v>384</v>
      </c>
      <c r="C40" s="305">
        <v>2396861.0699999998</v>
      </c>
      <c r="D40" s="307"/>
      <c r="E40" s="291">
        <v>6.8759095828612213E-2</v>
      </c>
      <c r="F40" s="292">
        <v>0</v>
      </c>
      <c r="G40" s="293"/>
      <c r="H40" s="271" t="s">
        <v>389</v>
      </c>
      <c r="I40" s="317">
        <v>6.8759095828612213E-2</v>
      </c>
      <c r="J40" s="318">
        <f>I40+0.0025</f>
        <v>7.1259095828612215E-2</v>
      </c>
      <c r="K40" s="325">
        <f>I40+0.005</f>
        <v>7.3759095828612217E-2</v>
      </c>
    </row>
    <row r="41" spans="1:11" ht="31.2" x14ac:dyDescent="0.3">
      <c r="A41" s="406"/>
      <c r="B41" s="308"/>
      <c r="C41" s="309"/>
      <c r="D41" s="307"/>
      <c r="E41" s="271" t="s">
        <v>134</v>
      </c>
      <c r="F41" s="272" t="s">
        <v>135</v>
      </c>
      <c r="G41" s="293"/>
      <c r="J41" s="313"/>
      <c r="K41" s="313"/>
    </row>
    <row r="42" spans="1:11" ht="15.6" x14ac:dyDescent="0.3">
      <c r="A42" s="416" t="s">
        <v>377</v>
      </c>
      <c r="B42" s="294">
        <v>345342.52</v>
      </c>
      <c r="C42" s="295">
        <v>0</v>
      </c>
      <c r="D42" s="296">
        <v>40000</v>
      </c>
      <c r="E42" s="297">
        <v>32590</v>
      </c>
      <c r="F42" s="298">
        <v>3600</v>
      </c>
      <c r="G42" s="299">
        <v>0</v>
      </c>
      <c r="I42" s="297">
        <v>32590</v>
      </c>
      <c r="J42" s="298">
        <f>0.0025*C43</f>
        <v>963.35630000000003</v>
      </c>
      <c r="K42" s="299">
        <f>0.005*C43</f>
        <v>1926.7126000000001</v>
      </c>
    </row>
    <row r="43" spans="1:11" ht="15.6" x14ac:dyDescent="0.3">
      <c r="A43" s="416"/>
      <c r="B43" s="279" t="s">
        <v>384</v>
      </c>
      <c r="C43" s="295">
        <v>385342.52</v>
      </c>
      <c r="D43" s="300"/>
      <c r="E43" s="301">
        <v>8.4574108250498797E-2</v>
      </c>
      <c r="F43" s="302">
        <v>0.1104633323105247</v>
      </c>
      <c r="G43" s="303"/>
      <c r="H43" s="284" t="s">
        <v>389</v>
      </c>
      <c r="I43" s="316">
        <v>8.4574108250498797E-2</v>
      </c>
      <c r="J43" s="320">
        <f>I43+0.0025</f>
        <v>8.70741082504988E-2</v>
      </c>
      <c r="K43" s="323">
        <f>I43+0.005</f>
        <v>8.9574108250498802E-2</v>
      </c>
    </row>
    <row r="44" spans="1:11" ht="31.2" x14ac:dyDescent="0.3">
      <c r="A44" s="416"/>
      <c r="B44" s="398"/>
      <c r="C44" s="399"/>
      <c r="D44" s="400"/>
      <c r="E44" s="284" t="s">
        <v>134</v>
      </c>
      <c r="F44" s="285" t="s">
        <v>135</v>
      </c>
      <c r="G44" s="303"/>
      <c r="J44" s="315"/>
      <c r="K44" s="315"/>
    </row>
    <row r="45" spans="1:11" ht="15.6" x14ac:dyDescent="0.3">
      <c r="A45" s="406" t="s">
        <v>382</v>
      </c>
      <c r="B45" s="304">
        <v>554283.63</v>
      </c>
      <c r="C45" s="305">
        <v>185535.68</v>
      </c>
      <c r="D45" s="306">
        <v>82224</v>
      </c>
      <c r="E45" s="264">
        <v>63504</v>
      </c>
      <c r="F45" s="288">
        <v>0</v>
      </c>
      <c r="G45" s="289">
        <v>0</v>
      </c>
      <c r="I45" s="264">
        <v>63504</v>
      </c>
      <c r="J45" s="288">
        <f>0.0025*C46</f>
        <v>2055.108275</v>
      </c>
      <c r="K45" s="289">
        <f>0.005*C46</f>
        <v>4110.2165500000001</v>
      </c>
    </row>
    <row r="46" spans="1:11" ht="15.6" x14ac:dyDescent="0.3">
      <c r="A46" s="406"/>
      <c r="B46" s="267" t="s">
        <v>384</v>
      </c>
      <c r="C46" s="305">
        <v>822043.31</v>
      </c>
      <c r="D46" s="307"/>
      <c r="E46" s="291">
        <v>7.7251404186964301E-2</v>
      </c>
      <c r="F46" s="292">
        <v>0</v>
      </c>
      <c r="G46" s="293"/>
      <c r="H46" s="271" t="s">
        <v>389</v>
      </c>
      <c r="I46" s="317">
        <v>7.7251404186964301E-2</v>
      </c>
      <c r="J46" s="318">
        <f>I46+0.0025</f>
        <v>7.9751404186964303E-2</v>
      </c>
      <c r="K46" s="325">
        <f>I46+0.005</f>
        <v>8.2251404186964305E-2</v>
      </c>
    </row>
    <row r="47" spans="1:11" ht="31.2" x14ac:dyDescent="0.3">
      <c r="A47" s="406"/>
      <c r="B47" s="308"/>
      <c r="C47" s="309"/>
      <c r="D47" s="307"/>
      <c r="E47" s="271" t="s">
        <v>134</v>
      </c>
      <c r="F47" s="272" t="s">
        <v>135</v>
      </c>
      <c r="G47" s="293"/>
      <c r="J47" s="313"/>
      <c r="K47" s="313"/>
    </row>
    <row r="48" spans="1:11" ht="15.6" x14ac:dyDescent="0.3">
      <c r="A48" s="416" t="s">
        <v>381</v>
      </c>
      <c r="B48" s="294">
        <v>813951.01</v>
      </c>
      <c r="C48" s="295">
        <v>65668.639999999999</v>
      </c>
      <c r="D48" s="296">
        <v>48703.040000000001</v>
      </c>
      <c r="E48" s="297">
        <v>81207</v>
      </c>
      <c r="F48" s="298">
        <v>1456</v>
      </c>
      <c r="G48" s="299">
        <v>0</v>
      </c>
      <c r="I48" s="297">
        <v>81207</v>
      </c>
      <c r="J48" s="298">
        <f>0.0025*C49</f>
        <v>2320.8067250000004</v>
      </c>
      <c r="K48" s="299">
        <f>0.005*C49</f>
        <v>4641.6134500000007</v>
      </c>
    </row>
    <row r="49" spans="1:11" ht="15.6" x14ac:dyDescent="0.3">
      <c r="A49" s="416"/>
      <c r="B49" s="279" t="s">
        <v>384</v>
      </c>
      <c r="C49" s="295">
        <v>928322.69000000006</v>
      </c>
      <c r="D49" s="300"/>
      <c r="E49" s="301">
        <v>8.747712500703822E-2</v>
      </c>
      <c r="F49" s="302">
        <v>1.7929488837169209E-2</v>
      </c>
      <c r="G49" s="303"/>
      <c r="H49" s="284" t="s">
        <v>389</v>
      </c>
      <c r="I49" s="316">
        <v>8.747712500703822E-2</v>
      </c>
      <c r="J49" s="320">
        <f>I49+0.0025</f>
        <v>8.9977125007038222E-2</v>
      </c>
      <c r="K49" s="323">
        <f>I49+0.005</f>
        <v>9.2477125007038224E-2</v>
      </c>
    </row>
    <row r="50" spans="1:11" ht="31.2" x14ac:dyDescent="0.3">
      <c r="A50" s="416"/>
      <c r="B50" s="398"/>
      <c r="C50" s="399"/>
      <c r="D50" s="400"/>
      <c r="E50" s="284" t="s">
        <v>134</v>
      </c>
      <c r="F50" s="285" t="s">
        <v>135</v>
      </c>
      <c r="G50" s="303"/>
      <c r="J50" s="315"/>
      <c r="K50" s="315"/>
    </row>
    <row r="51" spans="1:11" ht="15.6" x14ac:dyDescent="0.3">
      <c r="A51" s="406" t="s">
        <v>378</v>
      </c>
      <c r="B51" s="304">
        <v>18849917.580000002</v>
      </c>
      <c r="C51" s="305">
        <v>3363711.88</v>
      </c>
      <c r="D51" s="306">
        <v>1821563.3599999999</v>
      </c>
      <c r="E51" s="264">
        <v>1449202</v>
      </c>
      <c r="F51" s="288">
        <v>9268</v>
      </c>
      <c r="G51" s="289">
        <v>71</v>
      </c>
      <c r="I51" s="264">
        <v>1449202</v>
      </c>
      <c r="J51" s="288">
        <f>0.0025*C52</f>
        <v>60087.982049999999</v>
      </c>
      <c r="K51" s="289">
        <f>0.005*C52</f>
        <v>120175.9641</v>
      </c>
    </row>
    <row r="52" spans="1:11" ht="15.6" x14ac:dyDescent="0.3">
      <c r="A52" s="406"/>
      <c r="B52" s="267" t="s">
        <v>384</v>
      </c>
      <c r="C52" s="305">
        <v>24035192.82</v>
      </c>
      <c r="D52" s="307"/>
      <c r="E52" s="291">
        <v>6.0295002035269711E-2</v>
      </c>
      <c r="F52" s="292">
        <v>6.3952437272374726E-3</v>
      </c>
      <c r="G52" s="293"/>
      <c r="H52" s="271" t="s">
        <v>389</v>
      </c>
      <c r="I52" s="317">
        <v>6.0295002035269711E-2</v>
      </c>
      <c r="J52" s="318">
        <f>I52+0.0025</f>
        <v>6.2795002035269706E-2</v>
      </c>
      <c r="K52" s="325">
        <f>I52+0.005</f>
        <v>6.5295002035269709E-2</v>
      </c>
    </row>
    <row r="53" spans="1:11" ht="31.2" x14ac:dyDescent="0.3">
      <c r="A53" s="406"/>
      <c r="B53" s="308"/>
      <c r="C53" s="309"/>
      <c r="D53" s="307"/>
      <c r="E53" s="271" t="s">
        <v>134</v>
      </c>
      <c r="F53" s="272" t="s">
        <v>135</v>
      </c>
      <c r="G53" s="293"/>
      <c r="J53" s="313"/>
      <c r="K53" s="313"/>
    </row>
    <row r="54" spans="1:11" ht="15.6" x14ac:dyDescent="0.3">
      <c r="A54" s="416" t="s">
        <v>379</v>
      </c>
      <c r="B54" s="294">
        <v>20200165.059999999</v>
      </c>
      <c r="C54" s="295">
        <v>2303176.73</v>
      </c>
      <c r="D54" s="296">
        <v>2031075.53</v>
      </c>
      <c r="E54" s="297">
        <v>1684498</v>
      </c>
      <c r="F54" s="298">
        <v>3600</v>
      </c>
      <c r="G54" s="299">
        <v>0</v>
      </c>
      <c r="I54" s="297">
        <v>1684498</v>
      </c>
      <c r="J54" s="298">
        <f>0.0025*C55</f>
        <v>61336.043300000005</v>
      </c>
      <c r="K54" s="299">
        <f>0.005*C55</f>
        <v>122672.08660000001</v>
      </c>
    </row>
    <row r="55" spans="1:11" ht="15.6" x14ac:dyDescent="0.3">
      <c r="A55" s="416"/>
      <c r="B55" s="279" t="s">
        <v>384</v>
      </c>
      <c r="C55" s="295">
        <v>24534417.32</v>
      </c>
      <c r="D55" s="300"/>
      <c r="E55" s="301">
        <v>6.8658569634210492E-2</v>
      </c>
      <c r="F55" s="302">
        <v>2.1371352177325235E-3</v>
      </c>
      <c r="G55" s="303"/>
      <c r="H55" s="284" t="s">
        <v>389</v>
      </c>
      <c r="I55" s="316">
        <v>6.8658569634210492E-2</v>
      </c>
      <c r="J55" s="320">
        <f>I55+0.0025</f>
        <v>7.1158569634210495E-2</v>
      </c>
      <c r="K55" s="323">
        <f>I55+0.005</f>
        <v>7.3658569634210497E-2</v>
      </c>
    </row>
    <row r="56" spans="1:11" ht="31.2" x14ac:dyDescent="0.3">
      <c r="A56" s="416"/>
      <c r="B56" s="398"/>
      <c r="C56" s="399"/>
      <c r="D56" s="400"/>
      <c r="E56" s="284" t="s">
        <v>134</v>
      </c>
      <c r="F56" s="285" t="s">
        <v>135</v>
      </c>
      <c r="G56" s="303"/>
      <c r="J56" s="313"/>
      <c r="K56" s="313"/>
    </row>
    <row r="57" spans="1:11" ht="15.6" x14ac:dyDescent="0.3">
      <c r="A57" s="406" t="s">
        <v>380</v>
      </c>
      <c r="B57" s="304">
        <v>23068276.84</v>
      </c>
      <c r="C57" s="305">
        <v>3517708.22</v>
      </c>
      <c r="D57" s="306">
        <v>1899266.63</v>
      </c>
      <c r="E57" s="264">
        <v>2134366</v>
      </c>
      <c r="F57" s="288">
        <v>164213</v>
      </c>
      <c r="G57" s="289">
        <v>0</v>
      </c>
      <c r="I57" s="264">
        <v>2134366</v>
      </c>
      <c r="J57" s="288">
        <f>0.0025*C58</f>
        <v>71213.129224999997</v>
      </c>
      <c r="K57" s="289">
        <f>0.005*C58</f>
        <v>142426.25844999999</v>
      </c>
    </row>
    <row r="58" spans="1:11" ht="15.6" x14ac:dyDescent="0.3">
      <c r="A58" s="406"/>
      <c r="B58" s="267" t="s">
        <v>384</v>
      </c>
      <c r="C58" s="305">
        <v>28485251.689999998</v>
      </c>
      <c r="D58" s="307"/>
      <c r="E58" s="291">
        <v>7.4928809589886416E-2</v>
      </c>
      <c r="F58" s="292">
        <v>7.6937601142446979E-2</v>
      </c>
      <c r="G58" s="293"/>
      <c r="H58" s="327" t="s">
        <v>389</v>
      </c>
      <c r="I58" s="317">
        <v>7.4928809589886416E-2</v>
      </c>
      <c r="J58" s="318">
        <f>I58+0.0025</f>
        <v>7.7428809589886419E-2</v>
      </c>
      <c r="K58" s="325">
        <f>I58+0.005</f>
        <v>7.9928809589886421E-2</v>
      </c>
    </row>
    <row r="59" spans="1:11" ht="31.8" thickBot="1" x14ac:dyDescent="0.35">
      <c r="A59" s="406"/>
      <c r="B59" s="401"/>
      <c r="C59" s="402"/>
      <c r="D59" s="403"/>
      <c r="E59" s="310" t="s">
        <v>134</v>
      </c>
      <c r="F59" s="311" t="s">
        <v>135</v>
      </c>
      <c r="G59" s="312"/>
      <c r="J59" s="326"/>
      <c r="K59" s="326"/>
    </row>
  </sheetData>
  <mergeCells count="35">
    <mergeCell ref="A9:A11"/>
    <mergeCell ref="A57:A59"/>
    <mergeCell ref="A48:A50"/>
    <mergeCell ref="A21:A23"/>
    <mergeCell ref="A24:A26"/>
    <mergeCell ref="A27:A29"/>
    <mergeCell ref="A30:A32"/>
    <mergeCell ref="A33:A35"/>
    <mergeCell ref="A36:A38"/>
    <mergeCell ref="A12:A14"/>
    <mergeCell ref="A15:A17"/>
    <mergeCell ref="A18:A20"/>
    <mergeCell ref="A51:A53"/>
    <mergeCell ref="A54:A56"/>
    <mergeCell ref="B59:D59"/>
    <mergeCell ref="C4:D4"/>
    <mergeCell ref="A45:A47"/>
    <mergeCell ref="B5:D5"/>
    <mergeCell ref="B8:D8"/>
    <mergeCell ref="B11:D11"/>
    <mergeCell ref="B14:D14"/>
    <mergeCell ref="B17:D17"/>
    <mergeCell ref="B20:D20"/>
    <mergeCell ref="B26:D26"/>
    <mergeCell ref="B29:D29"/>
    <mergeCell ref="B32:D32"/>
    <mergeCell ref="A39:A41"/>
    <mergeCell ref="A42:A44"/>
    <mergeCell ref="A3:A5"/>
    <mergeCell ref="A6:A8"/>
    <mergeCell ref="J1:K1"/>
    <mergeCell ref="B38:D38"/>
    <mergeCell ref="B44:D44"/>
    <mergeCell ref="B50:D50"/>
    <mergeCell ref="B56:D56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E72C-863D-4FCF-B339-359E5FE66178}">
  <dimension ref="A1:AN21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7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s="11" customFormat="1" x14ac:dyDescent="0.3">
      <c r="A3" s="30">
        <v>2020064</v>
      </c>
      <c r="B3" s="63">
        <v>43842</v>
      </c>
      <c r="C3" s="63">
        <v>43902</v>
      </c>
      <c r="D3" s="63">
        <v>44130</v>
      </c>
      <c r="E3" s="28" t="s">
        <v>9</v>
      </c>
      <c r="F3" s="29"/>
      <c r="G3" s="31" t="s">
        <v>21</v>
      </c>
      <c r="H3" s="135" t="s">
        <v>269</v>
      </c>
      <c r="I3" s="130">
        <v>100000</v>
      </c>
      <c r="J3" s="141">
        <v>0</v>
      </c>
      <c r="K3" s="132">
        <v>100604.69</v>
      </c>
      <c r="L3" s="71">
        <v>604.69000000000233</v>
      </c>
      <c r="M3" s="59">
        <v>6.0105547763230748E-3</v>
      </c>
      <c r="N3" s="156">
        <v>15000</v>
      </c>
      <c r="O3" s="131">
        <v>0</v>
      </c>
      <c r="P3" s="132">
        <v>33929.25</v>
      </c>
      <c r="Q3" s="71">
        <v>18929.25</v>
      </c>
      <c r="R3" s="59">
        <v>0.55790357877052987</v>
      </c>
      <c r="S3" s="156">
        <v>0</v>
      </c>
      <c r="T3" s="131">
        <v>0</v>
      </c>
      <c r="U3" s="206">
        <v>31000</v>
      </c>
      <c r="V3" s="207">
        <v>31000</v>
      </c>
      <c r="W3" s="208">
        <v>1</v>
      </c>
      <c r="X3" s="143">
        <v>0.1</v>
      </c>
      <c r="Y3" s="144">
        <v>0.1</v>
      </c>
      <c r="Z3" s="145">
        <v>0</v>
      </c>
      <c r="AA3" s="7">
        <v>13453</v>
      </c>
      <c r="AB3" s="6">
        <v>0</v>
      </c>
      <c r="AC3" s="5">
        <v>0</v>
      </c>
      <c r="AD3" s="66" t="s">
        <v>144</v>
      </c>
      <c r="AE3" s="66" t="s">
        <v>254</v>
      </c>
      <c r="AF3" s="66" t="s">
        <v>291</v>
      </c>
      <c r="AG3" s="66" t="s">
        <v>294</v>
      </c>
      <c r="AH3" s="66" t="s">
        <v>293</v>
      </c>
      <c r="AI3" s="66"/>
      <c r="AJ3" s="66"/>
      <c r="AK3" s="66"/>
      <c r="AL3" s="165"/>
      <c r="AM3" s="12"/>
    </row>
    <row r="4" spans="1:40" s="11" customFormat="1" x14ac:dyDescent="0.3">
      <c r="A4" s="30">
        <v>2020063</v>
      </c>
      <c r="B4" s="63">
        <v>43769</v>
      </c>
      <c r="C4" s="63">
        <v>43902</v>
      </c>
      <c r="D4" s="63">
        <v>44130</v>
      </c>
      <c r="E4" s="28" t="s">
        <v>9</v>
      </c>
      <c r="F4" s="29"/>
      <c r="G4" s="31" t="s">
        <v>21</v>
      </c>
      <c r="H4" s="135" t="s">
        <v>269</v>
      </c>
      <c r="I4" s="130">
        <v>100000</v>
      </c>
      <c r="J4" s="141">
        <v>0</v>
      </c>
      <c r="K4" s="132">
        <v>25549.759999999998</v>
      </c>
      <c r="L4" s="71">
        <v>-74450.240000000005</v>
      </c>
      <c r="M4" s="59">
        <v>-2.9139310897636617</v>
      </c>
      <c r="N4" s="156">
        <v>15000</v>
      </c>
      <c r="O4" s="131">
        <v>0</v>
      </c>
      <c r="P4" s="132">
        <v>0</v>
      </c>
      <c r="Q4" s="71">
        <v>-15000</v>
      </c>
      <c r="R4" s="59" t="e">
        <v>#DIV/0!</v>
      </c>
      <c r="S4" s="156">
        <v>0</v>
      </c>
      <c r="T4" s="131">
        <v>0</v>
      </c>
      <c r="U4" s="206">
        <v>0</v>
      </c>
      <c r="V4" s="207">
        <v>0</v>
      </c>
      <c r="W4" s="208" t="e">
        <v>#DIV/0!</v>
      </c>
      <c r="X4" s="143">
        <v>0.1</v>
      </c>
      <c r="Y4" s="144">
        <v>0.1</v>
      </c>
      <c r="Z4" s="145">
        <v>0</v>
      </c>
      <c r="AA4" s="7">
        <v>2555</v>
      </c>
      <c r="AB4" s="6">
        <v>0</v>
      </c>
      <c r="AC4" s="5">
        <v>0</v>
      </c>
      <c r="AD4" s="66" t="s">
        <v>144</v>
      </c>
      <c r="AE4" s="66" t="s">
        <v>254</v>
      </c>
      <c r="AF4" s="66" t="s">
        <v>291</v>
      </c>
      <c r="AG4" s="66" t="s">
        <v>294</v>
      </c>
      <c r="AH4" s="66" t="s">
        <v>293</v>
      </c>
      <c r="AI4" s="66"/>
      <c r="AJ4" s="66"/>
      <c r="AK4" s="66"/>
      <c r="AL4" s="165"/>
      <c r="AM4" s="12"/>
    </row>
    <row r="5" spans="1:40" x14ac:dyDescent="0.3">
      <c r="A5" s="30" t="s">
        <v>91</v>
      </c>
      <c r="B5" s="63">
        <v>43705</v>
      </c>
      <c r="C5" s="63">
        <v>43706</v>
      </c>
      <c r="D5" s="63">
        <v>44102</v>
      </c>
      <c r="E5" s="28" t="s">
        <v>9</v>
      </c>
      <c r="F5" s="29"/>
      <c r="G5" s="29" t="s">
        <v>92</v>
      </c>
      <c r="H5" s="29" t="s">
        <v>357</v>
      </c>
      <c r="I5" s="130">
        <v>350000</v>
      </c>
      <c r="J5" s="131">
        <v>350000</v>
      </c>
      <c r="K5" s="132">
        <v>279802.27</v>
      </c>
      <c r="L5" s="71">
        <v>-70197.729999999981</v>
      </c>
      <c r="M5" s="59">
        <v>-0.2508833470150188</v>
      </c>
      <c r="N5" s="156">
        <v>0</v>
      </c>
      <c r="O5" s="131">
        <v>0</v>
      </c>
      <c r="P5" s="206">
        <v>0</v>
      </c>
      <c r="Q5" s="207">
        <v>0</v>
      </c>
      <c r="R5" s="208" t="e">
        <v>#DIV/0!</v>
      </c>
      <c r="S5" s="156">
        <v>10000</v>
      </c>
      <c r="T5" s="131">
        <v>10000</v>
      </c>
      <c r="U5" s="206">
        <v>17703.04</v>
      </c>
      <c r="V5" s="207">
        <v>7703.0400000000009</v>
      </c>
      <c r="W5" s="208">
        <v>0.4351252666208742</v>
      </c>
      <c r="X5" s="143">
        <v>0.1</v>
      </c>
      <c r="Y5" s="144">
        <v>0</v>
      </c>
      <c r="Z5" s="145">
        <v>0</v>
      </c>
      <c r="AA5" s="7">
        <v>29625</v>
      </c>
      <c r="AB5" s="6">
        <v>0</v>
      </c>
      <c r="AC5" s="5">
        <v>0</v>
      </c>
      <c r="AD5" s="66" t="s">
        <v>257</v>
      </c>
      <c r="AE5" s="66" t="s">
        <v>254</v>
      </c>
      <c r="AF5" s="66" t="s">
        <v>177</v>
      </c>
      <c r="AG5" s="66" t="s">
        <v>193</v>
      </c>
      <c r="AH5" s="66" t="s">
        <v>176</v>
      </c>
      <c r="AI5" s="66" t="s">
        <v>207</v>
      </c>
      <c r="AJ5" s="66"/>
      <c r="AK5" s="66"/>
      <c r="AL5" s="165"/>
      <c r="AM5" s="27"/>
      <c r="AN5" s="12"/>
    </row>
    <row r="6" spans="1:40" customFormat="1" x14ac:dyDescent="0.3">
      <c r="A6" s="30">
        <v>2018096</v>
      </c>
      <c r="B6" s="63">
        <v>43269</v>
      </c>
      <c r="C6" s="63">
        <v>43270</v>
      </c>
      <c r="D6" s="63">
        <v>43979</v>
      </c>
      <c r="E6" s="28" t="s">
        <v>9</v>
      </c>
      <c r="F6" s="29"/>
      <c r="G6" s="29" t="s">
        <v>45</v>
      </c>
      <c r="H6" s="29" t="s">
        <v>269</v>
      </c>
      <c r="I6" s="130">
        <v>291200</v>
      </c>
      <c r="J6" s="136">
        <v>291200</v>
      </c>
      <c r="K6" s="132">
        <v>292900</v>
      </c>
      <c r="L6" s="71">
        <v>1700</v>
      </c>
      <c r="M6" s="59">
        <v>5.8040286787299422E-3</v>
      </c>
      <c r="N6" s="130">
        <v>26320</v>
      </c>
      <c r="O6" s="136">
        <v>26320</v>
      </c>
      <c r="P6" s="132">
        <v>29314.92</v>
      </c>
      <c r="Q6" s="71">
        <v>2994.9199999999983</v>
      </c>
      <c r="R6" s="59">
        <v>0.10216367638049152</v>
      </c>
      <c r="S6" s="130">
        <v>50000</v>
      </c>
      <c r="T6" s="136">
        <v>1000</v>
      </c>
      <c r="U6" s="132">
        <v>0</v>
      </c>
      <c r="V6" s="75">
        <v>-50000</v>
      </c>
      <c r="W6" s="76" t="e">
        <v>#DIV/0!</v>
      </c>
      <c r="X6" s="143">
        <v>0.08</v>
      </c>
      <c r="Y6" s="144">
        <v>0.08</v>
      </c>
      <c r="Z6" s="145">
        <v>0.08</v>
      </c>
      <c r="AA6" s="7">
        <v>24437</v>
      </c>
      <c r="AB6" s="6">
        <v>0</v>
      </c>
      <c r="AC6" s="5">
        <v>0</v>
      </c>
      <c r="AD6" s="66" t="s">
        <v>229</v>
      </c>
      <c r="AE6" s="66" t="s">
        <v>254</v>
      </c>
      <c r="AF6" s="66" t="s">
        <v>190</v>
      </c>
      <c r="AG6" s="66" t="s">
        <v>203</v>
      </c>
      <c r="AH6" s="66" t="s">
        <v>161</v>
      </c>
      <c r="AI6" s="66" t="s">
        <v>204</v>
      </c>
      <c r="AJ6" s="66" t="s">
        <v>189</v>
      </c>
      <c r="AK6" s="66"/>
      <c r="AL6" s="165"/>
    </row>
    <row r="7" spans="1:40" customFormat="1" ht="15" thickBot="1" x14ac:dyDescent="0.35">
      <c r="A7" s="30">
        <v>2018141</v>
      </c>
      <c r="B7" s="63">
        <v>43107</v>
      </c>
      <c r="C7" s="63">
        <v>43377</v>
      </c>
      <c r="D7" s="63">
        <v>43977</v>
      </c>
      <c r="E7" s="28" t="s">
        <v>9</v>
      </c>
      <c r="F7" s="29"/>
      <c r="G7" s="29" t="s">
        <v>53</v>
      </c>
      <c r="H7" s="29" t="s">
        <v>269</v>
      </c>
      <c r="I7" s="130">
        <v>150000</v>
      </c>
      <c r="J7" s="141">
        <v>0</v>
      </c>
      <c r="K7" s="132">
        <v>115094.29</v>
      </c>
      <c r="L7" s="71">
        <v>-34905.710000000006</v>
      </c>
      <c r="M7" s="59">
        <v>-0.30327925043023429</v>
      </c>
      <c r="N7" s="130">
        <v>0</v>
      </c>
      <c r="O7" s="131">
        <v>0</v>
      </c>
      <c r="P7" s="132">
        <v>2424.4699999999998</v>
      </c>
      <c r="Q7" s="71">
        <v>2424.4699999999998</v>
      </c>
      <c r="R7" s="59">
        <v>1</v>
      </c>
      <c r="S7" s="130">
        <v>0</v>
      </c>
      <c r="T7" s="131">
        <v>0</v>
      </c>
      <c r="U7" s="132">
        <v>0</v>
      </c>
      <c r="V7" s="75">
        <v>0</v>
      </c>
      <c r="W7" s="76" t="e">
        <v>#DIV/0!</v>
      </c>
      <c r="X7" s="143">
        <v>0.1</v>
      </c>
      <c r="Y7" s="144">
        <v>0.1</v>
      </c>
      <c r="Z7" s="145">
        <v>0</v>
      </c>
      <c r="AA7" s="7">
        <v>11137</v>
      </c>
      <c r="AB7" s="6">
        <v>1456</v>
      </c>
      <c r="AC7" s="5">
        <v>0</v>
      </c>
      <c r="AD7" s="66" t="s">
        <v>164</v>
      </c>
      <c r="AE7" s="66" t="s">
        <v>254</v>
      </c>
      <c r="AF7" s="66" t="s">
        <v>177</v>
      </c>
      <c r="AG7" s="66" t="s">
        <v>176</v>
      </c>
      <c r="AH7" s="66" t="s">
        <v>185</v>
      </c>
      <c r="AI7" s="66"/>
      <c r="AJ7" s="66"/>
      <c r="AK7" s="66"/>
      <c r="AL7" s="165"/>
    </row>
    <row r="8" spans="1:40" x14ac:dyDescent="0.3">
      <c r="B8" s="14"/>
      <c r="F8" s="36"/>
      <c r="H8" s="37"/>
      <c r="I8" s="38"/>
      <c r="K8" s="85">
        <f>SUM(K3:K7)</f>
        <v>813951.01</v>
      </c>
      <c r="L8" s="86"/>
      <c r="M8" s="87"/>
      <c r="N8" s="88"/>
      <c r="O8" s="89"/>
      <c r="P8" s="90">
        <f>SUM(P3:P7)</f>
        <v>65668.639999999999</v>
      </c>
      <c r="Q8" s="86"/>
      <c r="R8" s="87"/>
      <c r="S8" s="89"/>
      <c r="T8" s="91"/>
      <c r="U8" s="92">
        <f>SUM(U3:U7)</f>
        <v>48703.040000000001</v>
      </c>
      <c r="V8" s="98"/>
      <c r="W8" s="99"/>
      <c r="X8" s="100"/>
      <c r="Y8" s="100"/>
      <c r="Z8" s="41" t="s">
        <v>136</v>
      </c>
      <c r="AA8" s="18">
        <f>SUM(AA3:AA7)</f>
        <v>81207</v>
      </c>
      <c r="AB8" s="19">
        <f>SUM(AB3:AB7)</f>
        <v>1456</v>
      </c>
      <c r="AC8" s="20">
        <f>SUM(AC3:AC7)</f>
        <v>0</v>
      </c>
      <c r="AD8" s="16"/>
      <c r="AE8" s="16" t="s">
        <v>142</v>
      </c>
      <c r="AF8" s="16"/>
      <c r="AG8" s="16"/>
      <c r="AH8" s="16"/>
      <c r="AI8" s="16"/>
      <c r="AJ8" s="16"/>
      <c r="AK8" s="17"/>
    </row>
    <row r="9" spans="1:40" x14ac:dyDescent="0.3">
      <c r="B9" s="14"/>
      <c r="C9" s="14"/>
      <c r="D9" s="21"/>
      <c r="F9" s="36"/>
      <c r="H9" s="37"/>
      <c r="I9" s="38"/>
      <c r="J9" s="42"/>
      <c r="K9" s="93"/>
      <c r="L9" s="82"/>
      <c r="M9" s="83"/>
      <c r="N9" s="94"/>
      <c r="O9" s="95"/>
      <c r="P9" s="81">
        <f>SUM(K8:U8)</f>
        <v>928322.69000000006</v>
      </c>
      <c r="Q9" s="82"/>
      <c r="R9" s="83"/>
      <c r="S9" s="95"/>
      <c r="T9" s="96"/>
      <c r="U9" s="84"/>
      <c r="V9" s="101"/>
      <c r="W9" s="97"/>
      <c r="X9" s="40"/>
      <c r="Y9" s="40"/>
      <c r="Z9" s="43"/>
      <c r="AA9" s="3">
        <f>AA8/P9</f>
        <v>8.747712500703822E-2</v>
      </c>
      <c r="AB9" s="4">
        <f>AB8/AA8</f>
        <v>1.7929488837169209E-2</v>
      </c>
      <c r="AD9" s="22"/>
      <c r="AE9" s="22" t="s">
        <v>142</v>
      </c>
      <c r="AF9" s="22"/>
      <c r="AG9" s="22"/>
      <c r="AH9" s="22"/>
      <c r="AI9" s="22"/>
      <c r="AJ9" s="22"/>
      <c r="AK9" s="23"/>
    </row>
    <row r="10" spans="1:40" ht="43.2" x14ac:dyDescent="0.3">
      <c r="B10" s="14"/>
      <c r="C10" s="14"/>
      <c r="D10" s="21"/>
      <c r="G10" s="44"/>
      <c r="H10" s="44"/>
      <c r="I10" s="44"/>
      <c r="J10" s="44"/>
      <c r="K10" s="37"/>
      <c r="L10" s="27"/>
      <c r="M10" s="45"/>
      <c r="N10" s="44"/>
      <c r="O10" s="39"/>
      <c r="P10" s="38"/>
      <c r="Q10" s="27"/>
      <c r="R10" s="45"/>
      <c r="S10" s="44"/>
      <c r="T10" s="37"/>
      <c r="U10" s="27"/>
      <c r="V10" s="27"/>
      <c r="W10" s="45"/>
      <c r="X10" s="40"/>
      <c r="Y10" s="40"/>
      <c r="Z10" s="40"/>
      <c r="AA10" s="25" t="s">
        <v>134</v>
      </c>
      <c r="AB10" s="26" t="s">
        <v>135</v>
      </c>
    </row>
    <row r="11" spans="1:40" x14ac:dyDescent="0.3">
      <c r="B11" s="14"/>
      <c r="C11" s="14"/>
      <c r="D11" s="21"/>
      <c r="F11" s="46"/>
      <c r="G11" s="44"/>
      <c r="H11" s="44"/>
      <c r="I11" s="44"/>
      <c r="J11" s="44"/>
      <c r="K11" s="37"/>
      <c r="L11" s="27"/>
      <c r="M11" s="45"/>
      <c r="N11" s="44"/>
      <c r="O11" s="39"/>
      <c r="P11" s="38"/>
      <c r="Q11" s="27"/>
      <c r="R11" s="45"/>
      <c r="S11" s="44"/>
      <c r="T11" s="47"/>
      <c r="U11" s="27"/>
      <c r="V11" s="27"/>
      <c r="W11" s="45"/>
      <c r="X11" s="40"/>
      <c r="Y11" s="40"/>
      <c r="Z11" s="40"/>
      <c r="AA11" s="12" t="s">
        <v>115</v>
      </c>
      <c r="AB11" s="12" t="s">
        <v>266</v>
      </c>
      <c r="AC11" s="12" t="s">
        <v>267</v>
      </c>
    </row>
    <row r="12" spans="1:40" x14ac:dyDescent="0.3">
      <c r="B12" s="14"/>
      <c r="C12" s="14"/>
      <c r="D12" s="21"/>
      <c r="G12" s="44"/>
      <c r="H12" s="44"/>
      <c r="I12" s="44"/>
      <c r="J12" s="44"/>
      <c r="K12" s="27"/>
      <c r="L12" s="27"/>
      <c r="M12" s="45"/>
      <c r="N12" s="44"/>
      <c r="O12" s="27"/>
      <c r="P12" s="27"/>
      <c r="Q12" s="27"/>
      <c r="R12" s="45"/>
      <c r="S12" s="44"/>
      <c r="T12" s="27"/>
      <c r="U12" s="27"/>
      <c r="V12" s="27"/>
      <c r="W12" s="45"/>
      <c r="X12" s="40"/>
      <c r="Y12" s="40"/>
      <c r="Z12" s="40"/>
    </row>
    <row r="13" spans="1:40" x14ac:dyDescent="0.3">
      <c r="B13" s="14"/>
      <c r="C13" s="14"/>
      <c r="D13" s="21"/>
      <c r="F13" s="48"/>
      <c r="G13" s="49"/>
      <c r="H13" s="50"/>
      <c r="I13" s="51"/>
      <c r="J13" s="44"/>
      <c r="K13" s="27"/>
      <c r="L13" s="27"/>
      <c r="M13" s="45"/>
      <c r="N13" s="52"/>
      <c r="O13" s="27"/>
      <c r="P13" s="27"/>
      <c r="Q13" s="27"/>
      <c r="R13" s="45"/>
      <c r="S13" s="53"/>
      <c r="T13" s="27"/>
      <c r="U13" s="27"/>
      <c r="V13" s="27"/>
      <c r="W13" s="45"/>
      <c r="X13" s="40"/>
      <c r="Y13" s="40"/>
      <c r="Z13" s="40"/>
    </row>
    <row r="14" spans="1:40" x14ac:dyDescent="0.3">
      <c r="B14" s="14"/>
      <c r="C14" s="14"/>
      <c r="D14" s="21"/>
      <c r="F14" s="53"/>
      <c r="H14" s="50"/>
      <c r="I14" s="51"/>
      <c r="J14" s="44"/>
      <c r="K14" s="27"/>
      <c r="L14" s="27"/>
      <c r="M14" s="45"/>
      <c r="N14" s="52"/>
      <c r="O14" s="27"/>
      <c r="P14" s="27"/>
      <c r="Q14" s="27"/>
      <c r="R14" s="45"/>
      <c r="S14" s="51"/>
      <c r="T14" s="27"/>
      <c r="U14" s="27"/>
      <c r="V14" s="27"/>
      <c r="W14" s="45"/>
      <c r="X14" s="40"/>
      <c r="Y14" s="40"/>
      <c r="Z14" s="40"/>
    </row>
    <row r="15" spans="1:40" x14ac:dyDescent="0.3">
      <c r="B15" s="14"/>
      <c r="C15" s="14"/>
      <c r="D15" s="21"/>
      <c r="F15" s="54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  <c r="X15" s="40"/>
      <c r="Y15" s="40"/>
      <c r="Z15" s="40"/>
    </row>
    <row r="16" spans="1:40" x14ac:dyDescent="0.3">
      <c r="B16" s="14"/>
      <c r="C16" s="14"/>
      <c r="D16" s="21"/>
      <c r="F16" s="56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2:23" x14ac:dyDescent="0.3">
      <c r="B17" s="14"/>
      <c r="C17" s="14"/>
      <c r="D17" s="21"/>
      <c r="F17" s="57"/>
      <c r="G17" s="44"/>
      <c r="H17" s="44"/>
      <c r="I17" s="44"/>
      <c r="J17" s="44"/>
      <c r="K17" s="44"/>
      <c r="L17" s="44"/>
      <c r="M17" s="55"/>
      <c r="N17" s="44"/>
      <c r="O17" s="44"/>
      <c r="P17" s="44"/>
      <c r="Q17" s="44"/>
      <c r="R17" s="55"/>
      <c r="S17" s="44"/>
      <c r="T17" s="44"/>
      <c r="U17" s="44"/>
      <c r="V17" s="44"/>
      <c r="W17" s="55"/>
    </row>
    <row r="18" spans="2:23" x14ac:dyDescent="0.3">
      <c r="B18" s="14"/>
      <c r="C18" s="14"/>
      <c r="D18" s="21"/>
      <c r="G18" s="44"/>
      <c r="H18" s="44"/>
      <c r="I18" s="44"/>
      <c r="J18" s="44"/>
      <c r="K18" s="44"/>
      <c r="L18" s="44"/>
      <c r="M18" s="55"/>
      <c r="N18" s="44"/>
      <c r="O18" s="44"/>
      <c r="P18" s="44"/>
      <c r="Q18" s="44"/>
      <c r="R18" s="55"/>
      <c r="S18" s="44"/>
      <c r="T18" s="44"/>
      <c r="U18" s="44"/>
      <c r="V18" s="44"/>
      <c r="W18" s="55"/>
    </row>
    <row r="19" spans="2:23" x14ac:dyDescent="0.3">
      <c r="B19" s="14"/>
      <c r="C19" s="14"/>
      <c r="D19" s="21"/>
      <c r="G19" s="44"/>
      <c r="H19" s="44"/>
      <c r="I19" s="44"/>
      <c r="J19" s="44"/>
      <c r="K19" s="44"/>
      <c r="L19" s="44"/>
      <c r="M19" s="55"/>
      <c r="N19" s="44"/>
      <c r="O19" s="44"/>
      <c r="P19" s="44"/>
      <c r="Q19" s="44"/>
      <c r="R19" s="55"/>
      <c r="S19" s="44"/>
      <c r="T19" s="44"/>
      <c r="U19" s="44"/>
      <c r="V19" s="44"/>
      <c r="W19" s="55"/>
    </row>
    <row r="20" spans="2:23" x14ac:dyDescent="0.3">
      <c r="B20" s="14"/>
      <c r="C20" s="14"/>
      <c r="D20" s="21"/>
      <c r="F20" s="54"/>
      <c r="G20" s="44"/>
      <c r="H20" s="44"/>
      <c r="I20" s="44"/>
      <c r="J20" s="44"/>
      <c r="K20" s="44"/>
      <c r="L20" s="44"/>
      <c r="M20" s="55"/>
      <c r="N20" s="44"/>
      <c r="O20" s="44"/>
      <c r="P20" s="44"/>
      <c r="Q20" s="44"/>
      <c r="R20" s="55"/>
      <c r="S20" s="44"/>
      <c r="T20" s="44"/>
      <c r="U20" s="44"/>
      <c r="V20" s="44"/>
      <c r="W20" s="55"/>
    </row>
    <row r="21" spans="2:23" x14ac:dyDescent="0.3">
      <c r="F21" s="54"/>
      <c r="G21" s="44"/>
      <c r="H21" s="44"/>
      <c r="I21" s="44"/>
      <c r="J21" s="44"/>
      <c r="N21" s="44"/>
      <c r="S21" s="44"/>
    </row>
  </sheetData>
  <conditionalFormatting sqref="W3:W7">
    <cfRule type="cellIs" dxfId="99" priority="5" operator="lessThan">
      <formula>0</formula>
    </cfRule>
    <cfRule type="containsErrors" dxfId="98" priority="6" stopIfTrue="1">
      <formula>ISERROR(W3)</formula>
    </cfRule>
  </conditionalFormatting>
  <conditionalFormatting sqref="R3:R7">
    <cfRule type="cellIs" dxfId="97" priority="3" operator="lessThan">
      <formula>0</formula>
    </cfRule>
    <cfRule type="containsErrors" dxfId="96" priority="4" stopIfTrue="1">
      <formula>ISERROR(R3)</formula>
    </cfRule>
  </conditionalFormatting>
  <conditionalFormatting sqref="M3:M7">
    <cfRule type="cellIs" dxfId="95" priority="1" operator="lessThan">
      <formula>0</formula>
    </cfRule>
    <cfRule type="containsErrors" dxfId="94" priority="2" stopIfTrue="1">
      <formula>ISERROR(M3)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E568-74D2-4CEE-B820-A1D4214E72CD}">
  <dimension ref="A1:AN19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8" sqref="I18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customFormat="1" x14ac:dyDescent="0.3">
      <c r="A3" s="30">
        <v>2018086</v>
      </c>
      <c r="B3" s="63">
        <v>43109</v>
      </c>
      <c r="C3" s="63">
        <v>43243</v>
      </c>
      <c r="D3" s="63">
        <v>43979</v>
      </c>
      <c r="E3" s="28" t="s">
        <v>9</v>
      </c>
      <c r="F3" s="29"/>
      <c r="G3" s="29" t="s">
        <v>44</v>
      </c>
      <c r="H3" s="29" t="s">
        <v>269</v>
      </c>
      <c r="I3" s="130">
        <v>250000</v>
      </c>
      <c r="J3" s="136">
        <v>250000</v>
      </c>
      <c r="K3" s="132">
        <v>101034.6</v>
      </c>
      <c r="L3" s="71">
        <f t="shared" ref="L3:L5" si="0">K3-I3</f>
        <v>-148965.4</v>
      </c>
      <c r="M3" s="59">
        <f t="shared" ref="M3:M5" si="1">L3/K3</f>
        <v>-1.4743998590581839</v>
      </c>
      <c r="N3" s="130">
        <v>50000</v>
      </c>
      <c r="O3" s="136">
        <v>50000</v>
      </c>
      <c r="P3" s="132">
        <v>51000</v>
      </c>
      <c r="Q3" s="71">
        <f t="shared" ref="Q3:Q5" si="2">P3-N3</f>
        <v>1000</v>
      </c>
      <c r="R3" s="59">
        <f t="shared" ref="R3:R5" si="3">Q3/P3</f>
        <v>1.9607843137254902E-2</v>
      </c>
      <c r="S3" s="130">
        <v>0</v>
      </c>
      <c r="T3" s="136">
        <v>0</v>
      </c>
      <c r="U3" s="132">
        <v>0</v>
      </c>
      <c r="V3" s="75">
        <f t="shared" ref="V3:V5" si="4">U3-S3</f>
        <v>0</v>
      </c>
      <c r="W3" s="76" t="e">
        <f t="shared" ref="W3:W5" si="5">V3/U3</f>
        <v>#DIV/0!</v>
      </c>
      <c r="X3" s="143">
        <v>0.1</v>
      </c>
      <c r="Y3" s="144">
        <v>0.1</v>
      </c>
      <c r="Z3" s="145">
        <v>0.1</v>
      </c>
      <c r="AA3" s="7">
        <v>15000</v>
      </c>
      <c r="AB3" s="6">
        <v>0</v>
      </c>
      <c r="AC3" s="5">
        <v>0</v>
      </c>
      <c r="AD3" s="66" t="s">
        <v>257</v>
      </c>
      <c r="AE3" s="66" t="s">
        <v>263</v>
      </c>
      <c r="AF3" s="66" t="s">
        <v>208</v>
      </c>
      <c r="AG3" s="66" t="s">
        <v>197</v>
      </c>
      <c r="AH3" s="66" t="s">
        <v>181</v>
      </c>
      <c r="AI3" s="66" t="s">
        <v>214</v>
      </c>
      <c r="AJ3" s="66"/>
      <c r="AK3" s="66"/>
      <c r="AL3" s="165"/>
    </row>
    <row r="4" spans="1:40" x14ac:dyDescent="0.3">
      <c r="A4" s="30">
        <v>2019164</v>
      </c>
      <c r="B4" s="63">
        <v>43783</v>
      </c>
      <c r="C4" s="63">
        <v>43783</v>
      </c>
      <c r="D4" s="63">
        <v>44006</v>
      </c>
      <c r="E4" s="28" t="s">
        <v>9</v>
      </c>
      <c r="F4" s="29"/>
      <c r="G4" s="31" t="s">
        <v>77</v>
      </c>
      <c r="H4" s="29" t="s">
        <v>269</v>
      </c>
      <c r="I4" s="130">
        <v>0</v>
      </c>
      <c r="J4" s="131">
        <v>0</v>
      </c>
      <c r="K4" s="132">
        <v>0</v>
      </c>
      <c r="L4" s="71">
        <f t="shared" si="0"/>
        <v>0</v>
      </c>
      <c r="M4" s="59" t="e">
        <f t="shared" si="1"/>
        <v>#DIV/0!</v>
      </c>
      <c r="N4" s="130">
        <v>375000</v>
      </c>
      <c r="O4" s="131">
        <v>250000</v>
      </c>
      <c r="P4" s="132">
        <v>134535.67999999999</v>
      </c>
      <c r="Q4" s="71">
        <f t="shared" si="2"/>
        <v>-240464.32</v>
      </c>
      <c r="R4" s="59">
        <f t="shared" si="3"/>
        <v>-1.7873646604380342</v>
      </c>
      <c r="S4" s="130">
        <v>90000</v>
      </c>
      <c r="T4" s="131">
        <v>90000</v>
      </c>
      <c r="U4" s="132">
        <v>45760</v>
      </c>
      <c r="V4" s="71">
        <f t="shared" si="4"/>
        <v>-44240</v>
      </c>
      <c r="W4" s="59">
        <f t="shared" si="5"/>
        <v>-0.96678321678321677</v>
      </c>
      <c r="X4" s="143">
        <v>0.06</v>
      </c>
      <c r="Y4" s="144">
        <v>0.06</v>
      </c>
      <c r="Z4" s="145">
        <v>0.06</v>
      </c>
      <c r="AA4" s="7">
        <v>16559</v>
      </c>
      <c r="AB4" s="6">
        <v>0</v>
      </c>
      <c r="AC4" s="5">
        <v>0</v>
      </c>
      <c r="AD4" s="66" t="s">
        <v>250</v>
      </c>
      <c r="AE4" s="66" t="s">
        <v>260</v>
      </c>
      <c r="AF4" s="66" t="s">
        <v>261</v>
      </c>
      <c r="AG4" s="66" t="s">
        <v>259</v>
      </c>
      <c r="AH4" s="66" t="s">
        <v>311</v>
      </c>
      <c r="AI4" s="66" t="s">
        <v>208</v>
      </c>
      <c r="AJ4" s="66" t="s">
        <v>312</v>
      </c>
      <c r="AK4" s="66" t="s">
        <v>214</v>
      </c>
      <c r="AL4" s="165"/>
      <c r="AM4" s="27"/>
      <c r="AN4" s="12"/>
    </row>
    <row r="5" spans="1:40" ht="15" thickBot="1" x14ac:dyDescent="0.35">
      <c r="A5" s="30">
        <v>2019153</v>
      </c>
      <c r="B5" s="63">
        <v>43783</v>
      </c>
      <c r="C5" s="63">
        <v>43783</v>
      </c>
      <c r="D5" s="63">
        <v>44006</v>
      </c>
      <c r="E5" s="28" t="s">
        <v>9</v>
      </c>
      <c r="F5" s="29"/>
      <c r="G5" s="29" t="s">
        <v>77</v>
      </c>
      <c r="H5" s="29" t="s">
        <v>269</v>
      </c>
      <c r="I5" s="130">
        <v>500000</v>
      </c>
      <c r="J5" s="131">
        <v>250000</v>
      </c>
      <c r="K5" s="132">
        <v>453249.03</v>
      </c>
      <c r="L5" s="71">
        <f t="shared" si="0"/>
        <v>-46750.969999999972</v>
      </c>
      <c r="M5" s="59">
        <f t="shared" si="1"/>
        <v>-0.10314632112946821</v>
      </c>
      <c r="N5" s="130">
        <v>0</v>
      </c>
      <c r="O5" s="131">
        <v>0</v>
      </c>
      <c r="P5" s="132">
        <v>0</v>
      </c>
      <c r="Q5" s="71">
        <f t="shared" si="2"/>
        <v>0</v>
      </c>
      <c r="R5" s="59" t="e">
        <f t="shared" si="3"/>
        <v>#DIV/0!</v>
      </c>
      <c r="S5" s="130">
        <v>32000</v>
      </c>
      <c r="T5" s="131">
        <v>32000</v>
      </c>
      <c r="U5" s="132">
        <v>36464</v>
      </c>
      <c r="V5" s="71">
        <f t="shared" si="4"/>
        <v>4464</v>
      </c>
      <c r="W5" s="59">
        <f t="shared" si="5"/>
        <v>0.12242211496270294</v>
      </c>
      <c r="X5" s="143">
        <v>0.06</v>
      </c>
      <c r="Y5" s="144">
        <v>0.06</v>
      </c>
      <c r="Z5" s="145">
        <v>0.06</v>
      </c>
      <c r="AA5" s="7">
        <v>31945</v>
      </c>
      <c r="AB5" s="6">
        <v>0</v>
      </c>
      <c r="AC5" s="5">
        <v>0</v>
      </c>
      <c r="AD5" s="242" t="s">
        <v>250</v>
      </c>
      <c r="AE5" s="66" t="s">
        <v>260</v>
      </c>
      <c r="AF5" s="66" t="s">
        <v>261</v>
      </c>
      <c r="AG5" s="66" t="s">
        <v>259</v>
      </c>
      <c r="AH5" s="66" t="s">
        <v>311</v>
      </c>
      <c r="AI5" s="66" t="s">
        <v>208</v>
      </c>
      <c r="AJ5" s="66" t="s">
        <v>312</v>
      </c>
      <c r="AK5" s="66" t="s">
        <v>214</v>
      </c>
      <c r="AL5" s="165"/>
      <c r="AM5" s="27"/>
      <c r="AN5" s="12"/>
    </row>
    <row r="6" spans="1:40" x14ac:dyDescent="0.3">
      <c r="B6" s="14"/>
      <c r="F6" s="36"/>
      <c r="H6" s="37"/>
      <c r="I6" s="38"/>
      <c r="K6" s="85">
        <f>SUM(K3:K5)</f>
        <v>554283.63</v>
      </c>
      <c r="L6" s="86"/>
      <c r="M6" s="87"/>
      <c r="N6" s="88"/>
      <c r="O6" s="89"/>
      <c r="P6" s="90">
        <f>SUM(P3:P5)</f>
        <v>185535.68</v>
      </c>
      <c r="Q6" s="86"/>
      <c r="R6" s="87"/>
      <c r="S6" s="89"/>
      <c r="T6" s="91"/>
      <c r="U6" s="92">
        <f>SUM(U3:U5)</f>
        <v>82224</v>
      </c>
      <c r="V6" s="98"/>
      <c r="W6" s="99"/>
      <c r="X6" s="100"/>
      <c r="Y6" s="100"/>
      <c r="Z6" s="41" t="s">
        <v>136</v>
      </c>
      <c r="AA6" s="18">
        <f>SUM(AA3:AA5)</f>
        <v>63504</v>
      </c>
      <c r="AB6" s="19">
        <f>SUM(AB3:AB5)</f>
        <v>0</v>
      </c>
      <c r="AC6" s="20">
        <f>SUM(AC3:AC5)</f>
        <v>0</v>
      </c>
      <c r="AD6" s="16"/>
      <c r="AE6" s="16" t="s">
        <v>142</v>
      </c>
      <c r="AF6" s="16"/>
      <c r="AG6" s="16"/>
      <c r="AH6" s="16"/>
      <c r="AI6" s="16"/>
      <c r="AJ6" s="16"/>
      <c r="AK6" s="17"/>
    </row>
    <row r="7" spans="1:40" x14ac:dyDescent="0.3">
      <c r="B7" s="14"/>
      <c r="C7" s="14"/>
      <c r="D7" s="21"/>
      <c r="F7" s="36"/>
      <c r="H7" s="37"/>
      <c r="I7" s="38"/>
      <c r="J7" s="42"/>
      <c r="K7" s="93"/>
      <c r="L7" s="82"/>
      <c r="M7" s="83"/>
      <c r="N7" s="94"/>
      <c r="O7" s="95"/>
      <c r="P7" s="81">
        <f>SUM(K6:U6)</f>
        <v>822043.31</v>
      </c>
      <c r="Q7" s="82"/>
      <c r="R7" s="83"/>
      <c r="S7" s="95"/>
      <c r="T7" s="96"/>
      <c r="U7" s="84"/>
      <c r="V7" s="101"/>
      <c r="W7" s="97"/>
      <c r="X7" s="40"/>
      <c r="Y7" s="40"/>
      <c r="Z7" s="43"/>
      <c r="AA7" s="3">
        <f>AA6/P7</f>
        <v>7.7251404186964301E-2</v>
      </c>
      <c r="AB7" s="4">
        <f>AB6/AA6</f>
        <v>0</v>
      </c>
      <c r="AD7" s="22"/>
      <c r="AE7" s="22" t="s">
        <v>142</v>
      </c>
      <c r="AF7" s="22"/>
      <c r="AG7" s="22"/>
      <c r="AH7" s="22"/>
      <c r="AI7" s="22"/>
      <c r="AJ7" s="22"/>
      <c r="AK7" s="23"/>
    </row>
    <row r="8" spans="1:40" ht="43.2" x14ac:dyDescent="0.3">
      <c r="B8" s="14"/>
      <c r="C8" s="14"/>
      <c r="D8" s="21"/>
      <c r="G8" s="44"/>
      <c r="H8" s="44"/>
      <c r="I8" s="44"/>
      <c r="J8" s="44"/>
      <c r="K8" s="37"/>
      <c r="L8" s="27"/>
      <c r="M8" s="45"/>
      <c r="N8" s="44"/>
      <c r="O8" s="39"/>
      <c r="P8" s="38"/>
      <c r="Q8" s="27"/>
      <c r="R8" s="45"/>
      <c r="S8" s="44"/>
      <c r="T8" s="37"/>
      <c r="U8" s="27"/>
      <c r="V8" s="27"/>
      <c r="W8" s="45"/>
      <c r="X8" s="40"/>
      <c r="Y8" s="40"/>
      <c r="Z8" s="40"/>
      <c r="AA8" s="25" t="s">
        <v>134</v>
      </c>
      <c r="AB8" s="26" t="s">
        <v>135</v>
      </c>
    </row>
    <row r="9" spans="1:40" x14ac:dyDescent="0.3">
      <c r="B9" s="14"/>
      <c r="C9" s="14"/>
      <c r="D9" s="21"/>
      <c r="F9" s="46"/>
      <c r="G9" s="44"/>
      <c r="H9" s="44"/>
      <c r="I9" s="44"/>
      <c r="J9" s="44"/>
      <c r="K9" s="37"/>
      <c r="L9" s="27"/>
      <c r="M9" s="45"/>
      <c r="N9" s="44"/>
      <c r="O9" s="39"/>
      <c r="P9" s="38"/>
      <c r="Q9" s="27"/>
      <c r="R9" s="45"/>
      <c r="S9" s="44"/>
      <c r="T9" s="47"/>
      <c r="U9" s="27"/>
      <c r="V9" s="27"/>
      <c r="W9" s="45"/>
      <c r="X9" s="40"/>
      <c r="Y9" s="40"/>
      <c r="Z9" s="40"/>
      <c r="AA9" s="12" t="s">
        <v>115</v>
      </c>
      <c r="AB9" s="12" t="s">
        <v>266</v>
      </c>
      <c r="AC9" s="12" t="s">
        <v>267</v>
      </c>
    </row>
    <row r="10" spans="1:40" x14ac:dyDescent="0.3">
      <c r="B10" s="14"/>
      <c r="C10" s="14"/>
      <c r="D10" s="21"/>
      <c r="G10" s="44"/>
      <c r="H10" s="44"/>
      <c r="I10" s="44"/>
      <c r="J10" s="44"/>
      <c r="K10" s="27"/>
      <c r="L10" s="27"/>
      <c r="M10" s="45"/>
      <c r="N10" s="44"/>
      <c r="O10" s="27"/>
      <c r="P10" s="27"/>
      <c r="Q10" s="27"/>
      <c r="R10" s="45"/>
      <c r="S10" s="44"/>
      <c r="T10" s="27"/>
      <c r="U10" s="27"/>
      <c r="V10" s="27"/>
      <c r="W10" s="45"/>
      <c r="X10" s="40"/>
      <c r="Y10" s="40"/>
      <c r="Z10" s="40"/>
    </row>
    <row r="11" spans="1:40" x14ac:dyDescent="0.3">
      <c r="B11" s="14"/>
      <c r="C11" s="14"/>
      <c r="D11" s="21"/>
      <c r="F11" s="48"/>
      <c r="G11" s="49"/>
      <c r="H11" s="50"/>
      <c r="I11" s="51"/>
      <c r="J11" s="44"/>
      <c r="K11" s="27"/>
      <c r="L11" s="27"/>
      <c r="M11" s="45"/>
      <c r="N11" s="52"/>
      <c r="O11" s="27"/>
      <c r="P11" s="27"/>
      <c r="Q11" s="27"/>
      <c r="R11" s="45"/>
      <c r="S11" s="53"/>
      <c r="T11" s="27"/>
      <c r="U11" s="27"/>
      <c r="V11" s="27"/>
      <c r="W11" s="45"/>
      <c r="X11" s="40"/>
      <c r="Y11" s="40"/>
      <c r="Z11" s="40"/>
    </row>
    <row r="12" spans="1:40" x14ac:dyDescent="0.3">
      <c r="B12" s="14"/>
      <c r="C12" s="14"/>
      <c r="D12" s="21"/>
      <c r="F12" s="53"/>
      <c r="H12" s="50"/>
      <c r="I12" s="51"/>
      <c r="J12" s="44"/>
      <c r="K12" s="27"/>
      <c r="L12" s="27"/>
      <c r="M12" s="45"/>
      <c r="N12" s="52"/>
      <c r="O12" s="27"/>
      <c r="P12" s="27"/>
      <c r="Q12" s="27"/>
      <c r="R12" s="45"/>
      <c r="S12" s="51"/>
      <c r="T12" s="27"/>
      <c r="U12" s="27"/>
      <c r="V12" s="27"/>
      <c r="W12" s="45"/>
      <c r="X12" s="40"/>
      <c r="Y12" s="40"/>
      <c r="Z12" s="40"/>
    </row>
    <row r="13" spans="1:40" x14ac:dyDescent="0.3">
      <c r="B13" s="14"/>
      <c r="C13" s="14"/>
      <c r="D13" s="21"/>
      <c r="F13" s="54"/>
      <c r="G13" s="44"/>
      <c r="H13" s="44"/>
      <c r="I13" s="44"/>
      <c r="J13" s="44"/>
      <c r="K13" s="44"/>
      <c r="L13" s="44"/>
      <c r="M13" s="55"/>
      <c r="N13" s="44"/>
      <c r="O13" s="44"/>
      <c r="P13" s="44"/>
      <c r="Q13" s="44"/>
      <c r="R13" s="55"/>
      <c r="S13" s="44"/>
      <c r="T13" s="44"/>
      <c r="U13" s="44"/>
      <c r="V13" s="44"/>
      <c r="W13" s="55"/>
      <c r="X13" s="40"/>
      <c r="Y13" s="40"/>
      <c r="Z13" s="40"/>
    </row>
    <row r="14" spans="1:40" x14ac:dyDescent="0.3">
      <c r="B14" s="14"/>
      <c r="C14" s="14"/>
      <c r="D14" s="21"/>
      <c r="F14" s="56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</row>
    <row r="15" spans="1:40" x14ac:dyDescent="0.3">
      <c r="B15" s="14"/>
      <c r="C15" s="14"/>
      <c r="D15" s="21"/>
      <c r="F15" s="57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40" x14ac:dyDescent="0.3">
      <c r="B16" s="14"/>
      <c r="C16" s="14"/>
      <c r="D16" s="21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2:23" x14ac:dyDescent="0.3">
      <c r="B17" s="14"/>
      <c r="C17" s="14"/>
      <c r="D17" s="21"/>
      <c r="G17" s="44"/>
      <c r="H17" s="44"/>
      <c r="I17" s="44"/>
      <c r="J17" s="44"/>
      <c r="K17" s="44"/>
      <c r="L17" s="44"/>
      <c r="M17" s="55"/>
      <c r="N17" s="44"/>
      <c r="O17" s="44"/>
      <c r="P17" s="44"/>
      <c r="Q17" s="44"/>
      <c r="R17" s="55"/>
      <c r="S17" s="44"/>
      <c r="T17" s="44"/>
      <c r="U17" s="44"/>
      <c r="V17" s="44"/>
      <c r="W17" s="55"/>
    </row>
    <row r="18" spans="2:23" x14ac:dyDescent="0.3">
      <c r="B18" s="14"/>
      <c r="C18" s="14"/>
      <c r="D18" s="21"/>
      <c r="F18" s="54"/>
      <c r="G18" s="44"/>
      <c r="H18" s="44"/>
      <c r="I18" s="44"/>
      <c r="J18" s="44"/>
      <c r="K18" s="44"/>
      <c r="L18" s="44"/>
      <c r="M18" s="55"/>
      <c r="N18" s="44"/>
      <c r="O18" s="44"/>
      <c r="P18" s="44"/>
      <c r="Q18" s="44"/>
      <c r="R18" s="55"/>
      <c r="S18" s="44"/>
      <c r="T18" s="44"/>
      <c r="U18" s="44"/>
      <c r="V18" s="44"/>
      <c r="W18" s="55"/>
    </row>
    <row r="19" spans="2:23" x14ac:dyDescent="0.3">
      <c r="F19" s="54"/>
      <c r="G19" s="44"/>
      <c r="H19" s="44"/>
      <c r="I19" s="44"/>
      <c r="J19" s="44"/>
      <c r="N19" s="44"/>
      <c r="S19" s="44"/>
    </row>
  </sheetData>
  <conditionalFormatting sqref="W3">
    <cfRule type="cellIs" dxfId="52" priority="11" operator="lessThan">
      <formula>0</formula>
    </cfRule>
    <cfRule type="containsErrors" dxfId="51" priority="12" stopIfTrue="1">
      <formula>ISERROR(W3)</formula>
    </cfRule>
  </conditionalFormatting>
  <conditionalFormatting sqref="R3">
    <cfRule type="cellIs" dxfId="50" priority="9" operator="lessThan">
      <formula>0</formula>
    </cfRule>
    <cfRule type="containsErrors" dxfId="49" priority="10" stopIfTrue="1">
      <formula>ISERROR(R3)</formula>
    </cfRule>
  </conditionalFormatting>
  <conditionalFormatting sqref="M3">
    <cfRule type="cellIs" dxfId="48" priority="7" operator="lessThan">
      <formula>0</formula>
    </cfRule>
    <cfRule type="containsErrors" dxfId="47" priority="8" stopIfTrue="1">
      <formula>ISERROR(M3)</formula>
    </cfRule>
  </conditionalFormatting>
  <conditionalFormatting sqref="W4:W5">
    <cfRule type="cellIs" dxfId="46" priority="5" operator="lessThan">
      <formula>0</formula>
    </cfRule>
    <cfRule type="containsErrors" dxfId="45" priority="6" stopIfTrue="1">
      <formula>ISERROR(W4)</formula>
    </cfRule>
  </conditionalFormatting>
  <conditionalFormatting sqref="R4:R5">
    <cfRule type="cellIs" dxfId="44" priority="3" operator="lessThan">
      <formula>0</formula>
    </cfRule>
    <cfRule type="containsErrors" dxfId="43" priority="4" stopIfTrue="1">
      <formula>ISERROR(R4)</formula>
    </cfRule>
  </conditionalFormatting>
  <conditionalFormatting sqref="M4:M5">
    <cfRule type="cellIs" dxfId="42" priority="1" operator="lessThan">
      <formula>0</formula>
    </cfRule>
    <cfRule type="containsErrors" dxfId="41" priority="2" stopIfTrue="1">
      <formula>ISERROR(M4)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940D-017C-4DDB-8EEC-9774ADD6F92D}">
  <dimension ref="A1:AN25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x14ac:dyDescent="0.3">
      <c r="A3" s="30" t="s">
        <v>75</v>
      </c>
      <c r="B3" s="63">
        <v>43512</v>
      </c>
      <c r="C3" s="63">
        <v>43512</v>
      </c>
      <c r="D3" s="63">
        <v>44033</v>
      </c>
      <c r="E3" s="28" t="s">
        <v>9</v>
      </c>
      <c r="F3" s="29"/>
      <c r="G3" s="29" t="s">
        <v>76</v>
      </c>
      <c r="H3" s="29" t="s">
        <v>350</v>
      </c>
      <c r="I3" s="130">
        <v>250000</v>
      </c>
      <c r="J3" s="136">
        <v>700000</v>
      </c>
      <c r="K3" s="132">
        <v>586575.76</v>
      </c>
      <c r="L3" s="71">
        <v>336575.76</v>
      </c>
      <c r="M3" s="59">
        <v>0.57379759436359934</v>
      </c>
      <c r="N3" s="130">
        <v>250000</v>
      </c>
      <c r="O3" s="131">
        <v>0</v>
      </c>
      <c r="P3" s="206">
        <v>133735.84</v>
      </c>
      <c r="Q3" s="71">
        <v>-116264.16</v>
      </c>
      <c r="R3" s="59">
        <v>-0.86935678573522257</v>
      </c>
      <c r="S3" s="156">
        <v>0</v>
      </c>
      <c r="T3" s="131">
        <v>0</v>
      </c>
      <c r="U3" s="206">
        <v>250000</v>
      </c>
      <c r="V3" s="71">
        <v>250000</v>
      </c>
      <c r="W3" s="59">
        <v>1</v>
      </c>
      <c r="X3" s="143">
        <v>0.08</v>
      </c>
      <c r="Y3" s="144">
        <v>0.08</v>
      </c>
      <c r="Z3" s="145">
        <v>0.08</v>
      </c>
      <c r="AA3" s="7">
        <v>79824</v>
      </c>
      <c r="AB3" s="6">
        <v>432</v>
      </c>
      <c r="AC3" s="5">
        <v>0</v>
      </c>
      <c r="AD3" s="66" t="s">
        <v>201</v>
      </c>
      <c r="AE3" s="66"/>
      <c r="AF3" s="66" t="s">
        <v>177</v>
      </c>
      <c r="AG3" s="66" t="s">
        <v>308</v>
      </c>
      <c r="AH3" s="66" t="s">
        <v>176</v>
      </c>
      <c r="AI3" s="66" t="s">
        <v>307</v>
      </c>
      <c r="AJ3" s="66" t="s">
        <v>155</v>
      </c>
      <c r="AK3" s="66" t="s">
        <v>193</v>
      </c>
      <c r="AL3" s="165"/>
      <c r="AM3" s="12"/>
      <c r="AN3" s="12"/>
    </row>
    <row r="4" spans="1:40" x14ac:dyDescent="0.3">
      <c r="A4" s="30" t="s">
        <v>81</v>
      </c>
      <c r="B4" s="63">
        <v>43538</v>
      </c>
      <c r="C4" s="63">
        <v>43539</v>
      </c>
      <c r="D4" s="63">
        <v>43979</v>
      </c>
      <c r="E4" s="28" t="s">
        <v>9</v>
      </c>
      <c r="F4" s="29"/>
      <c r="G4" s="29" t="s">
        <v>82</v>
      </c>
      <c r="H4" s="29" t="s">
        <v>279</v>
      </c>
      <c r="I4" s="130">
        <v>500000</v>
      </c>
      <c r="J4" s="131">
        <v>700000</v>
      </c>
      <c r="K4" s="132">
        <v>701463</v>
      </c>
      <c r="L4" s="71">
        <v>201463</v>
      </c>
      <c r="M4" s="59">
        <v>0.28720402929306321</v>
      </c>
      <c r="N4" s="130">
        <v>0</v>
      </c>
      <c r="O4" s="131">
        <v>0</v>
      </c>
      <c r="P4" s="132">
        <v>0</v>
      </c>
      <c r="Q4" s="71">
        <v>0</v>
      </c>
      <c r="R4" s="59" t="e">
        <v>#DIV/0!</v>
      </c>
      <c r="S4" s="130">
        <v>0</v>
      </c>
      <c r="T4" s="131">
        <v>0</v>
      </c>
      <c r="U4" s="132">
        <v>0</v>
      </c>
      <c r="V4" s="71">
        <v>0</v>
      </c>
      <c r="W4" s="59" t="e">
        <v>#DIV/0!</v>
      </c>
      <c r="X4" s="143">
        <v>7.0000000000000007E-2</v>
      </c>
      <c r="Y4" s="144">
        <v>0</v>
      </c>
      <c r="Z4" s="145">
        <v>7.0000000000000007E-2</v>
      </c>
      <c r="AA4" s="7">
        <v>49102</v>
      </c>
      <c r="AB4" s="6">
        <v>0</v>
      </c>
      <c r="AC4" s="5">
        <v>0</v>
      </c>
      <c r="AD4" s="66" t="s">
        <v>201</v>
      </c>
      <c r="AE4" s="66" t="s">
        <v>174</v>
      </c>
      <c r="AF4" s="66" t="s">
        <v>162</v>
      </c>
      <c r="AG4" s="66" t="s">
        <v>216</v>
      </c>
      <c r="AH4" s="66" t="s">
        <v>166</v>
      </c>
      <c r="AI4" s="66"/>
      <c r="AJ4" s="66"/>
      <c r="AK4" s="66"/>
      <c r="AL4" s="165"/>
      <c r="AM4" s="12"/>
      <c r="AN4" s="12"/>
    </row>
    <row r="5" spans="1:40" x14ac:dyDescent="0.3">
      <c r="A5" s="32" t="s">
        <v>63</v>
      </c>
      <c r="B5" s="63" t="s">
        <v>66</v>
      </c>
      <c r="C5" s="63">
        <v>43475</v>
      </c>
      <c r="D5" s="63">
        <v>43979</v>
      </c>
      <c r="E5" s="28" t="s">
        <v>9</v>
      </c>
      <c r="F5" s="29"/>
      <c r="G5" s="29" t="s">
        <v>64</v>
      </c>
      <c r="H5" s="29" t="s">
        <v>279</v>
      </c>
      <c r="I5" s="130">
        <v>280000</v>
      </c>
      <c r="J5" s="136">
        <v>175000</v>
      </c>
      <c r="K5" s="132">
        <v>576813</v>
      </c>
      <c r="L5" s="71">
        <v>296813</v>
      </c>
      <c r="M5" s="59">
        <v>0.51457404739490964</v>
      </c>
      <c r="N5" s="130">
        <v>0</v>
      </c>
      <c r="O5" s="136">
        <v>0</v>
      </c>
      <c r="P5" s="132">
        <v>0</v>
      </c>
      <c r="Q5" s="71">
        <v>0</v>
      </c>
      <c r="R5" s="59" t="e">
        <v>#DIV/0!</v>
      </c>
      <c r="S5" s="130">
        <v>0</v>
      </c>
      <c r="T5" s="136">
        <v>0</v>
      </c>
      <c r="U5" s="132">
        <v>0</v>
      </c>
      <c r="V5" s="71">
        <v>0</v>
      </c>
      <c r="W5" s="59" t="e">
        <v>#DIV/0!</v>
      </c>
      <c r="X5" s="151">
        <v>0</v>
      </c>
      <c r="Y5" s="144">
        <v>0</v>
      </c>
      <c r="Z5" s="145">
        <v>0</v>
      </c>
      <c r="AA5" s="7">
        <v>39677</v>
      </c>
      <c r="AB5" s="6">
        <v>0</v>
      </c>
      <c r="AC5" s="5">
        <v>0</v>
      </c>
      <c r="AD5" s="66" t="s">
        <v>201</v>
      </c>
      <c r="AE5" s="66"/>
      <c r="AF5" s="66" t="s">
        <v>162</v>
      </c>
      <c r="AG5" s="66" t="s">
        <v>166</v>
      </c>
      <c r="AI5" s="66"/>
      <c r="AJ5" s="66"/>
      <c r="AK5" s="66"/>
      <c r="AL5" s="164" t="s">
        <v>117</v>
      </c>
      <c r="AM5" s="12"/>
      <c r="AN5" s="12"/>
    </row>
    <row r="6" spans="1:40" x14ac:dyDescent="0.3">
      <c r="A6" s="32" t="s">
        <v>54</v>
      </c>
      <c r="B6" s="63">
        <v>43383</v>
      </c>
      <c r="C6" s="63">
        <v>43383</v>
      </c>
      <c r="D6" s="63">
        <v>43979</v>
      </c>
      <c r="E6" s="28" t="s">
        <v>9</v>
      </c>
      <c r="F6" s="29"/>
      <c r="G6" s="29" t="s">
        <v>55</v>
      </c>
      <c r="H6" s="29" t="s">
        <v>352</v>
      </c>
      <c r="I6" s="130">
        <v>7000000</v>
      </c>
      <c r="J6" s="141">
        <v>0</v>
      </c>
      <c r="K6" s="132">
        <v>12436310.26</v>
      </c>
      <c r="L6" s="71">
        <v>5436310.2599999998</v>
      </c>
      <c r="M6" s="59">
        <v>0.43713208711793589</v>
      </c>
      <c r="N6" s="156">
        <v>0</v>
      </c>
      <c r="O6" s="131">
        <v>0</v>
      </c>
      <c r="P6" s="132">
        <v>13585.82</v>
      </c>
      <c r="Q6" s="71">
        <v>13585.82</v>
      </c>
      <c r="R6" s="59">
        <v>1</v>
      </c>
      <c r="S6" s="156">
        <v>1000000</v>
      </c>
      <c r="T6" s="131">
        <v>0</v>
      </c>
      <c r="U6" s="206">
        <v>1176835.53</v>
      </c>
      <c r="V6" s="71">
        <v>176835.53000000003</v>
      </c>
      <c r="W6" s="59">
        <v>0.15026358865966599</v>
      </c>
      <c r="X6" s="143">
        <v>7.0000000000000007E-2</v>
      </c>
      <c r="Y6" s="144">
        <v>0</v>
      </c>
      <c r="Z6" s="145">
        <v>0</v>
      </c>
      <c r="AA6" s="7">
        <v>946871</v>
      </c>
      <c r="AB6" s="6">
        <v>0</v>
      </c>
      <c r="AC6" s="5">
        <v>0</v>
      </c>
      <c r="AD6" s="66" t="s">
        <v>201</v>
      </c>
      <c r="AE6" s="66" t="s">
        <v>174</v>
      </c>
      <c r="AF6" s="66" t="s">
        <v>264</v>
      </c>
      <c r="AG6" s="66" t="s">
        <v>151</v>
      </c>
      <c r="AH6" s="66" t="s">
        <v>153</v>
      </c>
      <c r="AI6" s="66" t="s">
        <v>152</v>
      </c>
      <c r="AJ6" s="66" t="s">
        <v>184</v>
      </c>
      <c r="AK6" s="66" t="s">
        <v>313</v>
      </c>
      <c r="AL6" s="164" t="s">
        <v>113</v>
      </c>
      <c r="AM6" s="12"/>
      <c r="AN6" s="12"/>
    </row>
    <row r="7" spans="1:40" x14ac:dyDescent="0.3">
      <c r="A7" s="34" t="s">
        <v>26</v>
      </c>
      <c r="B7" s="63">
        <v>42944</v>
      </c>
      <c r="C7" s="63">
        <v>42955</v>
      </c>
      <c r="D7" s="63">
        <v>43979</v>
      </c>
      <c r="E7" s="28" t="s">
        <v>9</v>
      </c>
      <c r="F7" s="29"/>
      <c r="G7" s="134" t="s">
        <v>27</v>
      </c>
      <c r="H7" s="134" t="s">
        <v>279</v>
      </c>
      <c r="I7" s="130">
        <v>925763</v>
      </c>
      <c r="J7" s="141">
        <v>0</v>
      </c>
      <c r="K7" s="132">
        <v>1006375</v>
      </c>
      <c r="L7" s="71">
        <v>80612</v>
      </c>
      <c r="M7" s="59">
        <v>8.0101353869084582E-2</v>
      </c>
      <c r="N7" s="156">
        <v>622900</v>
      </c>
      <c r="O7" s="131">
        <v>0</v>
      </c>
      <c r="P7" s="132">
        <v>693040</v>
      </c>
      <c r="Q7" s="71">
        <v>70140</v>
      </c>
      <c r="R7" s="59">
        <v>0.10120627957982223</v>
      </c>
      <c r="S7" s="156">
        <v>1200000</v>
      </c>
      <c r="T7" s="131">
        <v>600000</v>
      </c>
      <c r="U7" s="206">
        <v>1361417</v>
      </c>
      <c r="V7" s="71">
        <v>161417</v>
      </c>
      <c r="W7" s="59">
        <v>0.11856543586571933</v>
      </c>
      <c r="X7" s="143">
        <v>0</v>
      </c>
      <c r="Y7" s="144">
        <v>0</v>
      </c>
      <c r="Z7" s="145">
        <v>0</v>
      </c>
      <c r="AA7" s="138">
        <v>136838</v>
      </c>
      <c r="AB7" s="139">
        <v>0</v>
      </c>
      <c r="AC7" s="5">
        <v>0</v>
      </c>
      <c r="AD7" s="134" t="s">
        <v>201</v>
      </c>
      <c r="AE7" s="134" t="s">
        <v>205</v>
      </c>
      <c r="AF7" s="134" t="s">
        <v>162</v>
      </c>
      <c r="AG7" s="134" t="s">
        <v>161</v>
      </c>
      <c r="AH7" s="134" t="s">
        <v>163</v>
      </c>
      <c r="AI7" s="134" t="s">
        <v>166</v>
      </c>
      <c r="AJ7" s="134" t="s">
        <v>160</v>
      </c>
      <c r="AK7" s="134" t="s">
        <v>297</v>
      </c>
      <c r="AL7" s="169" t="s">
        <v>127</v>
      </c>
      <c r="AM7" s="12"/>
      <c r="AN7" s="12"/>
    </row>
    <row r="8" spans="1:40" x14ac:dyDescent="0.3">
      <c r="A8" s="33" t="s">
        <v>6</v>
      </c>
      <c r="B8" s="63">
        <v>42197</v>
      </c>
      <c r="C8" s="63">
        <v>42197</v>
      </c>
      <c r="D8" s="63">
        <v>43979</v>
      </c>
      <c r="E8" s="28" t="s">
        <v>0</v>
      </c>
      <c r="F8" s="134"/>
      <c r="G8" s="134" t="s">
        <v>7</v>
      </c>
      <c r="H8" s="29" t="s">
        <v>279</v>
      </c>
      <c r="I8" s="140">
        <v>0</v>
      </c>
      <c r="J8" s="136">
        <v>0</v>
      </c>
      <c r="K8" s="132">
        <v>27000</v>
      </c>
      <c r="L8" s="71">
        <v>27000</v>
      </c>
      <c r="M8" s="59">
        <v>1</v>
      </c>
      <c r="N8" s="156">
        <v>0</v>
      </c>
      <c r="O8" s="131">
        <v>0</v>
      </c>
      <c r="P8" s="132">
        <v>0</v>
      </c>
      <c r="Q8" s="71">
        <v>0</v>
      </c>
      <c r="R8" s="59" t="e">
        <v>#DIV/0!</v>
      </c>
      <c r="S8" s="156">
        <v>0</v>
      </c>
      <c r="T8" s="131">
        <v>0</v>
      </c>
      <c r="U8" s="206">
        <v>0</v>
      </c>
      <c r="V8" s="75">
        <v>0</v>
      </c>
      <c r="W8" s="76" t="e">
        <v>#DIV/0!</v>
      </c>
      <c r="X8" s="143">
        <v>0.1</v>
      </c>
      <c r="Y8" s="144">
        <v>0.1</v>
      </c>
      <c r="Z8" s="145">
        <v>0</v>
      </c>
      <c r="AA8" s="138">
        <v>2700</v>
      </c>
      <c r="AB8" s="139">
        <v>0</v>
      </c>
      <c r="AC8" s="5">
        <v>0</v>
      </c>
      <c r="AD8" s="134" t="s">
        <v>201</v>
      </c>
      <c r="AE8" s="134"/>
      <c r="AF8" s="134" t="s">
        <v>220</v>
      </c>
      <c r="AG8" s="134" t="s">
        <v>166</v>
      </c>
      <c r="AH8" s="134" t="s">
        <v>221</v>
      </c>
      <c r="AI8" s="134" t="s">
        <v>316</v>
      </c>
      <c r="AJ8" s="134"/>
      <c r="AK8" s="134"/>
      <c r="AL8" s="170"/>
      <c r="AM8" s="12"/>
      <c r="AN8" s="12"/>
    </row>
    <row r="9" spans="1:40" customFormat="1" x14ac:dyDescent="0.3">
      <c r="A9" s="58" t="s">
        <v>218</v>
      </c>
      <c r="B9" s="77"/>
      <c r="C9" s="78">
        <v>43390</v>
      </c>
      <c r="D9" s="78">
        <v>43841</v>
      </c>
      <c r="E9" s="79" t="s">
        <v>9</v>
      </c>
      <c r="F9" s="8"/>
      <c r="G9" s="8" t="s">
        <v>219</v>
      </c>
      <c r="H9" s="8" t="s">
        <v>279</v>
      </c>
      <c r="I9" s="130">
        <v>0</v>
      </c>
      <c r="J9" s="136">
        <v>0</v>
      </c>
      <c r="K9" s="132">
        <v>265443.84999999998</v>
      </c>
      <c r="L9" s="71">
        <v>265443.84999999998</v>
      </c>
      <c r="M9" s="59">
        <v>1</v>
      </c>
      <c r="N9" s="130">
        <v>0</v>
      </c>
      <c r="O9" s="131">
        <v>0</v>
      </c>
      <c r="P9" s="132">
        <v>20518.63</v>
      </c>
      <c r="Q9" s="71">
        <v>20518.63</v>
      </c>
      <c r="R9" s="59">
        <v>1</v>
      </c>
      <c r="S9" s="130">
        <v>0</v>
      </c>
      <c r="T9" s="131">
        <v>0</v>
      </c>
      <c r="U9" s="132">
        <v>0</v>
      </c>
      <c r="V9" s="71">
        <v>0</v>
      </c>
      <c r="W9" s="59" t="e">
        <v>#DIV/0!</v>
      </c>
      <c r="X9" s="113">
        <v>0</v>
      </c>
      <c r="Y9" s="114">
        <v>0</v>
      </c>
      <c r="Z9" s="115">
        <v>0</v>
      </c>
      <c r="AA9" s="60">
        <v>42894</v>
      </c>
      <c r="AB9" s="61"/>
      <c r="AC9" s="73"/>
      <c r="AD9" s="69" t="s">
        <v>201</v>
      </c>
      <c r="AE9" s="66"/>
      <c r="AF9" s="8" t="s">
        <v>220</v>
      </c>
      <c r="AG9" s="8" t="s">
        <v>171</v>
      </c>
      <c r="AH9" s="8" t="s">
        <v>221</v>
      </c>
      <c r="AI9" s="8" t="s">
        <v>169</v>
      </c>
      <c r="AJ9" s="8" t="s">
        <v>222</v>
      </c>
      <c r="AK9" s="70"/>
      <c r="AL9" s="74"/>
    </row>
    <row r="10" spans="1:40" customFormat="1" x14ac:dyDescent="0.3">
      <c r="A10" s="58" t="s">
        <v>213</v>
      </c>
      <c r="B10" s="77"/>
      <c r="C10" s="78">
        <v>43349</v>
      </c>
      <c r="D10" s="78">
        <v>43841</v>
      </c>
      <c r="E10" s="79" t="s">
        <v>9</v>
      </c>
      <c r="F10" s="8"/>
      <c r="G10" s="8" t="s">
        <v>27</v>
      </c>
      <c r="H10" s="8" t="s">
        <v>279</v>
      </c>
      <c r="I10" s="130">
        <v>0</v>
      </c>
      <c r="J10" s="136">
        <v>0</v>
      </c>
      <c r="K10" s="132">
        <v>0</v>
      </c>
      <c r="L10" s="71">
        <v>0</v>
      </c>
      <c r="M10" s="59" t="e">
        <v>#DIV/0!</v>
      </c>
      <c r="N10" s="130">
        <v>0</v>
      </c>
      <c r="O10" s="131">
        <v>0</v>
      </c>
      <c r="P10" s="132">
        <v>0</v>
      </c>
      <c r="Q10" s="71">
        <v>0</v>
      </c>
      <c r="R10" s="59" t="e">
        <v>#DIV/0!</v>
      </c>
      <c r="S10" s="130">
        <v>1000000</v>
      </c>
      <c r="T10" s="131">
        <v>1000000</v>
      </c>
      <c r="U10" s="132">
        <v>210000</v>
      </c>
      <c r="V10" s="71">
        <v>-790000</v>
      </c>
      <c r="W10" s="59">
        <v>-3.7619047619047619</v>
      </c>
      <c r="X10" s="113">
        <v>0</v>
      </c>
      <c r="Y10" s="114">
        <v>0</v>
      </c>
      <c r="Z10" s="115">
        <v>0.08</v>
      </c>
      <c r="AA10" s="60">
        <v>16800</v>
      </c>
      <c r="AB10" s="61"/>
      <c r="AC10" s="73"/>
      <c r="AD10" s="69" t="s">
        <v>201</v>
      </c>
      <c r="AE10" s="24"/>
      <c r="AF10" s="8" t="s">
        <v>184</v>
      </c>
      <c r="AG10" s="8" t="s">
        <v>208</v>
      </c>
      <c r="AH10" s="8" t="s">
        <v>207</v>
      </c>
      <c r="AI10" s="8"/>
      <c r="AJ10" s="8"/>
      <c r="AK10" s="70"/>
      <c r="AL10" s="74"/>
    </row>
    <row r="11" spans="1:40" customFormat="1" ht="15" thickBot="1" x14ac:dyDescent="0.35">
      <c r="A11" s="58" t="s">
        <v>199</v>
      </c>
      <c r="B11" s="77"/>
      <c r="C11" s="78">
        <v>43186</v>
      </c>
      <c r="D11" s="78">
        <v>43841</v>
      </c>
      <c r="E11" s="79" t="s">
        <v>9</v>
      </c>
      <c r="F11" s="8"/>
      <c r="G11" s="8" t="s">
        <v>200</v>
      </c>
      <c r="H11" s="8" t="s">
        <v>356</v>
      </c>
      <c r="I11" s="130">
        <v>500000</v>
      </c>
      <c r="J11" s="136">
        <v>0</v>
      </c>
      <c r="K11" s="132">
        <v>894554</v>
      </c>
      <c r="L11" s="71">
        <v>394554</v>
      </c>
      <c r="M11" s="59">
        <v>0.44106225001509131</v>
      </c>
      <c r="N11" s="130">
        <v>0</v>
      </c>
      <c r="O11" s="131">
        <v>0</v>
      </c>
      <c r="P11" s="132">
        <v>0</v>
      </c>
      <c r="Q11" s="71">
        <v>0</v>
      </c>
      <c r="R11" s="59" t="e">
        <v>#DIV/0!</v>
      </c>
      <c r="S11" s="130">
        <v>0</v>
      </c>
      <c r="T11" s="131">
        <v>0</v>
      </c>
      <c r="U11" s="132">
        <v>0</v>
      </c>
      <c r="V11" s="71">
        <v>0</v>
      </c>
      <c r="W11" s="59" t="e">
        <v>#DIV/0!</v>
      </c>
      <c r="X11" s="113">
        <v>7.0000000000000007E-2</v>
      </c>
      <c r="Y11" s="114">
        <v>0</v>
      </c>
      <c r="Z11" s="115">
        <v>0</v>
      </c>
      <c r="AA11" s="60">
        <v>62619</v>
      </c>
      <c r="AB11" s="61"/>
      <c r="AC11" s="73"/>
      <c r="AD11" s="69" t="s">
        <v>201</v>
      </c>
      <c r="AE11" s="8" t="s">
        <v>178</v>
      </c>
      <c r="AF11" s="8" t="s">
        <v>202</v>
      </c>
      <c r="AG11" s="8" t="s">
        <v>162</v>
      </c>
      <c r="AH11" s="8" t="s">
        <v>166</v>
      </c>
      <c r="AI11" s="8"/>
      <c r="AJ11" s="8"/>
      <c r="AK11" s="70"/>
      <c r="AL11" s="74"/>
    </row>
    <row r="12" spans="1:40" x14ac:dyDescent="0.3">
      <c r="B12" s="14"/>
      <c r="F12" s="36"/>
      <c r="H12" s="37"/>
      <c r="I12" s="38"/>
      <c r="K12" s="85">
        <f>SUM(K3:K11)</f>
        <v>16494534.869999999</v>
      </c>
      <c r="L12" s="86"/>
      <c r="M12" s="87"/>
      <c r="N12" s="88"/>
      <c r="O12" s="89"/>
      <c r="P12" s="90">
        <f>SUM(P3:P11)</f>
        <v>860880.29</v>
      </c>
      <c r="Q12" s="86"/>
      <c r="R12" s="87"/>
      <c r="S12" s="89"/>
      <c r="T12" s="91"/>
      <c r="U12" s="92">
        <f>SUM(U3:U11)</f>
        <v>2998252.5300000003</v>
      </c>
      <c r="V12" s="98"/>
      <c r="W12" s="99"/>
      <c r="X12" s="100"/>
      <c r="Y12" s="100"/>
      <c r="Z12" s="41" t="s">
        <v>136</v>
      </c>
      <c r="AA12" s="18">
        <f>SUM(AA3:AA11)</f>
        <v>1377325</v>
      </c>
      <c r="AB12" s="19">
        <f>SUM(AB3:AB11)</f>
        <v>432</v>
      </c>
      <c r="AC12" s="20">
        <f>SUM(AC3:AC11)</f>
        <v>0</v>
      </c>
      <c r="AD12" s="16"/>
      <c r="AE12" s="16" t="s">
        <v>142</v>
      </c>
      <c r="AF12" s="16"/>
      <c r="AG12" s="16"/>
      <c r="AH12" s="16"/>
      <c r="AI12" s="16"/>
      <c r="AJ12" s="16"/>
      <c r="AK12" s="17"/>
    </row>
    <row r="13" spans="1:40" x14ac:dyDescent="0.3">
      <c r="B13" s="14"/>
      <c r="C13" s="14"/>
      <c r="D13" s="21"/>
      <c r="F13" s="36"/>
      <c r="H13" s="37"/>
      <c r="I13" s="38"/>
      <c r="J13" s="42"/>
      <c r="K13" s="93"/>
      <c r="L13" s="82"/>
      <c r="M13" s="83"/>
      <c r="N13" s="94"/>
      <c r="O13" s="95"/>
      <c r="P13" s="81">
        <f>SUM(K12:U12)</f>
        <v>20353667.690000001</v>
      </c>
      <c r="Q13" s="82"/>
      <c r="R13" s="83"/>
      <c r="S13" s="95"/>
      <c r="T13" s="96"/>
      <c r="U13" s="84"/>
      <c r="V13" s="101"/>
      <c r="W13" s="97"/>
      <c r="X13" s="40"/>
      <c r="Y13" s="40"/>
      <c r="Z13" s="43"/>
      <c r="AA13" s="3">
        <f>AA12/P13</f>
        <v>6.7669622054245093E-2</v>
      </c>
      <c r="AB13" s="4">
        <f>AB12/AA12</f>
        <v>3.1365146207322167E-4</v>
      </c>
      <c r="AD13" s="22"/>
      <c r="AE13" s="22" t="s">
        <v>142</v>
      </c>
      <c r="AF13" s="22"/>
      <c r="AG13" s="22"/>
      <c r="AH13" s="22"/>
      <c r="AI13" s="22"/>
      <c r="AJ13" s="22"/>
      <c r="AK13" s="23"/>
    </row>
    <row r="14" spans="1:40" ht="43.2" x14ac:dyDescent="0.3">
      <c r="B14" s="14"/>
      <c r="C14" s="14"/>
      <c r="D14" s="21"/>
      <c r="G14" s="44"/>
      <c r="H14" s="44"/>
      <c r="I14" s="44"/>
      <c r="J14" s="44"/>
      <c r="K14" s="37"/>
      <c r="L14" s="27"/>
      <c r="M14" s="45"/>
      <c r="N14" s="44"/>
      <c r="O14" s="39"/>
      <c r="P14" s="38"/>
      <c r="Q14" s="27"/>
      <c r="R14" s="45"/>
      <c r="S14" s="44"/>
      <c r="T14" s="37"/>
      <c r="U14" s="27"/>
      <c r="V14" s="27"/>
      <c r="W14" s="45"/>
      <c r="X14" s="40"/>
      <c r="Y14" s="40"/>
      <c r="Z14" s="40"/>
      <c r="AA14" s="25" t="s">
        <v>134</v>
      </c>
      <c r="AB14" s="26" t="s">
        <v>135</v>
      </c>
    </row>
    <row r="15" spans="1:40" x14ac:dyDescent="0.3">
      <c r="B15" s="14"/>
      <c r="C15" s="14"/>
      <c r="D15" s="21"/>
      <c r="F15" s="46"/>
      <c r="G15" s="44"/>
      <c r="H15" s="44"/>
      <c r="I15" s="44"/>
      <c r="J15" s="44"/>
      <c r="K15" s="37"/>
      <c r="L15" s="27"/>
      <c r="M15" s="45"/>
      <c r="N15" s="44"/>
      <c r="O15" s="39"/>
      <c r="P15" s="38"/>
      <c r="Q15" s="27"/>
      <c r="R15" s="45"/>
      <c r="S15" s="44"/>
      <c r="T15" s="47"/>
      <c r="U15" s="27"/>
      <c r="V15" s="27"/>
      <c r="W15" s="45"/>
      <c r="X15" s="40"/>
      <c r="Y15" s="40"/>
      <c r="Z15" s="40"/>
      <c r="AA15" s="12" t="s">
        <v>115</v>
      </c>
      <c r="AB15" s="12" t="s">
        <v>266</v>
      </c>
      <c r="AC15" s="12" t="s">
        <v>267</v>
      </c>
    </row>
    <row r="16" spans="1:40" x14ac:dyDescent="0.3">
      <c r="B16" s="14"/>
      <c r="C16" s="14"/>
      <c r="D16" s="21"/>
      <c r="G16" s="44"/>
      <c r="H16" s="44"/>
      <c r="I16" s="44"/>
      <c r="J16" s="44"/>
      <c r="K16" s="27"/>
      <c r="L16" s="27"/>
      <c r="M16" s="45"/>
      <c r="N16" s="44"/>
      <c r="O16" s="27"/>
      <c r="P16" s="27"/>
      <c r="Q16" s="27"/>
      <c r="R16" s="45"/>
      <c r="S16" s="44"/>
      <c r="T16" s="27"/>
      <c r="U16" s="27"/>
      <c r="V16" s="27"/>
      <c r="W16" s="45"/>
      <c r="X16" s="40"/>
      <c r="Y16" s="40"/>
      <c r="Z16" s="40"/>
    </row>
    <row r="17" spans="2:26" x14ac:dyDescent="0.3">
      <c r="B17" s="14"/>
      <c r="C17" s="14"/>
      <c r="D17" s="21"/>
      <c r="F17" s="48"/>
      <c r="G17" s="49"/>
      <c r="H17" s="50"/>
      <c r="I17" s="51"/>
      <c r="J17" s="44"/>
      <c r="K17" s="27"/>
      <c r="L17" s="27"/>
      <c r="M17" s="45"/>
      <c r="N17" s="52"/>
      <c r="O17" s="27"/>
      <c r="P17" s="27"/>
      <c r="Q17" s="27"/>
      <c r="R17" s="45"/>
      <c r="S17" s="53"/>
      <c r="T17" s="27"/>
      <c r="U17" s="27"/>
      <c r="V17" s="27"/>
      <c r="W17" s="45"/>
      <c r="X17" s="40"/>
      <c r="Y17" s="40"/>
      <c r="Z17" s="40"/>
    </row>
    <row r="18" spans="2:26" x14ac:dyDescent="0.3">
      <c r="B18" s="14"/>
      <c r="C18" s="14"/>
      <c r="D18" s="21"/>
      <c r="F18" s="53"/>
      <c r="H18" s="50"/>
      <c r="I18" s="51"/>
      <c r="J18" s="44"/>
      <c r="K18" s="27"/>
      <c r="L18" s="27"/>
      <c r="M18" s="45"/>
      <c r="N18" s="52"/>
      <c r="O18" s="27"/>
      <c r="P18" s="27"/>
      <c r="Q18" s="27"/>
      <c r="R18" s="45"/>
      <c r="S18" s="51"/>
      <c r="T18" s="27"/>
      <c r="U18" s="27"/>
      <c r="V18" s="27"/>
      <c r="W18" s="45"/>
      <c r="X18" s="40"/>
      <c r="Y18" s="40"/>
      <c r="Z18" s="40"/>
    </row>
    <row r="19" spans="2:26" x14ac:dyDescent="0.3">
      <c r="B19" s="14"/>
      <c r="C19" s="14"/>
      <c r="D19" s="21"/>
      <c r="F19" s="54"/>
      <c r="G19" s="44"/>
      <c r="H19" s="44"/>
      <c r="I19" s="44"/>
      <c r="J19" s="44"/>
      <c r="K19" s="44"/>
      <c r="L19" s="44"/>
      <c r="M19" s="55"/>
      <c r="N19" s="44"/>
      <c r="O19" s="44"/>
      <c r="P19" s="44"/>
      <c r="Q19" s="44"/>
      <c r="R19" s="55"/>
      <c r="S19" s="44"/>
      <c r="T19" s="44"/>
      <c r="U19" s="44"/>
      <c r="V19" s="44"/>
      <c r="W19" s="55"/>
      <c r="X19" s="40"/>
      <c r="Y19" s="40"/>
      <c r="Z19" s="40"/>
    </row>
    <row r="20" spans="2:26" x14ac:dyDescent="0.3">
      <c r="B20" s="14"/>
      <c r="C20" s="14"/>
      <c r="D20" s="21"/>
      <c r="F20" s="56"/>
      <c r="G20" s="44"/>
      <c r="H20" s="44"/>
      <c r="I20" s="44"/>
      <c r="J20" s="44"/>
      <c r="K20" s="44"/>
      <c r="L20" s="44"/>
      <c r="M20" s="55"/>
      <c r="N20" s="44"/>
      <c r="O20" s="44"/>
      <c r="P20" s="44"/>
      <c r="Q20" s="44"/>
      <c r="R20" s="55"/>
      <c r="S20" s="44"/>
      <c r="T20" s="44"/>
      <c r="U20" s="44"/>
      <c r="V20" s="44"/>
      <c r="W20" s="55"/>
    </row>
    <row r="21" spans="2:26" x14ac:dyDescent="0.3">
      <c r="B21" s="14"/>
      <c r="C21" s="14"/>
      <c r="D21" s="21"/>
      <c r="F21" s="57"/>
      <c r="G21" s="44"/>
      <c r="H21" s="44"/>
      <c r="I21" s="44"/>
      <c r="J21" s="44"/>
      <c r="K21" s="44"/>
      <c r="L21" s="44"/>
      <c r="M21" s="55"/>
      <c r="N21" s="44"/>
      <c r="O21" s="44"/>
      <c r="P21" s="44"/>
      <c r="Q21" s="44"/>
      <c r="R21" s="55"/>
      <c r="S21" s="44"/>
      <c r="T21" s="44"/>
      <c r="U21" s="44"/>
      <c r="V21" s="44"/>
      <c r="W21" s="55"/>
    </row>
    <row r="22" spans="2:26" x14ac:dyDescent="0.3">
      <c r="B22" s="14"/>
      <c r="C22" s="14"/>
      <c r="D22" s="21"/>
      <c r="G22" s="44"/>
      <c r="H22" s="44"/>
      <c r="I22" s="44"/>
      <c r="J22" s="44"/>
      <c r="K22" s="44"/>
      <c r="L22" s="44"/>
      <c r="M22" s="55"/>
      <c r="N22" s="44"/>
      <c r="O22" s="44"/>
      <c r="P22" s="44"/>
      <c r="Q22" s="44"/>
      <c r="R22" s="55"/>
      <c r="S22" s="44"/>
      <c r="T22" s="44"/>
      <c r="U22" s="44"/>
      <c r="V22" s="44"/>
      <c r="W22" s="55"/>
    </row>
    <row r="23" spans="2:26" x14ac:dyDescent="0.3">
      <c r="B23" s="14"/>
      <c r="C23" s="14"/>
      <c r="D23" s="21"/>
      <c r="G23" s="44"/>
      <c r="H23" s="44"/>
      <c r="I23" s="44"/>
      <c r="J23" s="44"/>
      <c r="K23" s="44"/>
      <c r="L23" s="44"/>
      <c r="M23" s="55"/>
      <c r="N23" s="44"/>
      <c r="O23" s="44"/>
      <c r="P23" s="44"/>
      <c r="Q23" s="44"/>
      <c r="R23" s="55"/>
      <c r="S23" s="44"/>
      <c r="T23" s="44"/>
      <c r="U23" s="44"/>
      <c r="V23" s="44"/>
      <c r="W23" s="55"/>
    </row>
    <row r="24" spans="2:26" x14ac:dyDescent="0.3">
      <c r="B24" s="14"/>
      <c r="C24" s="14"/>
      <c r="D24" s="21"/>
      <c r="F24" s="54"/>
      <c r="G24" s="44"/>
      <c r="H24" s="44"/>
      <c r="I24" s="44"/>
      <c r="J24" s="44"/>
      <c r="K24" s="44"/>
      <c r="L24" s="44"/>
      <c r="M24" s="55"/>
      <c r="N24" s="44"/>
      <c r="O24" s="44"/>
      <c r="P24" s="44"/>
      <c r="Q24" s="44"/>
      <c r="R24" s="55"/>
      <c r="S24" s="44"/>
      <c r="T24" s="44"/>
      <c r="U24" s="44"/>
      <c r="V24" s="44"/>
      <c r="W24" s="55"/>
    </row>
    <row r="25" spans="2:26" x14ac:dyDescent="0.3">
      <c r="F25" s="54"/>
      <c r="G25" s="44"/>
      <c r="H25" s="44"/>
      <c r="I25" s="44"/>
      <c r="J25" s="44"/>
      <c r="N25" s="44"/>
      <c r="S25" s="44"/>
    </row>
  </sheetData>
  <conditionalFormatting sqref="W3:W8">
    <cfRule type="cellIs" dxfId="1014" priority="7" operator="lessThan">
      <formula>0</formula>
    </cfRule>
    <cfRule type="containsErrors" dxfId="1013" priority="8" stopIfTrue="1">
      <formula>ISERROR(W3)</formula>
    </cfRule>
  </conditionalFormatting>
  <conditionalFormatting sqref="R3:R11">
    <cfRule type="cellIs" dxfId="1012" priority="5" operator="lessThan">
      <formula>0</formula>
    </cfRule>
    <cfRule type="containsErrors" dxfId="1011" priority="6" stopIfTrue="1">
      <formula>ISERROR(R3)</formula>
    </cfRule>
  </conditionalFormatting>
  <conditionalFormatting sqref="M3:M11">
    <cfRule type="cellIs" dxfId="1010" priority="3" operator="lessThan">
      <formula>0</formula>
    </cfRule>
    <cfRule type="containsErrors" dxfId="1009" priority="4" stopIfTrue="1">
      <formula>ISERROR(M3)</formula>
    </cfRule>
  </conditionalFormatting>
  <conditionalFormatting sqref="W9:W11">
    <cfRule type="cellIs" dxfId="1008" priority="1" operator="lessThan">
      <formula>0</formula>
    </cfRule>
    <cfRule type="containsErrors" dxfId="1007" priority="2" stopIfTrue="1">
      <formula>ISERROR(W9)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DA8-4333-4BCD-A16A-6FE8E4DCD6E9}">
  <dimension ref="A1:AN45"/>
  <sheetViews>
    <sheetView zoomScale="90" zoomScaleNormal="9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12" sqref="F12:F31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s="11" customFormat="1" x14ac:dyDescent="0.3">
      <c r="A3" s="107">
        <v>2019166</v>
      </c>
      <c r="B3" s="104">
        <v>43787</v>
      </c>
      <c r="C3" s="64">
        <v>43803</v>
      </c>
      <c r="D3" s="64">
        <v>44160</v>
      </c>
      <c r="E3" s="72" t="s">
        <v>9</v>
      </c>
      <c r="F3" s="73" t="s">
        <v>287</v>
      </c>
      <c r="G3" s="73" t="s">
        <v>80</v>
      </c>
      <c r="H3" s="129" t="s">
        <v>269</v>
      </c>
      <c r="I3" s="119">
        <v>250000</v>
      </c>
      <c r="J3" s="128"/>
      <c r="K3" s="121">
        <v>674541.75</v>
      </c>
      <c r="L3" s="71">
        <v>424541.75</v>
      </c>
      <c r="M3" s="59">
        <v>0.62937801848440067</v>
      </c>
      <c r="N3" s="119">
        <v>0</v>
      </c>
      <c r="O3" s="122"/>
      <c r="P3" s="121">
        <v>0</v>
      </c>
      <c r="Q3" s="71">
        <v>0</v>
      </c>
      <c r="R3" s="59" t="e">
        <v>#DIV/0!</v>
      </c>
      <c r="S3" s="130">
        <v>0</v>
      </c>
      <c r="T3" s="131"/>
      <c r="U3" s="132">
        <v>0</v>
      </c>
      <c r="V3" s="71">
        <v>0</v>
      </c>
      <c r="W3" s="59" t="e">
        <v>#DIV/0!</v>
      </c>
      <c r="X3" s="124">
        <v>0.1</v>
      </c>
      <c r="Y3" s="125">
        <v>0</v>
      </c>
      <c r="Z3" s="126">
        <v>0</v>
      </c>
      <c r="AA3" s="127">
        <v>67454</v>
      </c>
      <c r="AB3" s="128">
        <v>0</v>
      </c>
      <c r="AC3" s="128">
        <v>0</v>
      </c>
      <c r="AD3" s="69" t="s">
        <v>179</v>
      </c>
      <c r="AE3" s="8" t="s">
        <v>233</v>
      </c>
      <c r="AF3" s="8" t="s">
        <v>220</v>
      </c>
      <c r="AG3" s="8" t="s">
        <v>169</v>
      </c>
      <c r="AH3" s="8" t="s">
        <v>221</v>
      </c>
      <c r="AI3" s="8" t="s">
        <v>171</v>
      </c>
      <c r="AJ3" s="8" t="s">
        <v>161</v>
      </c>
      <c r="AK3" s="70" t="s">
        <v>288</v>
      </c>
      <c r="AL3" s="74"/>
      <c r="AM3" s="12"/>
    </row>
    <row r="4" spans="1:40" s="11" customFormat="1" x14ac:dyDescent="0.3">
      <c r="A4" s="107">
        <v>2018147</v>
      </c>
      <c r="B4" s="104">
        <v>43390</v>
      </c>
      <c r="C4" s="64">
        <v>43391</v>
      </c>
      <c r="D4" s="64">
        <v>44160</v>
      </c>
      <c r="E4" s="72" t="s">
        <v>9</v>
      </c>
      <c r="F4" s="73" t="s">
        <v>286</v>
      </c>
      <c r="G4" s="73" t="s">
        <v>277</v>
      </c>
      <c r="H4" s="129" t="s">
        <v>269</v>
      </c>
      <c r="I4" s="119">
        <v>50000</v>
      </c>
      <c r="J4" s="128"/>
      <c r="K4" s="121">
        <v>116909.63</v>
      </c>
      <c r="L4" s="71">
        <v>66909.63</v>
      </c>
      <c r="M4" s="59">
        <v>0.57231923495096171</v>
      </c>
      <c r="N4" s="119">
        <v>10000</v>
      </c>
      <c r="O4" s="122"/>
      <c r="P4" s="121">
        <v>40018.910000000003</v>
      </c>
      <c r="Q4" s="71">
        <v>30018.910000000003</v>
      </c>
      <c r="R4" s="59">
        <v>0.75011813165326091</v>
      </c>
      <c r="S4" s="130">
        <v>32000</v>
      </c>
      <c r="T4" s="131"/>
      <c r="U4" s="132">
        <v>20862</v>
      </c>
      <c r="V4" s="71">
        <v>-11138</v>
      </c>
      <c r="W4" s="59">
        <v>-0.53388936822931643</v>
      </c>
      <c r="X4" s="124">
        <v>0.1</v>
      </c>
      <c r="Y4" s="125">
        <v>0.1</v>
      </c>
      <c r="Z4" s="126">
        <v>0.1</v>
      </c>
      <c r="AA4" s="127">
        <v>17550</v>
      </c>
      <c r="AB4" s="128">
        <v>0</v>
      </c>
      <c r="AC4" s="128">
        <v>0</v>
      </c>
      <c r="AD4" s="69" t="s">
        <v>179</v>
      </c>
      <c r="AE4" s="8" t="s">
        <v>260</v>
      </c>
      <c r="AF4" s="8" t="s">
        <v>202</v>
      </c>
      <c r="AG4" s="8" t="s">
        <v>274</v>
      </c>
      <c r="AH4" s="8" t="s">
        <v>182</v>
      </c>
      <c r="AI4" s="8" t="s">
        <v>161</v>
      </c>
      <c r="AJ4" s="8" t="s">
        <v>180</v>
      </c>
      <c r="AK4" s="70"/>
      <c r="AL4" s="74"/>
      <c r="AM4" s="12"/>
    </row>
    <row r="5" spans="1:40" x14ac:dyDescent="0.3">
      <c r="A5" s="32">
        <v>2019003</v>
      </c>
      <c r="B5" s="63">
        <v>43460</v>
      </c>
      <c r="C5" s="63">
        <v>43468</v>
      </c>
      <c r="D5" s="63">
        <v>44126</v>
      </c>
      <c r="E5" s="28" t="s">
        <v>9</v>
      </c>
      <c r="F5" s="29" t="s">
        <v>59</v>
      </c>
      <c r="G5" s="29" t="s">
        <v>60</v>
      </c>
      <c r="H5" s="135" t="s">
        <v>269</v>
      </c>
      <c r="I5" s="130">
        <v>250000</v>
      </c>
      <c r="J5" s="136">
        <v>300000</v>
      </c>
      <c r="K5" s="132">
        <v>283302.93</v>
      </c>
      <c r="L5" s="71">
        <v>33302.929999999993</v>
      </c>
      <c r="M5" s="59">
        <v>0.11755236700164023</v>
      </c>
      <c r="N5" s="156">
        <v>175000</v>
      </c>
      <c r="O5" s="131">
        <v>0</v>
      </c>
      <c r="P5" s="206">
        <v>105274.33</v>
      </c>
      <c r="Q5" s="207">
        <v>-69725.67</v>
      </c>
      <c r="R5" s="208">
        <v>-0.66232356928797365</v>
      </c>
      <c r="S5" s="156">
        <v>0</v>
      </c>
      <c r="T5" s="131">
        <v>0</v>
      </c>
      <c r="U5" s="206">
        <v>0</v>
      </c>
      <c r="V5" s="207">
        <v>0</v>
      </c>
      <c r="W5" s="208" t="e">
        <v>#DIV/0!</v>
      </c>
      <c r="X5" s="143">
        <v>0.1</v>
      </c>
      <c r="Y5" s="144">
        <v>0.1</v>
      </c>
      <c r="Z5" s="145">
        <v>0</v>
      </c>
      <c r="AA5" s="7">
        <v>25577</v>
      </c>
      <c r="AB5" s="6">
        <v>351</v>
      </c>
      <c r="AC5" s="5">
        <v>0</v>
      </c>
      <c r="AD5" s="66" t="s">
        <v>179</v>
      </c>
      <c r="AE5" s="66" t="s">
        <v>174</v>
      </c>
      <c r="AF5" s="66" t="s">
        <v>256</v>
      </c>
      <c r="AG5" s="66" t="s">
        <v>177</v>
      </c>
      <c r="AH5" s="66" t="s">
        <v>181</v>
      </c>
      <c r="AI5" s="66" t="s">
        <v>176</v>
      </c>
      <c r="AJ5" s="66"/>
      <c r="AK5" s="66"/>
      <c r="AL5" s="164" t="s">
        <v>131</v>
      </c>
      <c r="AM5" s="12"/>
      <c r="AN5" s="12"/>
    </row>
    <row r="6" spans="1:40" x14ac:dyDescent="0.3">
      <c r="A6" s="33">
        <v>2017095</v>
      </c>
      <c r="B6" s="63">
        <v>42863</v>
      </c>
      <c r="C6" s="63">
        <v>42880</v>
      </c>
      <c r="D6" s="63">
        <v>44126</v>
      </c>
      <c r="E6" s="28" t="s">
        <v>9</v>
      </c>
      <c r="F6" s="29" t="s">
        <v>24</v>
      </c>
      <c r="G6" s="134" t="s">
        <v>25</v>
      </c>
      <c r="H6" s="135" t="s">
        <v>269</v>
      </c>
      <c r="I6" s="130">
        <v>360000</v>
      </c>
      <c r="J6" s="136">
        <v>325000</v>
      </c>
      <c r="K6" s="132">
        <v>308435.57</v>
      </c>
      <c r="L6" s="71">
        <v>-51564.429999999993</v>
      </c>
      <c r="M6" s="59">
        <v>-0.16718055573162327</v>
      </c>
      <c r="N6" s="156">
        <v>181000</v>
      </c>
      <c r="O6" s="131">
        <v>181000</v>
      </c>
      <c r="P6" s="206">
        <v>513050</v>
      </c>
      <c r="Q6" s="207">
        <v>332050</v>
      </c>
      <c r="R6" s="208">
        <v>0.6472078744761719</v>
      </c>
      <c r="S6" s="156">
        <v>0</v>
      </c>
      <c r="T6" s="131">
        <v>0</v>
      </c>
      <c r="U6" s="206">
        <v>0</v>
      </c>
      <c r="V6" s="207">
        <v>0</v>
      </c>
      <c r="W6" s="208" t="e">
        <v>#DIV/0!</v>
      </c>
      <c r="X6" s="143">
        <v>0.1</v>
      </c>
      <c r="Y6" s="144">
        <v>0.1</v>
      </c>
      <c r="Z6" s="145">
        <v>0</v>
      </c>
      <c r="AA6" s="138">
        <v>77064</v>
      </c>
      <c r="AB6" s="139">
        <v>0</v>
      </c>
      <c r="AC6" s="5">
        <v>0</v>
      </c>
      <c r="AD6" s="134" t="s">
        <v>179</v>
      </c>
      <c r="AE6" s="134" t="s">
        <v>178</v>
      </c>
      <c r="AF6" s="66" t="s">
        <v>190</v>
      </c>
      <c r="AG6" s="66" t="s">
        <v>145</v>
      </c>
      <c r="AH6" s="134" t="s">
        <v>302</v>
      </c>
      <c r="AI6" s="134"/>
      <c r="AJ6" s="134"/>
      <c r="AK6" s="134"/>
      <c r="AL6" s="170"/>
      <c r="AM6" s="27"/>
      <c r="AN6" s="12"/>
    </row>
    <row r="7" spans="1:40" x14ac:dyDescent="0.3">
      <c r="A7" s="33">
        <v>2017034</v>
      </c>
      <c r="B7" s="63">
        <v>42779</v>
      </c>
      <c r="C7" s="63">
        <v>42782</v>
      </c>
      <c r="D7" s="63">
        <v>44126</v>
      </c>
      <c r="E7" s="28" t="s">
        <v>9</v>
      </c>
      <c r="F7" s="29" t="s">
        <v>18</v>
      </c>
      <c r="G7" s="134" t="s">
        <v>14</v>
      </c>
      <c r="H7" s="135" t="s">
        <v>269</v>
      </c>
      <c r="I7" s="130">
        <v>2081100</v>
      </c>
      <c r="J7" s="136">
        <v>2600000</v>
      </c>
      <c r="K7" s="132">
        <v>2740000</v>
      </c>
      <c r="L7" s="71">
        <v>658900</v>
      </c>
      <c r="M7" s="59">
        <v>0.24047445255474453</v>
      </c>
      <c r="N7" s="156">
        <v>50000</v>
      </c>
      <c r="O7" s="131">
        <v>50000</v>
      </c>
      <c r="P7" s="206">
        <v>107612.35</v>
      </c>
      <c r="Q7" s="207">
        <v>57612.350000000006</v>
      </c>
      <c r="R7" s="208">
        <v>0.53536931402390153</v>
      </c>
      <c r="S7" s="156">
        <v>100000</v>
      </c>
      <c r="T7" s="131">
        <v>150000</v>
      </c>
      <c r="U7" s="206">
        <v>185000</v>
      </c>
      <c r="V7" s="207">
        <v>85000</v>
      </c>
      <c r="W7" s="208">
        <v>0.45945945945945948</v>
      </c>
      <c r="X7" s="143">
        <v>0.06</v>
      </c>
      <c r="Y7" s="144">
        <v>0.08</v>
      </c>
      <c r="Z7" s="145">
        <v>0</v>
      </c>
      <c r="AA7" s="138">
        <v>189495</v>
      </c>
      <c r="AB7" s="139">
        <v>0</v>
      </c>
      <c r="AC7" s="5">
        <v>0</v>
      </c>
      <c r="AD7" s="134" t="s">
        <v>179</v>
      </c>
      <c r="AE7" s="66"/>
      <c r="AF7" s="66" t="s">
        <v>208</v>
      </c>
      <c r="AG7" s="66" t="s">
        <v>169</v>
      </c>
      <c r="AH7" s="134" t="s">
        <v>197</v>
      </c>
      <c r="AI7" s="134" t="s">
        <v>181</v>
      </c>
      <c r="AJ7" s="134"/>
      <c r="AK7" s="134"/>
      <c r="AL7" s="170"/>
      <c r="AM7" s="12"/>
      <c r="AN7" s="12"/>
    </row>
    <row r="8" spans="1:40" x14ac:dyDescent="0.3">
      <c r="A8" s="34" t="s">
        <v>37</v>
      </c>
      <c r="B8" s="63">
        <v>43098</v>
      </c>
      <c r="C8" s="63">
        <v>43151</v>
      </c>
      <c r="D8" s="63">
        <v>44102</v>
      </c>
      <c r="E8" s="28" t="s">
        <v>9</v>
      </c>
      <c r="F8" s="29" t="s">
        <v>38</v>
      </c>
      <c r="G8" s="134" t="s">
        <v>39</v>
      </c>
      <c r="H8" s="134" t="s">
        <v>350</v>
      </c>
      <c r="I8" s="130">
        <v>650000</v>
      </c>
      <c r="J8" s="141">
        <v>0</v>
      </c>
      <c r="K8" s="132">
        <v>531211.81999999995</v>
      </c>
      <c r="L8" s="71">
        <v>-118788.18000000005</v>
      </c>
      <c r="M8" s="59">
        <v>-0.2236173509843965</v>
      </c>
      <c r="N8" s="156">
        <v>0</v>
      </c>
      <c r="O8" s="131">
        <v>0</v>
      </c>
      <c r="P8" s="206">
        <v>0</v>
      </c>
      <c r="Q8" s="207">
        <v>0</v>
      </c>
      <c r="R8" s="208" t="e">
        <v>#DIV/0!</v>
      </c>
      <c r="S8" s="156">
        <v>25000</v>
      </c>
      <c r="T8" s="131">
        <v>25000</v>
      </c>
      <c r="U8" s="206">
        <v>30000</v>
      </c>
      <c r="V8" s="207">
        <v>5000</v>
      </c>
      <c r="W8" s="208">
        <v>0.16666666666666666</v>
      </c>
      <c r="X8" s="143">
        <v>0</v>
      </c>
      <c r="Y8" s="144">
        <v>0</v>
      </c>
      <c r="Z8" s="145">
        <v>0</v>
      </c>
      <c r="AA8" s="138">
        <v>29042</v>
      </c>
      <c r="AB8" s="139">
        <v>0</v>
      </c>
      <c r="AC8" s="5">
        <v>0</v>
      </c>
      <c r="AD8" s="134" t="s">
        <v>179</v>
      </c>
      <c r="AE8" s="134" t="s">
        <v>230</v>
      </c>
      <c r="AF8" s="134" t="s">
        <v>151</v>
      </c>
      <c r="AG8" s="66" t="s">
        <v>154</v>
      </c>
      <c r="AH8" s="134" t="s">
        <v>155</v>
      </c>
      <c r="AI8" s="134" t="s">
        <v>153</v>
      </c>
      <c r="AJ8" s="134"/>
      <c r="AK8" s="134"/>
      <c r="AL8" s="169" t="s">
        <v>128</v>
      </c>
      <c r="AM8" s="12"/>
      <c r="AN8" s="12"/>
    </row>
    <row r="9" spans="1:40" x14ac:dyDescent="0.3">
      <c r="A9" s="30">
        <v>2019009</v>
      </c>
      <c r="B9" s="63">
        <v>43481</v>
      </c>
      <c r="C9" s="63">
        <v>43482</v>
      </c>
      <c r="D9" s="63">
        <v>44102</v>
      </c>
      <c r="E9" s="28" t="s">
        <v>9</v>
      </c>
      <c r="F9" s="29" t="s">
        <v>61</v>
      </c>
      <c r="G9" s="29" t="s">
        <v>62</v>
      </c>
      <c r="H9" s="29" t="s">
        <v>269</v>
      </c>
      <c r="I9" s="130">
        <v>206400</v>
      </c>
      <c r="J9" s="141">
        <v>0</v>
      </c>
      <c r="K9" s="132">
        <v>206400</v>
      </c>
      <c r="L9" s="71">
        <v>0</v>
      </c>
      <c r="M9" s="59">
        <v>0</v>
      </c>
      <c r="N9" s="130">
        <v>103120</v>
      </c>
      <c r="O9" s="131">
        <v>0</v>
      </c>
      <c r="P9" s="206">
        <v>119770</v>
      </c>
      <c r="Q9" s="207">
        <v>16650</v>
      </c>
      <c r="R9" s="208">
        <v>0.13901644819236872</v>
      </c>
      <c r="S9" s="156">
        <v>100000</v>
      </c>
      <c r="T9" s="131">
        <v>0</v>
      </c>
      <c r="U9" s="206">
        <v>70562</v>
      </c>
      <c r="V9" s="71">
        <v>-29438</v>
      </c>
      <c r="W9" s="59">
        <v>-0.41719339021002805</v>
      </c>
      <c r="X9" s="143">
        <v>0.08</v>
      </c>
      <c r="Y9" s="144">
        <v>0.08</v>
      </c>
      <c r="Z9" s="145">
        <v>0.08</v>
      </c>
      <c r="AA9" s="7">
        <v>33819</v>
      </c>
      <c r="AB9" s="6">
        <v>0</v>
      </c>
      <c r="AC9" s="5">
        <v>0</v>
      </c>
      <c r="AD9" s="66" t="s">
        <v>179</v>
      </c>
      <c r="AE9" s="66" t="s">
        <v>230</v>
      </c>
      <c r="AF9" s="66" t="s">
        <v>177</v>
      </c>
      <c r="AG9" s="66" t="s">
        <v>186</v>
      </c>
      <c r="AH9" s="66" t="s">
        <v>161</v>
      </c>
      <c r="AI9" s="66" t="s">
        <v>185</v>
      </c>
      <c r="AJ9" s="66" t="s">
        <v>176</v>
      </c>
      <c r="AK9" s="66" t="s">
        <v>155</v>
      </c>
      <c r="AL9" s="165"/>
      <c r="AM9" s="27"/>
      <c r="AN9" s="12"/>
    </row>
    <row r="10" spans="1:40" x14ac:dyDescent="0.3">
      <c r="A10" s="32">
        <v>2018110</v>
      </c>
      <c r="B10" s="63">
        <v>43313</v>
      </c>
      <c r="C10" s="63">
        <v>43325</v>
      </c>
      <c r="D10" s="63">
        <v>44100</v>
      </c>
      <c r="E10" s="28" t="s">
        <v>9</v>
      </c>
      <c r="F10" s="29" t="s">
        <v>48</v>
      </c>
      <c r="G10" s="29" t="s">
        <v>49</v>
      </c>
      <c r="H10" s="29" t="s">
        <v>269</v>
      </c>
      <c r="I10" s="130">
        <v>150000</v>
      </c>
      <c r="J10" s="136">
        <v>150000</v>
      </c>
      <c r="K10" s="132">
        <v>145212.35999999999</v>
      </c>
      <c r="L10" s="71">
        <v>-4787.640000000014</v>
      </c>
      <c r="M10" s="59">
        <v>-3.2969920742284019E-2</v>
      </c>
      <c r="N10" s="130">
        <v>0</v>
      </c>
      <c r="O10" s="131">
        <v>0</v>
      </c>
      <c r="P10" s="206">
        <v>0</v>
      </c>
      <c r="Q10" s="207">
        <v>0</v>
      </c>
      <c r="R10" s="208" t="e">
        <v>#DIV/0!</v>
      </c>
      <c r="S10" s="156">
        <v>0</v>
      </c>
      <c r="T10" s="131">
        <v>0</v>
      </c>
      <c r="U10" s="206">
        <v>0</v>
      </c>
      <c r="V10" s="71">
        <v>0</v>
      </c>
      <c r="W10" s="59" t="e">
        <v>#DIV/0!</v>
      </c>
      <c r="X10" s="143">
        <v>0.09</v>
      </c>
      <c r="Y10" s="144">
        <v>0</v>
      </c>
      <c r="Z10" s="145">
        <v>0</v>
      </c>
      <c r="AA10" s="7">
        <v>8545</v>
      </c>
      <c r="AB10" s="6">
        <v>0</v>
      </c>
      <c r="AC10" s="5">
        <v>0</v>
      </c>
      <c r="AD10" s="66" t="s">
        <v>179</v>
      </c>
      <c r="AE10" s="66"/>
      <c r="AF10" s="66" t="s">
        <v>177</v>
      </c>
      <c r="AG10" s="66" t="s">
        <v>176</v>
      </c>
      <c r="AI10" s="66"/>
      <c r="AJ10" s="66"/>
      <c r="AK10" s="66"/>
      <c r="AL10" s="164" t="s">
        <v>129</v>
      </c>
      <c r="AM10" s="27"/>
      <c r="AN10" s="12"/>
    </row>
    <row r="11" spans="1:40" x14ac:dyDescent="0.3">
      <c r="A11" s="30">
        <v>2019033</v>
      </c>
      <c r="B11" s="63">
        <v>43497</v>
      </c>
      <c r="C11" s="63">
        <v>43508</v>
      </c>
      <c r="D11" s="63">
        <v>44067</v>
      </c>
      <c r="E11" s="28" t="s">
        <v>9</v>
      </c>
      <c r="F11" s="29" t="s">
        <v>71</v>
      </c>
      <c r="G11" s="29" t="s">
        <v>72</v>
      </c>
      <c r="H11" s="29" t="s">
        <v>269</v>
      </c>
      <c r="I11" s="130">
        <v>150000</v>
      </c>
      <c r="J11" s="136">
        <v>175000</v>
      </c>
      <c r="K11" s="132">
        <v>103340.1</v>
      </c>
      <c r="L11" s="71">
        <v>-46659.899999999994</v>
      </c>
      <c r="M11" s="59">
        <v>-0.45151785221806434</v>
      </c>
      <c r="N11" s="130">
        <v>25000</v>
      </c>
      <c r="O11" s="131">
        <v>50000</v>
      </c>
      <c r="P11" s="206">
        <v>35996.639999999999</v>
      </c>
      <c r="Q11" s="71">
        <v>10996.64</v>
      </c>
      <c r="R11" s="59">
        <v>0.30549073469079335</v>
      </c>
      <c r="S11" s="130">
        <v>0</v>
      </c>
      <c r="T11" s="136">
        <v>0</v>
      </c>
      <c r="U11" s="132">
        <v>6407.19</v>
      </c>
      <c r="V11" s="71">
        <v>6407.19</v>
      </c>
      <c r="W11" s="59">
        <v>1</v>
      </c>
      <c r="X11" s="143">
        <v>0.1</v>
      </c>
      <c r="Y11" s="144">
        <v>0.1</v>
      </c>
      <c r="Z11" s="145">
        <v>0.1</v>
      </c>
      <c r="AA11" s="7">
        <v>14540</v>
      </c>
      <c r="AB11" s="6">
        <v>137</v>
      </c>
      <c r="AC11" s="5">
        <v>0</v>
      </c>
      <c r="AD11" s="66" t="s">
        <v>179</v>
      </c>
      <c r="AE11" s="66"/>
      <c r="AF11" s="66" t="s">
        <v>177</v>
      </c>
      <c r="AG11" s="66" t="s">
        <v>185</v>
      </c>
      <c r="AH11" s="66" t="s">
        <v>176</v>
      </c>
      <c r="AI11" s="66" t="s">
        <v>193</v>
      </c>
      <c r="AJ11" s="66"/>
      <c r="AK11" s="66"/>
      <c r="AL11" s="165"/>
      <c r="AM11" s="12"/>
      <c r="AN11" s="12"/>
    </row>
    <row r="12" spans="1:40" x14ac:dyDescent="0.3">
      <c r="A12" s="34">
        <v>2018063</v>
      </c>
      <c r="B12" s="63">
        <v>43182</v>
      </c>
      <c r="C12" s="63">
        <v>43195</v>
      </c>
      <c r="D12" s="63">
        <v>44033</v>
      </c>
      <c r="E12" s="28" t="s">
        <v>9</v>
      </c>
      <c r="F12" s="29"/>
      <c r="G12" s="134" t="s">
        <v>42</v>
      </c>
      <c r="H12" s="29" t="s">
        <v>269</v>
      </c>
      <c r="I12" s="130">
        <v>250000</v>
      </c>
      <c r="J12" s="141">
        <v>0</v>
      </c>
      <c r="K12" s="132">
        <v>363090.81</v>
      </c>
      <c r="L12" s="71">
        <v>113090.81</v>
      </c>
      <c r="M12" s="59">
        <v>0.31146701289410217</v>
      </c>
      <c r="N12" s="130">
        <v>175000</v>
      </c>
      <c r="O12" s="131">
        <v>185000</v>
      </c>
      <c r="P12" s="206">
        <v>230737.82</v>
      </c>
      <c r="Q12" s="71">
        <v>55737.820000000007</v>
      </c>
      <c r="R12" s="59">
        <v>0.24156343333745636</v>
      </c>
      <c r="S12" s="156">
        <v>0</v>
      </c>
      <c r="T12" s="131">
        <v>0</v>
      </c>
      <c r="U12" s="206">
        <v>0</v>
      </c>
      <c r="V12" s="71">
        <v>0</v>
      </c>
      <c r="W12" s="59" t="e">
        <v>#DIV/0!</v>
      </c>
      <c r="X12" s="148">
        <v>0.1</v>
      </c>
      <c r="Y12" s="149">
        <v>0.1</v>
      </c>
      <c r="Z12" s="150">
        <v>0</v>
      </c>
      <c r="AA12" s="138">
        <v>48075</v>
      </c>
      <c r="AB12" s="139">
        <v>0</v>
      </c>
      <c r="AC12" s="5">
        <v>0</v>
      </c>
      <c r="AD12" s="134" t="s">
        <v>179</v>
      </c>
      <c r="AE12" s="134"/>
      <c r="AF12" s="134" t="s">
        <v>177</v>
      </c>
      <c r="AG12" s="66" t="s">
        <v>193</v>
      </c>
      <c r="AH12" s="134" t="s">
        <v>176</v>
      </c>
      <c r="AI12" s="134" t="s">
        <v>181</v>
      </c>
      <c r="AJ12" s="134"/>
      <c r="AK12" s="134"/>
      <c r="AL12" s="169" t="s">
        <v>111</v>
      </c>
      <c r="AM12" s="12"/>
      <c r="AN12" s="12"/>
    </row>
    <row r="13" spans="1:40" x14ac:dyDescent="0.3">
      <c r="A13" s="33">
        <v>2017204</v>
      </c>
      <c r="B13" s="63">
        <v>43085</v>
      </c>
      <c r="C13" s="63">
        <v>43089</v>
      </c>
      <c r="D13" s="63">
        <v>44033</v>
      </c>
      <c r="E13" s="28" t="s">
        <v>9</v>
      </c>
      <c r="F13" s="29"/>
      <c r="G13" s="134" t="s">
        <v>31</v>
      </c>
      <c r="H13" s="29" t="s">
        <v>269</v>
      </c>
      <c r="I13" s="130">
        <v>400000</v>
      </c>
      <c r="J13" s="141">
        <v>0</v>
      </c>
      <c r="K13" s="132">
        <v>1707033.94</v>
      </c>
      <c r="L13" s="71">
        <v>1307033.94</v>
      </c>
      <c r="M13" s="59">
        <v>0.76567542646515863</v>
      </c>
      <c r="N13" s="130">
        <v>0</v>
      </c>
      <c r="O13" s="131">
        <v>0</v>
      </c>
      <c r="P13" s="206">
        <v>0</v>
      </c>
      <c r="Q13" s="71">
        <v>0</v>
      </c>
      <c r="R13" s="59" t="e">
        <v>#DIV/0!</v>
      </c>
      <c r="S13" s="156">
        <v>0</v>
      </c>
      <c r="T13" s="131">
        <v>0</v>
      </c>
      <c r="U13" s="206">
        <v>0</v>
      </c>
      <c r="V13" s="71">
        <v>0</v>
      </c>
      <c r="W13" s="59" t="e">
        <v>#DIV/0!</v>
      </c>
      <c r="X13" s="148">
        <v>0.08</v>
      </c>
      <c r="Y13" s="149">
        <v>0</v>
      </c>
      <c r="Z13" s="150">
        <v>0</v>
      </c>
      <c r="AA13" s="138">
        <v>136563</v>
      </c>
      <c r="AB13" s="139">
        <v>0</v>
      </c>
      <c r="AC13" s="5">
        <v>0</v>
      </c>
      <c r="AD13" s="134" t="s">
        <v>179</v>
      </c>
      <c r="AE13" s="134" t="s">
        <v>258</v>
      </c>
      <c r="AF13" s="134" t="s">
        <v>151</v>
      </c>
      <c r="AG13" s="134" t="s">
        <v>153</v>
      </c>
      <c r="AI13" s="134"/>
      <c r="AJ13" s="134"/>
      <c r="AK13" s="134"/>
      <c r="AL13" s="170"/>
      <c r="AM13" s="27"/>
      <c r="AN13" s="12"/>
    </row>
    <row r="14" spans="1:40" x14ac:dyDescent="0.3">
      <c r="A14" s="32">
        <v>2016170</v>
      </c>
      <c r="B14" s="63">
        <v>42703</v>
      </c>
      <c r="C14" s="63">
        <v>42703</v>
      </c>
      <c r="D14" s="63">
        <v>44033</v>
      </c>
      <c r="E14" s="28" t="s">
        <v>9</v>
      </c>
      <c r="F14" s="134"/>
      <c r="G14" s="29" t="s">
        <v>11</v>
      </c>
      <c r="H14" s="29" t="s">
        <v>269</v>
      </c>
      <c r="I14" s="130">
        <v>750000</v>
      </c>
      <c r="J14" s="141">
        <v>0</v>
      </c>
      <c r="K14" s="154">
        <v>0</v>
      </c>
      <c r="L14" s="71">
        <v>-750000</v>
      </c>
      <c r="M14" s="59" t="e">
        <v>#DIV/0!</v>
      </c>
      <c r="N14" s="130">
        <v>0</v>
      </c>
      <c r="O14" s="131">
        <v>0</v>
      </c>
      <c r="P14" s="206">
        <v>0</v>
      </c>
      <c r="Q14" s="71">
        <v>0</v>
      </c>
      <c r="R14" s="59" t="e">
        <v>#DIV/0!</v>
      </c>
      <c r="S14" s="156">
        <v>60000</v>
      </c>
      <c r="T14" s="131">
        <v>46000</v>
      </c>
      <c r="U14" s="206">
        <v>0</v>
      </c>
      <c r="V14" s="71">
        <v>-60000</v>
      </c>
      <c r="W14" s="59" t="e">
        <v>#DIV/0!</v>
      </c>
      <c r="X14" s="148">
        <v>0.1</v>
      </c>
      <c r="Y14" s="149">
        <v>0</v>
      </c>
      <c r="Z14" s="150">
        <v>0.1</v>
      </c>
      <c r="AA14" s="138">
        <v>95138</v>
      </c>
      <c r="AB14" s="139">
        <v>0</v>
      </c>
      <c r="AC14" s="5">
        <v>0</v>
      </c>
      <c r="AD14" s="134" t="s">
        <v>179</v>
      </c>
      <c r="AE14" s="134" t="s">
        <v>258</v>
      </c>
      <c r="AF14" s="134" t="s">
        <v>151</v>
      </c>
      <c r="AG14" s="66" t="s">
        <v>154</v>
      </c>
      <c r="AH14" s="134" t="s">
        <v>153</v>
      </c>
      <c r="AI14" s="134"/>
      <c r="AJ14" s="134"/>
      <c r="AK14" s="134"/>
      <c r="AL14" s="169" t="s">
        <v>141</v>
      </c>
      <c r="AM14" s="12"/>
      <c r="AN14" s="12"/>
    </row>
    <row r="15" spans="1:40" x14ac:dyDescent="0.3">
      <c r="A15" s="30" t="s">
        <v>52</v>
      </c>
      <c r="B15" s="63">
        <v>43296</v>
      </c>
      <c r="C15" s="63">
        <v>43354</v>
      </c>
      <c r="D15" s="63">
        <v>44006</v>
      </c>
      <c r="E15" s="28" t="s">
        <v>9</v>
      </c>
      <c r="F15" s="29"/>
      <c r="G15" s="29" t="s">
        <v>39</v>
      </c>
      <c r="H15" s="29" t="s">
        <v>350</v>
      </c>
      <c r="I15" s="130">
        <v>525000</v>
      </c>
      <c r="J15" s="141">
        <v>0</v>
      </c>
      <c r="K15" s="132">
        <v>718030.96</v>
      </c>
      <c r="L15" s="71">
        <v>193030.95999999996</v>
      </c>
      <c r="M15" s="59">
        <v>0.26883375613775756</v>
      </c>
      <c r="N15" s="130">
        <v>275000</v>
      </c>
      <c r="O15" s="136">
        <v>175000</v>
      </c>
      <c r="P15" s="132">
        <v>261311.12</v>
      </c>
      <c r="Q15" s="71">
        <v>-13688.880000000005</v>
      </c>
      <c r="R15" s="59">
        <v>-5.2385371123892487E-2</v>
      </c>
      <c r="S15" s="156">
        <v>0</v>
      </c>
      <c r="T15" s="131">
        <v>0</v>
      </c>
      <c r="U15" s="206">
        <v>0</v>
      </c>
      <c r="V15" s="71">
        <v>0</v>
      </c>
      <c r="W15" s="59" t="e">
        <v>#DIV/0!</v>
      </c>
      <c r="X15" s="143">
        <v>0.1</v>
      </c>
      <c r="Y15" s="144">
        <v>0.1</v>
      </c>
      <c r="Z15" s="145">
        <v>0</v>
      </c>
      <c r="AA15" s="7">
        <v>88798</v>
      </c>
      <c r="AB15" s="6">
        <v>0</v>
      </c>
      <c r="AC15" s="5">
        <v>0</v>
      </c>
      <c r="AD15" s="155" t="s">
        <v>179</v>
      </c>
      <c r="AE15" s="134" t="s">
        <v>230</v>
      </c>
      <c r="AF15" s="134" t="s">
        <v>151</v>
      </c>
      <c r="AG15" s="66" t="s">
        <v>152</v>
      </c>
      <c r="AH15" s="66" t="s">
        <v>153</v>
      </c>
      <c r="AI15" s="134" t="s">
        <v>161</v>
      </c>
      <c r="AJ15" s="134"/>
      <c r="AK15" s="66"/>
      <c r="AL15" s="165"/>
      <c r="AM15" s="12"/>
      <c r="AN15" s="12"/>
    </row>
    <row r="16" spans="1:40" x14ac:dyDescent="0.3">
      <c r="A16" s="32">
        <v>2019040</v>
      </c>
      <c r="B16" s="63">
        <v>43465</v>
      </c>
      <c r="C16" s="63">
        <v>43516</v>
      </c>
      <c r="D16" s="63">
        <v>44006</v>
      </c>
      <c r="E16" s="28" t="s">
        <v>9</v>
      </c>
      <c r="F16" s="29"/>
      <c r="G16" s="29" t="s">
        <v>77</v>
      </c>
      <c r="H16" s="29" t="s">
        <v>269</v>
      </c>
      <c r="I16" s="130">
        <v>200000</v>
      </c>
      <c r="J16" s="136">
        <v>150000</v>
      </c>
      <c r="K16" s="142">
        <v>0</v>
      </c>
      <c r="L16" s="71">
        <v>-200000</v>
      </c>
      <c r="M16" s="59" t="e">
        <v>#DIV/0!</v>
      </c>
      <c r="N16" s="130">
        <v>0</v>
      </c>
      <c r="O16" s="136">
        <v>0</v>
      </c>
      <c r="P16" s="132">
        <v>0</v>
      </c>
      <c r="Q16" s="71">
        <v>0</v>
      </c>
      <c r="R16" s="59" t="e">
        <v>#DIV/0!</v>
      </c>
      <c r="S16" s="130">
        <v>0</v>
      </c>
      <c r="T16" s="136">
        <v>0</v>
      </c>
      <c r="U16" s="132">
        <v>0</v>
      </c>
      <c r="V16" s="71">
        <v>0</v>
      </c>
      <c r="W16" s="59" t="e">
        <v>#DIV/0!</v>
      </c>
      <c r="X16" s="143">
        <v>0.1</v>
      </c>
      <c r="Y16" s="144">
        <v>0</v>
      </c>
      <c r="Z16" s="145">
        <v>0</v>
      </c>
      <c r="AA16" s="7">
        <v>2371</v>
      </c>
      <c r="AB16" s="6">
        <v>0</v>
      </c>
      <c r="AC16" s="5">
        <v>0</v>
      </c>
      <c r="AD16" s="66" t="s">
        <v>179</v>
      </c>
      <c r="AE16" s="66"/>
      <c r="AF16" s="66" t="s">
        <v>190</v>
      </c>
      <c r="AG16" s="66" t="s">
        <v>302</v>
      </c>
      <c r="AI16" s="66"/>
      <c r="AJ16" s="66"/>
      <c r="AK16" s="66"/>
      <c r="AL16" s="164" t="s">
        <v>120</v>
      </c>
      <c r="AM16" s="27"/>
      <c r="AN16" s="12"/>
    </row>
    <row r="17" spans="1:40" x14ac:dyDescent="0.3">
      <c r="A17" s="33">
        <v>2018036</v>
      </c>
      <c r="B17" s="63">
        <v>43109</v>
      </c>
      <c r="C17" s="63">
        <v>43136</v>
      </c>
      <c r="D17" s="63">
        <v>44006</v>
      </c>
      <c r="E17" s="28" t="s">
        <v>9</v>
      </c>
      <c r="F17" s="29"/>
      <c r="G17" s="134" t="s">
        <v>36</v>
      </c>
      <c r="H17" s="29" t="s">
        <v>269</v>
      </c>
      <c r="I17" s="130">
        <v>1500000</v>
      </c>
      <c r="J17" s="136">
        <v>2000000</v>
      </c>
      <c r="K17" s="132">
        <v>2753571.14</v>
      </c>
      <c r="L17" s="71">
        <v>1253571.1400000001</v>
      </c>
      <c r="M17" s="59">
        <v>0.45525286119900288</v>
      </c>
      <c r="N17" s="130">
        <v>92360</v>
      </c>
      <c r="O17" s="136">
        <v>125000</v>
      </c>
      <c r="P17" s="132">
        <v>0</v>
      </c>
      <c r="Q17" s="71">
        <v>-92360</v>
      </c>
      <c r="R17" s="59" t="e">
        <v>#DIV/0!</v>
      </c>
      <c r="S17" s="130">
        <v>200000</v>
      </c>
      <c r="T17" s="136">
        <v>150000</v>
      </c>
      <c r="U17" s="132">
        <v>100517</v>
      </c>
      <c r="V17" s="71">
        <v>-99483</v>
      </c>
      <c r="W17" s="59">
        <v>-0.9897131828446929</v>
      </c>
      <c r="X17" s="148">
        <v>7.0000000000000007E-2</v>
      </c>
      <c r="Y17" s="149">
        <v>7.0000000000000007E-2</v>
      </c>
      <c r="Z17" s="150">
        <v>7.0000000000000007E-2</v>
      </c>
      <c r="AA17" s="138">
        <v>207800</v>
      </c>
      <c r="AB17" s="139">
        <v>0</v>
      </c>
      <c r="AC17" s="5">
        <v>0</v>
      </c>
      <c r="AD17" s="134" t="s">
        <v>179</v>
      </c>
      <c r="AE17" s="134" t="s">
        <v>230</v>
      </c>
      <c r="AF17" s="134" t="s">
        <v>208</v>
      </c>
      <c r="AG17" s="66" t="s">
        <v>197</v>
      </c>
      <c r="AH17" s="134" t="s">
        <v>169</v>
      </c>
      <c r="AI17" s="134" t="s">
        <v>311</v>
      </c>
      <c r="AJ17" s="134" t="s">
        <v>207</v>
      </c>
      <c r="AK17" s="134" t="s">
        <v>184</v>
      </c>
      <c r="AL17" s="170"/>
      <c r="AM17" s="12"/>
      <c r="AN17" s="12"/>
    </row>
    <row r="18" spans="1:40" customFormat="1" x14ac:dyDescent="0.3">
      <c r="A18" s="34">
        <v>2017181</v>
      </c>
      <c r="B18" s="63">
        <v>42973</v>
      </c>
      <c r="C18" s="63">
        <v>43025</v>
      </c>
      <c r="D18" s="63">
        <v>43979</v>
      </c>
      <c r="E18" s="28" t="s">
        <v>9</v>
      </c>
      <c r="F18" s="29"/>
      <c r="G18" s="134" t="s">
        <v>29</v>
      </c>
      <c r="H18" s="29" t="s">
        <v>269</v>
      </c>
      <c r="I18" s="130">
        <v>800000</v>
      </c>
      <c r="J18" s="141">
        <v>0</v>
      </c>
      <c r="K18" s="132">
        <v>1010595.02</v>
      </c>
      <c r="L18" s="71">
        <v>210595.02000000002</v>
      </c>
      <c r="M18" s="59">
        <v>0.20838715393630181</v>
      </c>
      <c r="N18" s="130">
        <v>0</v>
      </c>
      <c r="O18" s="136">
        <v>0</v>
      </c>
      <c r="P18" s="132">
        <v>0</v>
      </c>
      <c r="Q18" s="71">
        <v>0</v>
      </c>
      <c r="R18" s="59" t="e">
        <v>#DIV/0!</v>
      </c>
      <c r="S18" s="130">
        <v>100000</v>
      </c>
      <c r="T18" s="136">
        <v>35000</v>
      </c>
      <c r="U18" s="132">
        <v>66963.7</v>
      </c>
      <c r="V18" s="75">
        <v>-33036.300000000003</v>
      </c>
      <c r="W18" s="76">
        <v>-0.49334639513646955</v>
      </c>
      <c r="X18" s="143">
        <v>7.0000000000000007E-2</v>
      </c>
      <c r="Y18" s="144">
        <v>0</v>
      </c>
      <c r="Z18" s="145">
        <v>0</v>
      </c>
      <c r="AA18" s="138">
        <v>75079</v>
      </c>
      <c r="AB18" s="139">
        <v>0</v>
      </c>
      <c r="AC18" s="5">
        <v>0</v>
      </c>
      <c r="AD18" s="134" t="s">
        <v>179</v>
      </c>
      <c r="AE18" s="134"/>
      <c r="AF18" s="134" t="s">
        <v>151</v>
      </c>
      <c r="AG18" s="134" t="s">
        <v>154</v>
      </c>
      <c r="AH18" s="134" t="s">
        <v>153</v>
      </c>
      <c r="AI18" s="134"/>
      <c r="AJ18" s="134"/>
      <c r="AK18" s="134"/>
      <c r="AL18" s="169" t="s">
        <v>109</v>
      </c>
    </row>
    <row r="19" spans="1:40" customFormat="1" x14ac:dyDescent="0.3">
      <c r="A19" s="58">
        <v>2019078</v>
      </c>
      <c r="B19" s="77"/>
      <c r="C19" s="78">
        <v>43609</v>
      </c>
      <c r="D19" s="78">
        <v>43841</v>
      </c>
      <c r="E19" s="79" t="s">
        <v>9</v>
      </c>
      <c r="F19" s="8"/>
      <c r="G19" s="8" t="s">
        <v>80</v>
      </c>
      <c r="H19" s="8" t="s">
        <v>269</v>
      </c>
      <c r="I19" s="130">
        <v>0</v>
      </c>
      <c r="J19" s="136">
        <v>0</v>
      </c>
      <c r="K19" s="132">
        <v>0</v>
      </c>
      <c r="L19" s="71">
        <v>0</v>
      </c>
      <c r="M19" s="59" t="e">
        <v>#DIV/0!</v>
      </c>
      <c r="N19" s="130">
        <v>300000</v>
      </c>
      <c r="O19" s="131">
        <v>0</v>
      </c>
      <c r="P19" s="132">
        <v>184787.4</v>
      </c>
      <c r="Q19" s="71">
        <v>-115212.6</v>
      </c>
      <c r="R19" s="59">
        <v>-0.6234873156936025</v>
      </c>
      <c r="S19" s="130">
        <v>0</v>
      </c>
      <c r="T19" s="131">
        <v>0</v>
      </c>
      <c r="U19" s="132">
        <v>0</v>
      </c>
      <c r="V19" s="71">
        <v>0</v>
      </c>
      <c r="W19" s="59" t="e">
        <v>#DIV/0!</v>
      </c>
      <c r="X19" s="113">
        <v>0</v>
      </c>
      <c r="Y19" s="114">
        <v>0.1</v>
      </c>
      <c r="Z19" s="115">
        <v>0</v>
      </c>
      <c r="AA19" s="60">
        <v>18213</v>
      </c>
      <c r="AB19" s="61"/>
      <c r="AC19" s="73"/>
      <c r="AD19" s="69" t="s">
        <v>179</v>
      </c>
      <c r="AE19" s="66"/>
      <c r="AF19" s="8" t="s">
        <v>161</v>
      </c>
      <c r="AG19" s="8" t="s">
        <v>193</v>
      </c>
      <c r="AH19" s="8" t="s">
        <v>185</v>
      </c>
      <c r="AI19" s="8" t="s">
        <v>177</v>
      </c>
      <c r="AJ19" s="8"/>
      <c r="AK19" s="70"/>
      <c r="AL19" s="74"/>
    </row>
    <row r="20" spans="1:40" customFormat="1" x14ac:dyDescent="0.3">
      <c r="A20" s="58">
        <v>2019075</v>
      </c>
      <c r="B20" s="77"/>
      <c r="C20" s="78">
        <v>43606</v>
      </c>
      <c r="D20" s="78">
        <v>43841</v>
      </c>
      <c r="E20" s="79" t="s">
        <v>9</v>
      </c>
      <c r="F20" s="8"/>
      <c r="G20" s="8" t="s">
        <v>191</v>
      </c>
      <c r="H20" s="8" t="s">
        <v>269</v>
      </c>
      <c r="I20" s="130">
        <v>0</v>
      </c>
      <c r="J20" s="136">
        <v>0</v>
      </c>
      <c r="K20" s="132">
        <v>843485.25</v>
      </c>
      <c r="L20" s="71">
        <v>843485.25</v>
      </c>
      <c r="M20" s="59">
        <v>1</v>
      </c>
      <c r="N20" s="130">
        <v>0</v>
      </c>
      <c r="O20" s="131">
        <v>0</v>
      </c>
      <c r="P20" s="132">
        <v>217964.46</v>
      </c>
      <c r="Q20" s="71">
        <v>217964.46</v>
      </c>
      <c r="R20" s="59">
        <v>1</v>
      </c>
      <c r="S20" s="130">
        <v>0</v>
      </c>
      <c r="T20" s="131">
        <v>0</v>
      </c>
      <c r="U20" s="132">
        <v>0</v>
      </c>
      <c r="V20" s="71">
        <v>0</v>
      </c>
      <c r="W20" s="59" t="e">
        <v>#DIV/0!</v>
      </c>
      <c r="X20" s="113">
        <v>0.1</v>
      </c>
      <c r="Y20" s="114">
        <v>0.1</v>
      </c>
      <c r="Z20" s="115">
        <v>0</v>
      </c>
      <c r="AA20" s="60">
        <v>106145</v>
      </c>
      <c r="AB20" s="61"/>
      <c r="AC20" s="73"/>
      <c r="AD20" s="69" t="s">
        <v>179</v>
      </c>
      <c r="AE20" s="24"/>
      <c r="AF20" s="8" t="s">
        <v>214</v>
      </c>
      <c r="AG20" s="8" t="s">
        <v>189</v>
      </c>
      <c r="AH20" s="8" t="s">
        <v>181</v>
      </c>
      <c r="AI20" s="8" t="s">
        <v>190</v>
      </c>
      <c r="AJ20" s="8"/>
      <c r="AK20" s="70"/>
      <c r="AL20" s="74"/>
    </row>
    <row r="21" spans="1:40" customFormat="1" x14ac:dyDescent="0.3">
      <c r="A21" s="58">
        <v>2018160</v>
      </c>
      <c r="B21" s="77"/>
      <c r="C21" s="78">
        <v>43407</v>
      </c>
      <c r="D21" s="78">
        <v>43841</v>
      </c>
      <c r="E21" s="79" t="s">
        <v>9</v>
      </c>
      <c r="F21" s="8"/>
      <c r="G21" s="8" t="s">
        <v>232</v>
      </c>
      <c r="H21" s="8" t="s">
        <v>269</v>
      </c>
      <c r="I21" s="130">
        <v>0</v>
      </c>
      <c r="J21" s="136">
        <v>0</v>
      </c>
      <c r="K21" s="132">
        <v>0</v>
      </c>
      <c r="L21" s="71">
        <v>0</v>
      </c>
      <c r="M21" s="59" t="e">
        <v>#DIV/0!</v>
      </c>
      <c r="N21" s="130">
        <v>0</v>
      </c>
      <c r="O21" s="131">
        <v>0</v>
      </c>
      <c r="P21" s="132">
        <v>0</v>
      </c>
      <c r="Q21" s="71">
        <v>0</v>
      </c>
      <c r="R21" s="59" t="e">
        <v>#DIV/0!</v>
      </c>
      <c r="S21" s="130">
        <v>0</v>
      </c>
      <c r="T21" s="131">
        <v>0</v>
      </c>
      <c r="U21" s="132">
        <v>0</v>
      </c>
      <c r="V21" s="71">
        <v>0</v>
      </c>
      <c r="W21" s="59" t="e">
        <v>#DIV/0!</v>
      </c>
      <c r="X21" s="113">
        <v>0</v>
      </c>
      <c r="Y21" s="114">
        <v>0</v>
      </c>
      <c r="Z21" s="115">
        <v>0</v>
      </c>
      <c r="AA21" s="62"/>
      <c r="AB21" s="61"/>
      <c r="AC21" s="73"/>
      <c r="AD21" s="69" t="s">
        <v>179</v>
      </c>
      <c r="AE21" s="8" t="s">
        <v>233</v>
      </c>
      <c r="AF21" s="8" t="s">
        <v>169</v>
      </c>
      <c r="AG21" s="8" t="s">
        <v>220</v>
      </c>
      <c r="AH21" s="8" t="s">
        <v>171</v>
      </c>
      <c r="AI21" s="8"/>
      <c r="AJ21" s="8"/>
      <c r="AK21" s="70"/>
      <c r="AL21" s="74"/>
    </row>
    <row r="22" spans="1:40" customFormat="1" x14ac:dyDescent="0.3">
      <c r="A22" s="58">
        <v>2018153</v>
      </c>
      <c r="B22" s="77"/>
      <c r="C22" s="78">
        <v>43402</v>
      </c>
      <c r="D22" s="78">
        <v>43841</v>
      </c>
      <c r="E22" s="79" t="s">
        <v>9</v>
      </c>
      <c r="F22" s="8"/>
      <c r="G22" s="8" t="s">
        <v>231</v>
      </c>
      <c r="H22" s="8" t="s">
        <v>269</v>
      </c>
      <c r="I22" s="130">
        <v>500000</v>
      </c>
      <c r="J22" s="136">
        <v>150000</v>
      </c>
      <c r="K22" s="132">
        <v>219645.05</v>
      </c>
      <c r="L22" s="71">
        <v>-280354.95</v>
      </c>
      <c r="M22" s="59">
        <v>-1.2764000372419047</v>
      </c>
      <c r="N22" s="130">
        <v>0</v>
      </c>
      <c r="O22" s="131">
        <v>0</v>
      </c>
      <c r="P22" s="132">
        <v>0</v>
      </c>
      <c r="Q22" s="71">
        <v>0</v>
      </c>
      <c r="R22" s="59" t="e">
        <v>#DIV/0!</v>
      </c>
      <c r="S22" s="130">
        <v>0</v>
      </c>
      <c r="T22" s="131">
        <v>0</v>
      </c>
      <c r="U22" s="132">
        <v>0</v>
      </c>
      <c r="V22" s="71">
        <v>0</v>
      </c>
      <c r="W22" s="59" t="e">
        <v>#DIV/0!</v>
      </c>
      <c r="X22" s="113">
        <v>0.1</v>
      </c>
      <c r="Y22" s="114">
        <v>0</v>
      </c>
      <c r="Z22" s="115">
        <v>0</v>
      </c>
      <c r="AA22" s="60">
        <v>20634</v>
      </c>
      <c r="AB22" s="61"/>
      <c r="AC22" s="73"/>
      <c r="AD22" s="69" t="s">
        <v>179</v>
      </c>
      <c r="AE22" s="24"/>
      <c r="AF22" s="8" t="s">
        <v>177</v>
      </c>
      <c r="AG22" s="8" t="s">
        <v>176</v>
      </c>
      <c r="AH22" s="8"/>
      <c r="AI22" s="8"/>
      <c r="AJ22" s="8"/>
      <c r="AK22" s="70"/>
      <c r="AL22" s="74"/>
    </row>
    <row r="23" spans="1:40" customFormat="1" x14ac:dyDescent="0.3">
      <c r="A23" s="58">
        <v>2018122</v>
      </c>
      <c r="B23" s="77"/>
      <c r="C23" s="78">
        <v>43349</v>
      </c>
      <c r="D23" s="78">
        <v>43841</v>
      </c>
      <c r="E23" s="79" t="s">
        <v>9</v>
      </c>
      <c r="F23" s="8"/>
      <c r="G23" s="8" t="s">
        <v>212</v>
      </c>
      <c r="H23" s="8" t="s">
        <v>269</v>
      </c>
      <c r="I23" s="130">
        <v>225000</v>
      </c>
      <c r="J23" s="136">
        <v>0</v>
      </c>
      <c r="K23" s="132">
        <v>320825.86</v>
      </c>
      <c r="L23" s="71">
        <v>95825.859999999986</v>
      </c>
      <c r="M23" s="59">
        <v>0.29868496261492133</v>
      </c>
      <c r="N23" s="130">
        <v>0</v>
      </c>
      <c r="O23" s="131">
        <v>0</v>
      </c>
      <c r="P23" s="132">
        <v>202493</v>
      </c>
      <c r="Q23" s="71">
        <v>202493</v>
      </c>
      <c r="R23" s="59">
        <v>1</v>
      </c>
      <c r="S23" s="130">
        <v>199000</v>
      </c>
      <c r="T23" s="131">
        <v>0</v>
      </c>
      <c r="U23" s="132">
        <v>0</v>
      </c>
      <c r="V23" s="71">
        <v>-199000</v>
      </c>
      <c r="W23" s="59" t="e">
        <v>#DIV/0!</v>
      </c>
      <c r="X23" s="113">
        <v>0.1</v>
      </c>
      <c r="Y23" s="114">
        <v>0.1</v>
      </c>
      <c r="Z23" s="115">
        <v>0.1</v>
      </c>
      <c r="AA23" s="60">
        <v>54612</v>
      </c>
      <c r="AB23" s="61"/>
      <c r="AC23" s="73"/>
      <c r="AD23" s="69" t="s">
        <v>179</v>
      </c>
      <c r="AE23" s="66"/>
      <c r="AF23" s="8" t="s">
        <v>151</v>
      </c>
      <c r="AG23" s="8" t="s">
        <v>153</v>
      </c>
      <c r="AH23" s="8" t="s">
        <v>181</v>
      </c>
      <c r="AI23" s="8"/>
      <c r="AJ23" s="8"/>
      <c r="AK23" s="70"/>
      <c r="AL23" s="74"/>
    </row>
    <row r="24" spans="1:40" customFormat="1" x14ac:dyDescent="0.3">
      <c r="A24" s="58">
        <v>2018071</v>
      </c>
      <c r="B24" s="77"/>
      <c r="C24" s="78">
        <v>43214</v>
      </c>
      <c r="D24" s="78">
        <v>43841</v>
      </c>
      <c r="E24" s="79" t="s">
        <v>9</v>
      </c>
      <c r="F24" s="8"/>
      <c r="G24" s="8" t="s">
        <v>77</v>
      </c>
      <c r="H24" s="8" t="s">
        <v>269</v>
      </c>
      <c r="I24" s="130">
        <v>200000</v>
      </c>
      <c r="J24" s="136">
        <v>200000</v>
      </c>
      <c r="K24" s="132">
        <v>195000</v>
      </c>
      <c r="L24" s="71">
        <v>-5000</v>
      </c>
      <c r="M24" s="59">
        <v>-2.564102564102564E-2</v>
      </c>
      <c r="N24" s="130">
        <v>0</v>
      </c>
      <c r="O24" s="131">
        <v>0</v>
      </c>
      <c r="P24" s="132">
        <v>0</v>
      </c>
      <c r="Q24" s="71">
        <v>0</v>
      </c>
      <c r="R24" s="59" t="e">
        <v>#DIV/0!</v>
      </c>
      <c r="S24" s="130">
        <v>0</v>
      </c>
      <c r="T24" s="131">
        <v>0</v>
      </c>
      <c r="U24" s="132">
        <v>0</v>
      </c>
      <c r="V24" s="71">
        <v>0</v>
      </c>
      <c r="W24" s="59" t="e">
        <v>#DIV/0!</v>
      </c>
      <c r="X24" s="113">
        <v>6.5000000000000002E-2</v>
      </c>
      <c r="Y24" s="114">
        <v>0</v>
      </c>
      <c r="Z24" s="115">
        <v>0</v>
      </c>
      <c r="AA24" s="60">
        <v>14155</v>
      </c>
      <c r="AB24" s="61"/>
      <c r="AC24" s="73"/>
      <c r="AD24" s="69" t="s">
        <v>179</v>
      </c>
      <c r="AE24" s="24"/>
      <c r="AF24" s="8" t="s">
        <v>177</v>
      </c>
      <c r="AG24" s="8" t="s">
        <v>176</v>
      </c>
      <c r="AH24" s="8"/>
      <c r="AI24" s="8"/>
      <c r="AJ24" s="8"/>
      <c r="AK24" s="8" t="s">
        <v>169</v>
      </c>
      <c r="AL24" s="74"/>
    </row>
    <row r="25" spans="1:40" customFormat="1" x14ac:dyDescent="0.3">
      <c r="A25" s="58">
        <v>2018013</v>
      </c>
      <c r="B25" s="77"/>
      <c r="C25" s="78">
        <v>43111</v>
      </c>
      <c r="D25" s="78">
        <v>43841</v>
      </c>
      <c r="E25" s="79" t="s">
        <v>9</v>
      </c>
      <c r="F25" s="8"/>
      <c r="G25" s="8" t="s">
        <v>191</v>
      </c>
      <c r="H25" s="8" t="s">
        <v>269</v>
      </c>
      <c r="I25" s="130">
        <v>150000</v>
      </c>
      <c r="J25" s="136">
        <v>150000</v>
      </c>
      <c r="K25" s="132">
        <v>127145.93</v>
      </c>
      <c r="L25" s="71">
        <v>-22854.070000000007</v>
      </c>
      <c r="M25" s="59">
        <v>-0.17974676814271606</v>
      </c>
      <c r="N25" s="130">
        <v>25000</v>
      </c>
      <c r="O25" s="131">
        <v>0</v>
      </c>
      <c r="P25" s="132">
        <v>28292.97</v>
      </c>
      <c r="Q25" s="71">
        <v>3292.9700000000012</v>
      </c>
      <c r="R25" s="59">
        <v>0.11638827595688968</v>
      </c>
      <c r="S25" s="130">
        <v>0</v>
      </c>
      <c r="T25" s="131">
        <v>0</v>
      </c>
      <c r="U25" s="132">
        <v>3000</v>
      </c>
      <c r="V25" s="71">
        <v>3000</v>
      </c>
      <c r="W25" s="59">
        <v>1</v>
      </c>
      <c r="X25" s="113">
        <v>0.1</v>
      </c>
      <c r="Y25" s="114">
        <v>0.1</v>
      </c>
      <c r="Z25" s="115">
        <v>0.1</v>
      </c>
      <c r="AA25" s="60">
        <v>18163</v>
      </c>
      <c r="AB25" s="61"/>
      <c r="AC25" s="73"/>
      <c r="AD25" s="69" t="s">
        <v>179</v>
      </c>
      <c r="AE25" s="8" t="s">
        <v>192</v>
      </c>
      <c r="AF25" s="8" t="s">
        <v>177</v>
      </c>
      <c r="AG25" s="8" t="s">
        <v>176</v>
      </c>
      <c r="AH25" s="8" t="s">
        <v>145</v>
      </c>
      <c r="AI25" s="8" t="s">
        <v>193</v>
      </c>
      <c r="AJ25" s="8"/>
      <c r="AK25" s="70"/>
      <c r="AL25" s="74"/>
    </row>
    <row r="26" spans="1:40" customFormat="1" x14ac:dyDescent="0.3">
      <c r="A26" s="58">
        <v>2018003</v>
      </c>
      <c r="B26" s="77"/>
      <c r="C26" s="78">
        <v>43097</v>
      </c>
      <c r="D26" s="78">
        <v>43841</v>
      </c>
      <c r="E26" s="79" t="s">
        <v>9</v>
      </c>
      <c r="F26" s="8"/>
      <c r="G26" s="8" t="s">
        <v>183</v>
      </c>
      <c r="H26" s="8" t="s">
        <v>269</v>
      </c>
      <c r="I26" s="130">
        <v>1200000</v>
      </c>
      <c r="J26" s="136">
        <v>1200000</v>
      </c>
      <c r="K26" s="132">
        <v>1228080.75</v>
      </c>
      <c r="L26" s="71">
        <v>28080.75</v>
      </c>
      <c r="M26" s="59">
        <v>2.2865556682652992E-2</v>
      </c>
      <c r="N26" s="130">
        <v>300000</v>
      </c>
      <c r="O26" s="131">
        <v>300000</v>
      </c>
      <c r="P26" s="132">
        <v>300000</v>
      </c>
      <c r="Q26" s="71">
        <v>0</v>
      </c>
      <c r="R26" s="59">
        <v>0</v>
      </c>
      <c r="S26" s="130">
        <v>1000000</v>
      </c>
      <c r="T26" s="131">
        <v>0</v>
      </c>
      <c r="U26" s="132">
        <v>495378</v>
      </c>
      <c r="V26" s="71">
        <v>-504622</v>
      </c>
      <c r="W26" s="59">
        <v>-1.0186604976401858</v>
      </c>
      <c r="X26" s="113">
        <v>0.08</v>
      </c>
      <c r="Y26" s="114">
        <v>0.08</v>
      </c>
      <c r="Z26" s="115">
        <v>0.08</v>
      </c>
      <c r="AA26" s="60">
        <v>163537</v>
      </c>
      <c r="AB26" s="61"/>
      <c r="AC26" s="73"/>
      <c r="AD26" s="69" t="s">
        <v>179</v>
      </c>
      <c r="AE26" s="24"/>
      <c r="AF26" s="8" t="s">
        <v>176</v>
      </c>
      <c r="AG26" s="8" t="s">
        <v>320</v>
      </c>
      <c r="AH26" s="8" t="s">
        <v>185</v>
      </c>
      <c r="AI26" s="8" t="s">
        <v>186</v>
      </c>
      <c r="AJ26" s="8" t="s">
        <v>187</v>
      </c>
      <c r="AK26" s="8" t="s">
        <v>184</v>
      </c>
      <c r="AL26" s="74"/>
      <c r="AM26" s="12"/>
    </row>
    <row r="27" spans="1:40" x14ac:dyDescent="0.3">
      <c r="A27" s="58">
        <v>2017196</v>
      </c>
      <c r="B27" s="77"/>
      <c r="C27" s="78">
        <v>43067</v>
      </c>
      <c r="D27" s="78">
        <v>43841</v>
      </c>
      <c r="E27" s="79" t="s">
        <v>9</v>
      </c>
      <c r="F27" s="8"/>
      <c r="G27" s="8" t="s">
        <v>51</v>
      </c>
      <c r="H27" s="8" t="s">
        <v>269</v>
      </c>
      <c r="I27" s="130">
        <v>125000</v>
      </c>
      <c r="J27" s="136">
        <v>40000</v>
      </c>
      <c r="K27" s="132">
        <v>52813.919999999998</v>
      </c>
      <c r="L27" s="71">
        <f t="shared" ref="L27" si="0">K27-I27</f>
        <v>-72186.080000000002</v>
      </c>
      <c r="M27" s="59">
        <f t="shared" ref="M27" si="1">L27/K27</f>
        <v>-1.3668002678081841</v>
      </c>
      <c r="N27" s="130">
        <v>25000</v>
      </c>
      <c r="O27" s="131">
        <v>25000</v>
      </c>
      <c r="P27" s="132">
        <v>14588.68</v>
      </c>
      <c r="Q27" s="71">
        <f t="shared" ref="Q27" si="2">P27-N27</f>
        <v>-10411.32</v>
      </c>
      <c r="R27" s="59">
        <f t="shared" ref="R27" si="3">Q27/P27</f>
        <v>-0.71365743850711649</v>
      </c>
      <c r="S27" s="130">
        <v>0</v>
      </c>
      <c r="T27" s="131">
        <v>0</v>
      </c>
      <c r="U27" s="132">
        <v>0</v>
      </c>
      <c r="V27" s="71">
        <f t="shared" ref="V27" si="4">U27-S27</f>
        <v>0</v>
      </c>
      <c r="W27" s="59" t="e">
        <f t="shared" ref="W27" si="5">V27/U27</f>
        <v>#DIV/0!</v>
      </c>
      <c r="X27" s="113">
        <v>0.1</v>
      </c>
      <c r="Y27" s="114">
        <v>0.1</v>
      </c>
      <c r="Z27" s="115">
        <v>0</v>
      </c>
      <c r="AA27" s="60">
        <v>6740</v>
      </c>
      <c r="AB27" s="61"/>
      <c r="AC27" s="73"/>
      <c r="AD27" s="69" t="s">
        <v>178</v>
      </c>
      <c r="AE27" s="8" t="s">
        <v>179</v>
      </c>
      <c r="AF27" s="8" t="s">
        <v>180</v>
      </c>
      <c r="AG27" s="8" t="s">
        <v>181</v>
      </c>
      <c r="AH27" s="8" t="s">
        <v>182</v>
      </c>
      <c r="AI27" s="8"/>
      <c r="AJ27" s="8"/>
      <c r="AK27" s="70"/>
      <c r="AL27" s="74"/>
      <c r="AM27" s="12"/>
      <c r="AN27" s="12"/>
    </row>
    <row r="28" spans="1:40" x14ac:dyDescent="0.3">
      <c r="A28" s="34">
        <v>2017189</v>
      </c>
      <c r="B28" s="63">
        <v>43043</v>
      </c>
      <c r="C28" s="63">
        <v>43047</v>
      </c>
      <c r="D28" s="63">
        <v>44102</v>
      </c>
      <c r="E28" s="28" t="s">
        <v>9</v>
      </c>
      <c r="F28" s="29"/>
      <c r="G28" s="134" t="s">
        <v>30</v>
      </c>
      <c r="H28" s="29" t="s">
        <v>269</v>
      </c>
      <c r="I28" s="130">
        <v>1238500</v>
      </c>
      <c r="J28" s="141">
        <v>0</v>
      </c>
      <c r="K28" s="152">
        <v>12191.48</v>
      </c>
      <c r="L28" s="71">
        <v>-1226308.52</v>
      </c>
      <c r="M28" s="59">
        <v>-100.58733804263306</v>
      </c>
      <c r="N28" s="130">
        <v>866950</v>
      </c>
      <c r="O28" s="131">
        <v>0</v>
      </c>
      <c r="P28" s="206">
        <v>866950</v>
      </c>
      <c r="Q28" s="207">
        <v>0</v>
      </c>
      <c r="R28" s="208">
        <v>0</v>
      </c>
      <c r="S28" s="156">
        <v>0</v>
      </c>
      <c r="T28" s="131">
        <v>0</v>
      </c>
      <c r="U28" s="206">
        <v>0</v>
      </c>
      <c r="V28" s="71">
        <v>0</v>
      </c>
      <c r="W28" s="59" t="e">
        <v>#DIV/0!</v>
      </c>
      <c r="X28" s="148">
        <v>7.4999999999999997E-2</v>
      </c>
      <c r="Y28" s="149">
        <v>7.4999999999999997E-2</v>
      </c>
      <c r="Z28" s="145">
        <v>7.4999999999999997E-2</v>
      </c>
      <c r="AA28" s="138">
        <v>194063</v>
      </c>
      <c r="AB28" s="139">
        <v>9289</v>
      </c>
      <c r="AC28" s="5">
        <v>0</v>
      </c>
      <c r="AD28" s="134" t="s">
        <v>150</v>
      </c>
      <c r="AE28" s="134" t="s">
        <v>165</v>
      </c>
      <c r="AF28" s="134" t="s">
        <v>151</v>
      </c>
      <c r="AG28" s="66" t="s">
        <v>154</v>
      </c>
      <c r="AH28" s="134" t="s">
        <v>153</v>
      </c>
      <c r="AI28" s="134" t="s">
        <v>181</v>
      </c>
      <c r="AJ28" s="134"/>
      <c r="AK28" s="134"/>
      <c r="AL28" s="169" t="s">
        <v>110</v>
      </c>
      <c r="AM28" s="27"/>
      <c r="AN28" s="12"/>
    </row>
    <row r="29" spans="1:40" customFormat="1" x14ac:dyDescent="0.3">
      <c r="A29" s="58">
        <v>2018135</v>
      </c>
      <c r="B29" s="77"/>
      <c r="C29" s="78">
        <v>43368</v>
      </c>
      <c r="D29" s="78">
        <v>43841</v>
      </c>
      <c r="E29" s="79" t="s">
        <v>9</v>
      </c>
      <c r="F29" s="8"/>
      <c r="G29" s="8" t="s">
        <v>194</v>
      </c>
      <c r="H29" s="8" t="s">
        <v>269</v>
      </c>
      <c r="I29" s="130">
        <v>350000</v>
      </c>
      <c r="J29" s="136">
        <v>0</v>
      </c>
      <c r="K29" s="132">
        <v>442675</v>
      </c>
      <c r="L29" s="71">
        <v>92675</v>
      </c>
      <c r="M29" s="59">
        <v>0.20935223357994015</v>
      </c>
      <c r="N29" s="130">
        <v>300000</v>
      </c>
      <c r="O29" s="131">
        <v>0</v>
      </c>
      <c r="P29" s="132">
        <v>550000</v>
      </c>
      <c r="Q29" s="71">
        <v>250000</v>
      </c>
      <c r="R29" s="59">
        <v>0.45454545454545453</v>
      </c>
      <c r="S29" s="130">
        <v>0</v>
      </c>
      <c r="T29" s="131">
        <v>0</v>
      </c>
      <c r="U29" s="132">
        <v>0</v>
      </c>
      <c r="V29" s="71">
        <v>0</v>
      </c>
      <c r="W29" s="59" t="e">
        <v>#DIV/0!</v>
      </c>
      <c r="X29" s="113">
        <v>0.04</v>
      </c>
      <c r="Y29" s="114">
        <v>7.0000000000000007E-2</v>
      </c>
      <c r="Z29" s="115">
        <v>0</v>
      </c>
      <c r="AA29" s="60">
        <v>56207</v>
      </c>
      <c r="AB29" s="61"/>
      <c r="AC29" s="73"/>
      <c r="AD29" s="69" t="s">
        <v>150</v>
      </c>
      <c r="AE29" s="8" t="s">
        <v>165</v>
      </c>
      <c r="AF29" s="8" t="s">
        <v>153</v>
      </c>
      <c r="AG29" s="8" t="s">
        <v>151</v>
      </c>
      <c r="AH29" s="8" t="s">
        <v>214</v>
      </c>
      <c r="AI29" s="8" t="s">
        <v>181</v>
      </c>
      <c r="AJ29" s="8"/>
      <c r="AK29" s="70"/>
      <c r="AL29" s="74"/>
    </row>
    <row r="30" spans="1:40" x14ac:dyDescent="0.3">
      <c r="A30" s="58">
        <v>2017179</v>
      </c>
      <c r="B30" s="77"/>
      <c r="C30" s="78">
        <v>42956</v>
      </c>
      <c r="D30" s="78">
        <v>43841</v>
      </c>
      <c r="E30" s="79" t="s">
        <v>9</v>
      </c>
      <c r="F30" s="8"/>
      <c r="G30" s="8" t="s">
        <v>77</v>
      </c>
      <c r="H30" s="8" t="s">
        <v>269</v>
      </c>
      <c r="I30" s="130">
        <v>0</v>
      </c>
      <c r="J30" s="136">
        <v>0</v>
      </c>
      <c r="K30" s="132">
        <v>659865</v>
      </c>
      <c r="L30" s="71">
        <v>659865</v>
      </c>
      <c r="M30" s="59">
        <v>1</v>
      </c>
      <c r="N30" s="130">
        <v>0</v>
      </c>
      <c r="O30" s="131">
        <v>0</v>
      </c>
      <c r="P30" s="132">
        <v>0</v>
      </c>
      <c r="Q30" s="71">
        <v>0</v>
      </c>
      <c r="R30" s="59" t="e">
        <v>#DIV/0!</v>
      </c>
      <c r="S30" s="130">
        <v>0</v>
      </c>
      <c r="T30" s="131">
        <v>0</v>
      </c>
      <c r="U30" s="132">
        <v>0</v>
      </c>
      <c r="V30" s="71">
        <v>0</v>
      </c>
      <c r="W30" s="59" t="e">
        <v>#DIV/0!</v>
      </c>
      <c r="X30" s="113">
        <v>0</v>
      </c>
      <c r="Y30" s="114">
        <v>0</v>
      </c>
      <c r="Z30" s="115">
        <v>0</v>
      </c>
      <c r="AA30" s="60">
        <v>79899</v>
      </c>
      <c r="AB30" s="61"/>
      <c r="AC30" s="73"/>
      <c r="AD30" s="69" t="s">
        <v>167</v>
      </c>
      <c r="AE30" s="8" t="s">
        <v>165</v>
      </c>
      <c r="AF30" s="8" t="s">
        <v>168</v>
      </c>
      <c r="AG30" s="8" t="s">
        <v>169</v>
      </c>
      <c r="AH30" s="8" t="s">
        <v>170</v>
      </c>
      <c r="AI30" s="8" t="s">
        <v>171</v>
      </c>
      <c r="AJ30" s="8" t="s">
        <v>172</v>
      </c>
      <c r="AK30" s="70" t="s">
        <v>173</v>
      </c>
      <c r="AL30" s="74"/>
      <c r="AM30" s="12"/>
      <c r="AN30" s="12"/>
    </row>
    <row r="31" spans="1:40" ht="15" thickBot="1" x14ac:dyDescent="0.35">
      <c r="A31" s="58">
        <v>2017178</v>
      </c>
      <c r="B31" s="77"/>
      <c r="C31" s="78">
        <v>43004</v>
      </c>
      <c r="D31" s="78">
        <v>43841</v>
      </c>
      <c r="E31" s="79" t="s">
        <v>9</v>
      </c>
      <c r="F31" s="8"/>
      <c r="G31" s="8" t="s">
        <v>149</v>
      </c>
      <c r="H31" s="8" t="s">
        <v>269</v>
      </c>
      <c r="I31" s="130">
        <v>2000000</v>
      </c>
      <c r="J31" s="136">
        <v>3500000</v>
      </c>
      <c r="K31" s="132">
        <v>3777313.21</v>
      </c>
      <c r="L31" s="71">
        <v>1777313.21</v>
      </c>
      <c r="M31" s="59">
        <v>0.47052312349814379</v>
      </c>
      <c r="N31" s="130">
        <v>0</v>
      </c>
      <c r="O31" s="131">
        <v>0</v>
      </c>
      <c r="P31" s="132">
        <v>0</v>
      </c>
      <c r="Q31" s="71">
        <v>0</v>
      </c>
      <c r="R31" s="59" t="e">
        <v>#DIV/0!</v>
      </c>
      <c r="S31" s="130">
        <v>75000</v>
      </c>
      <c r="T31" s="131">
        <v>0</v>
      </c>
      <c r="U31" s="132">
        <v>461894</v>
      </c>
      <c r="V31" s="71">
        <v>386894</v>
      </c>
      <c r="W31" s="59">
        <v>0.83762508281120773</v>
      </c>
      <c r="X31" s="113">
        <v>0.06</v>
      </c>
      <c r="Y31" s="114">
        <v>0</v>
      </c>
      <c r="Z31" s="115">
        <v>0.06</v>
      </c>
      <c r="AA31" s="60">
        <v>248473</v>
      </c>
      <c r="AB31" s="61"/>
      <c r="AC31" s="73"/>
      <c r="AD31" s="69" t="s">
        <v>144</v>
      </c>
      <c r="AE31" s="8" t="s">
        <v>165</v>
      </c>
      <c r="AF31" s="8" t="s">
        <v>155</v>
      </c>
      <c r="AG31" s="8" t="s">
        <v>162</v>
      </c>
      <c r="AH31" s="8" t="s">
        <v>160</v>
      </c>
      <c r="AI31" s="8" t="s">
        <v>166</v>
      </c>
      <c r="AJ31" s="8" t="s">
        <v>163</v>
      </c>
      <c r="AK31" s="70"/>
      <c r="AL31" s="74"/>
      <c r="AM31" s="12"/>
      <c r="AN31" s="12"/>
    </row>
    <row r="32" spans="1:40" x14ac:dyDescent="0.3">
      <c r="B32" s="14"/>
      <c r="F32" s="36"/>
      <c r="H32" s="37"/>
      <c r="I32" s="38"/>
      <c r="K32" s="85">
        <f>SUM(K3:K31)</f>
        <v>19540717.48</v>
      </c>
      <c r="L32" s="86"/>
      <c r="M32" s="87"/>
      <c r="N32" s="88"/>
      <c r="O32" s="89"/>
      <c r="P32" s="90">
        <f>SUM(P3:P31)</f>
        <v>3778847.68</v>
      </c>
      <c r="Q32" s="86"/>
      <c r="R32" s="87"/>
      <c r="S32" s="89"/>
      <c r="T32" s="91"/>
      <c r="U32" s="92">
        <f>SUM(U3:U31)</f>
        <v>1440583.8900000001</v>
      </c>
      <c r="V32" s="98"/>
      <c r="W32" s="99"/>
      <c r="X32" s="100"/>
      <c r="Y32" s="100"/>
      <c r="Z32" s="41" t="s">
        <v>136</v>
      </c>
      <c r="AA32" s="18">
        <f>SUM(AA3:AA31)</f>
        <v>2097751</v>
      </c>
      <c r="AB32" s="19">
        <f>SUM(AB3:AB31)</f>
        <v>9777</v>
      </c>
      <c r="AC32" s="20">
        <f>SUM(AC3:AC31)</f>
        <v>0</v>
      </c>
      <c r="AD32" s="16"/>
      <c r="AE32" s="16" t="s">
        <v>142</v>
      </c>
      <c r="AF32" s="16"/>
      <c r="AG32" s="16"/>
      <c r="AH32" s="16"/>
      <c r="AI32" s="16"/>
      <c r="AJ32" s="16"/>
      <c r="AK32" s="17"/>
    </row>
    <row r="33" spans="2:37" x14ac:dyDescent="0.3">
      <c r="B33" s="14"/>
      <c r="C33" s="14"/>
      <c r="D33" s="21"/>
      <c r="F33" s="36"/>
      <c r="H33" s="37"/>
      <c r="I33" s="38"/>
      <c r="J33" s="42"/>
      <c r="K33" s="93"/>
      <c r="L33" s="82"/>
      <c r="M33" s="83"/>
      <c r="N33" s="94"/>
      <c r="O33" s="95"/>
      <c r="P33" s="81">
        <f>SUM(K32:U32)</f>
        <v>24760149.050000001</v>
      </c>
      <c r="Q33" s="82"/>
      <c r="R33" s="83"/>
      <c r="S33" s="95"/>
      <c r="T33" s="96"/>
      <c r="U33" s="84"/>
      <c r="V33" s="101"/>
      <c r="W33" s="97"/>
      <c r="X33" s="40"/>
      <c r="Y33" s="40"/>
      <c r="Z33" s="43"/>
      <c r="AA33" s="3">
        <f>AA32/P33</f>
        <v>8.4722874477203516E-2</v>
      </c>
      <c r="AB33" s="4">
        <f>AB32/AA32</f>
        <v>4.6607056795587272E-3</v>
      </c>
      <c r="AD33" s="22"/>
      <c r="AE33" s="22" t="s">
        <v>142</v>
      </c>
      <c r="AF33" s="22"/>
      <c r="AG33" s="22"/>
      <c r="AH33" s="22"/>
      <c r="AI33" s="22"/>
      <c r="AJ33" s="22"/>
      <c r="AK33" s="23"/>
    </row>
    <row r="34" spans="2:37" ht="43.2" x14ac:dyDescent="0.3">
      <c r="B34" s="14"/>
      <c r="C34" s="14"/>
      <c r="D34" s="21"/>
      <c r="G34" s="44"/>
      <c r="H34" s="44"/>
      <c r="I34" s="44"/>
      <c r="J34" s="44"/>
      <c r="K34" s="37"/>
      <c r="L34" s="27"/>
      <c r="M34" s="45"/>
      <c r="N34" s="44"/>
      <c r="O34" s="39"/>
      <c r="P34" s="38"/>
      <c r="Q34" s="27"/>
      <c r="R34" s="45"/>
      <c r="S34" s="44"/>
      <c r="T34" s="37"/>
      <c r="U34" s="27"/>
      <c r="V34" s="27"/>
      <c r="W34" s="45"/>
      <c r="X34" s="40"/>
      <c r="Y34" s="40"/>
      <c r="Z34" s="40"/>
      <c r="AA34" s="25" t="s">
        <v>134</v>
      </c>
      <c r="AB34" s="26" t="s">
        <v>135</v>
      </c>
    </row>
    <row r="35" spans="2:37" x14ac:dyDescent="0.3">
      <c r="B35" s="14"/>
      <c r="C35" s="14"/>
      <c r="D35" s="21"/>
      <c r="F35" s="46"/>
      <c r="G35" s="44"/>
      <c r="H35" s="44"/>
      <c r="I35" s="44"/>
      <c r="J35" s="44"/>
      <c r="K35" s="37"/>
      <c r="L35" s="27"/>
      <c r="M35" s="45"/>
      <c r="N35" s="44"/>
      <c r="O35" s="39"/>
      <c r="P35" s="38"/>
      <c r="Q35" s="27"/>
      <c r="R35" s="45"/>
      <c r="S35" s="44"/>
      <c r="T35" s="47"/>
      <c r="U35" s="27"/>
      <c r="V35" s="27"/>
      <c r="W35" s="45"/>
      <c r="X35" s="40"/>
      <c r="Y35" s="40"/>
      <c r="Z35" s="40"/>
      <c r="AA35" s="12" t="s">
        <v>115</v>
      </c>
      <c r="AB35" s="12" t="s">
        <v>266</v>
      </c>
      <c r="AC35" s="12" t="s">
        <v>267</v>
      </c>
    </row>
    <row r="36" spans="2:37" x14ac:dyDescent="0.3">
      <c r="B36" s="14"/>
      <c r="C36" s="14"/>
      <c r="D36" s="21"/>
      <c r="G36" s="44"/>
      <c r="H36" s="44"/>
      <c r="I36" s="44"/>
      <c r="J36" s="44"/>
      <c r="K36" s="27"/>
      <c r="L36" s="27"/>
      <c r="M36" s="45"/>
      <c r="N36" s="44"/>
      <c r="O36" s="27"/>
      <c r="P36" s="27"/>
      <c r="Q36" s="27"/>
      <c r="R36" s="45"/>
      <c r="S36" s="44"/>
      <c r="T36" s="27"/>
      <c r="U36" s="27"/>
      <c r="V36" s="27"/>
      <c r="W36" s="45"/>
      <c r="X36" s="40"/>
      <c r="Y36" s="40"/>
      <c r="Z36" s="40"/>
    </row>
    <row r="37" spans="2:37" x14ac:dyDescent="0.3">
      <c r="B37" s="14"/>
      <c r="C37" s="14"/>
      <c r="D37" s="21"/>
      <c r="F37" s="48"/>
      <c r="G37" s="49"/>
      <c r="H37" s="50"/>
      <c r="I37" s="51"/>
      <c r="J37" s="44"/>
      <c r="K37" s="27"/>
      <c r="L37" s="27"/>
      <c r="M37" s="45"/>
      <c r="N37" s="52"/>
      <c r="O37" s="27"/>
      <c r="P37" s="27"/>
      <c r="Q37" s="27"/>
      <c r="R37" s="45"/>
      <c r="S37" s="53"/>
      <c r="T37" s="27"/>
      <c r="U37" s="27"/>
      <c r="V37" s="27"/>
      <c r="W37" s="45"/>
      <c r="X37" s="40"/>
      <c r="Y37" s="40"/>
      <c r="Z37" s="40"/>
    </row>
    <row r="38" spans="2:37" x14ac:dyDescent="0.3">
      <c r="B38" s="14"/>
      <c r="C38" s="14"/>
      <c r="D38" s="21"/>
      <c r="F38" s="53"/>
      <c r="H38" s="50"/>
      <c r="I38" s="51"/>
      <c r="J38" s="44"/>
      <c r="K38" s="27"/>
      <c r="L38" s="27"/>
      <c r="M38" s="45"/>
      <c r="N38" s="52"/>
      <c r="O38" s="27"/>
      <c r="P38" s="27"/>
      <c r="Q38" s="27"/>
      <c r="R38" s="45"/>
      <c r="S38" s="51"/>
      <c r="T38" s="27"/>
      <c r="U38" s="27"/>
      <c r="V38" s="27"/>
      <c r="W38" s="45"/>
      <c r="X38" s="40"/>
      <c r="Y38" s="40"/>
      <c r="Z38" s="40"/>
    </row>
    <row r="39" spans="2:37" x14ac:dyDescent="0.3">
      <c r="B39" s="14"/>
      <c r="C39" s="14"/>
      <c r="D39" s="21"/>
      <c r="F39" s="54"/>
      <c r="G39" s="44"/>
      <c r="H39" s="44"/>
      <c r="I39" s="44"/>
      <c r="J39" s="44"/>
      <c r="K39" s="44"/>
      <c r="L39" s="44"/>
      <c r="M39" s="55"/>
      <c r="N39" s="44"/>
      <c r="O39" s="44"/>
      <c r="P39" s="44"/>
      <c r="Q39" s="44"/>
      <c r="R39" s="55"/>
      <c r="S39" s="44"/>
      <c r="T39" s="44"/>
      <c r="U39" s="44"/>
      <c r="V39" s="44"/>
      <c r="W39" s="55"/>
      <c r="X39" s="40"/>
      <c r="Y39" s="40"/>
      <c r="Z39" s="40"/>
    </row>
    <row r="40" spans="2:37" x14ac:dyDescent="0.3">
      <c r="B40" s="14"/>
      <c r="C40" s="14"/>
      <c r="D40" s="21"/>
      <c r="F40" s="56"/>
      <c r="G40" s="44"/>
      <c r="H40" s="44"/>
      <c r="I40" s="44"/>
      <c r="J40" s="44"/>
      <c r="K40" s="44"/>
      <c r="L40" s="44"/>
      <c r="M40" s="55"/>
      <c r="N40" s="44"/>
      <c r="O40" s="44"/>
      <c r="P40" s="44"/>
      <c r="Q40" s="44"/>
      <c r="R40" s="55"/>
      <c r="S40" s="44"/>
      <c r="T40" s="44"/>
      <c r="U40" s="44"/>
      <c r="V40" s="44"/>
      <c r="W40" s="55"/>
    </row>
    <row r="41" spans="2:37" x14ac:dyDescent="0.3">
      <c r="B41" s="14"/>
      <c r="C41" s="14"/>
      <c r="D41" s="21"/>
      <c r="F41" s="57"/>
      <c r="G41" s="44"/>
      <c r="H41" s="44"/>
      <c r="I41" s="44"/>
      <c r="J41" s="44"/>
      <c r="K41" s="44"/>
      <c r="L41" s="44"/>
      <c r="M41" s="55"/>
      <c r="N41" s="44"/>
      <c r="O41" s="44"/>
      <c r="P41" s="44"/>
      <c r="Q41" s="44"/>
      <c r="R41" s="55"/>
      <c r="S41" s="44"/>
      <c r="T41" s="44"/>
      <c r="U41" s="44"/>
      <c r="V41" s="44"/>
      <c r="W41" s="55"/>
    </row>
    <row r="42" spans="2:37" x14ac:dyDescent="0.3">
      <c r="B42" s="14"/>
      <c r="C42" s="14"/>
      <c r="D42" s="21"/>
      <c r="G42" s="44"/>
      <c r="H42" s="44"/>
      <c r="I42" s="44"/>
      <c r="J42" s="44"/>
      <c r="K42" s="44"/>
      <c r="L42" s="44"/>
      <c r="M42" s="55"/>
      <c r="N42" s="44"/>
      <c r="O42" s="44"/>
      <c r="P42" s="44"/>
      <c r="Q42" s="44"/>
      <c r="R42" s="55"/>
      <c r="S42" s="44"/>
      <c r="T42" s="44"/>
      <c r="U42" s="44"/>
      <c r="V42" s="44"/>
      <c r="W42" s="55"/>
    </row>
    <row r="43" spans="2:37" x14ac:dyDescent="0.3">
      <c r="B43" s="14"/>
      <c r="C43" s="14"/>
      <c r="D43" s="21"/>
      <c r="G43" s="44"/>
      <c r="H43" s="44"/>
      <c r="I43" s="44"/>
      <c r="J43" s="44"/>
      <c r="K43" s="44"/>
      <c r="L43" s="44"/>
      <c r="M43" s="55"/>
      <c r="N43" s="44"/>
      <c r="O43" s="44"/>
      <c r="P43" s="44"/>
      <c r="Q43" s="44"/>
      <c r="R43" s="55"/>
      <c r="S43" s="44"/>
      <c r="T43" s="44"/>
      <c r="U43" s="44"/>
      <c r="V43" s="44"/>
      <c r="W43" s="55"/>
    </row>
    <row r="44" spans="2:37" x14ac:dyDescent="0.3">
      <c r="B44" s="14"/>
      <c r="C44" s="14"/>
      <c r="D44" s="21"/>
      <c r="F44" s="54"/>
      <c r="G44" s="44"/>
      <c r="H44" s="44"/>
      <c r="I44" s="44"/>
      <c r="J44" s="44"/>
      <c r="K44" s="44"/>
      <c r="L44" s="44"/>
      <c r="M44" s="55"/>
      <c r="N44" s="44"/>
      <c r="O44" s="44"/>
      <c r="P44" s="44"/>
      <c r="Q44" s="44"/>
      <c r="R44" s="55"/>
      <c r="S44" s="44"/>
      <c r="T44" s="44"/>
      <c r="U44" s="44"/>
      <c r="V44" s="44"/>
      <c r="W44" s="55"/>
    </row>
    <row r="45" spans="2:37" x14ac:dyDescent="0.3">
      <c r="F45" s="54"/>
      <c r="G45" s="44"/>
      <c r="H45" s="44"/>
      <c r="I45" s="44"/>
      <c r="J45" s="44"/>
      <c r="N45" s="44"/>
      <c r="S45" s="44"/>
    </row>
  </sheetData>
  <conditionalFormatting sqref="W3:W4">
    <cfRule type="cellIs" dxfId="967" priority="23" operator="lessThan">
      <formula>0</formula>
    </cfRule>
    <cfRule type="containsErrors" dxfId="966" priority="24" stopIfTrue="1">
      <formula>ISERROR(W3)</formula>
    </cfRule>
  </conditionalFormatting>
  <conditionalFormatting sqref="W5:W18">
    <cfRule type="cellIs" dxfId="965" priority="17" operator="lessThan">
      <formula>0</formula>
    </cfRule>
    <cfRule type="containsErrors" dxfId="964" priority="18" stopIfTrue="1">
      <formula>ISERROR(W5)</formula>
    </cfRule>
  </conditionalFormatting>
  <conditionalFormatting sqref="R3:R26">
    <cfRule type="cellIs" dxfId="963" priority="21" operator="lessThan">
      <formula>0</formula>
    </cfRule>
    <cfRule type="containsErrors" dxfId="962" priority="22" stopIfTrue="1">
      <formula>ISERROR(R3)</formula>
    </cfRule>
  </conditionalFormatting>
  <conditionalFormatting sqref="M3:M26">
    <cfRule type="cellIs" dxfId="961" priority="19" operator="lessThan">
      <formula>0</formula>
    </cfRule>
    <cfRule type="containsErrors" dxfId="960" priority="20" stopIfTrue="1">
      <formula>ISERROR(M3)</formula>
    </cfRule>
  </conditionalFormatting>
  <conditionalFormatting sqref="W19:W26">
    <cfRule type="cellIs" dxfId="959" priority="15" operator="lessThan">
      <formula>0</formula>
    </cfRule>
    <cfRule type="containsErrors" dxfId="958" priority="16" stopIfTrue="1">
      <formula>ISERROR(W19)</formula>
    </cfRule>
  </conditionalFormatting>
  <conditionalFormatting sqref="W28">
    <cfRule type="cellIs" dxfId="957" priority="13" operator="lessThan">
      <formula>0</formula>
    </cfRule>
    <cfRule type="containsErrors" dxfId="956" priority="14" stopIfTrue="1">
      <formula>ISERROR(W28)</formula>
    </cfRule>
  </conditionalFormatting>
  <conditionalFormatting sqref="R28:R31">
    <cfRule type="cellIs" dxfId="955" priority="11" operator="lessThan">
      <formula>0</formula>
    </cfRule>
    <cfRule type="containsErrors" dxfId="954" priority="12" stopIfTrue="1">
      <formula>ISERROR(R28)</formula>
    </cfRule>
  </conditionalFormatting>
  <conditionalFormatting sqref="M28:M31">
    <cfRule type="cellIs" dxfId="953" priority="9" operator="lessThan">
      <formula>0</formula>
    </cfRule>
    <cfRule type="containsErrors" dxfId="952" priority="10" stopIfTrue="1">
      <formula>ISERROR(M28)</formula>
    </cfRule>
  </conditionalFormatting>
  <conditionalFormatting sqref="W29:W31">
    <cfRule type="cellIs" dxfId="951" priority="7" operator="lessThan">
      <formula>0</formula>
    </cfRule>
    <cfRule type="containsErrors" dxfId="950" priority="8" stopIfTrue="1">
      <formula>ISERROR(W29)</formula>
    </cfRule>
  </conditionalFormatting>
  <conditionalFormatting sqref="R27">
    <cfRule type="cellIs" dxfId="949" priority="3" operator="lessThan">
      <formula>0</formula>
    </cfRule>
    <cfRule type="containsErrors" dxfId="948" priority="4" stopIfTrue="1">
      <formula>ISERROR(R27)</formula>
    </cfRule>
  </conditionalFormatting>
  <conditionalFormatting sqref="M27">
    <cfRule type="cellIs" dxfId="947" priority="1" operator="lessThan">
      <formula>0</formula>
    </cfRule>
    <cfRule type="containsErrors" dxfId="946" priority="2" stopIfTrue="1">
      <formula>ISERROR(M27)</formula>
    </cfRule>
  </conditionalFormatting>
  <conditionalFormatting sqref="W27">
    <cfRule type="cellIs" dxfId="945" priority="5" operator="lessThan">
      <formula>0</formula>
    </cfRule>
    <cfRule type="containsErrors" dxfId="944" priority="6" stopIfTrue="1">
      <formula>ISERROR(W27)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9423-F5E9-446B-834F-B3C5CBE8A97E}">
  <dimension ref="A1:AN17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39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39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39" s="11" customFormat="1" ht="15" thickBot="1" x14ac:dyDescent="0.35">
      <c r="A3" s="30">
        <v>2019155</v>
      </c>
      <c r="B3" s="63">
        <v>43691</v>
      </c>
      <c r="C3" s="63">
        <v>43762</v>
      </c>
      <c r="D3" s="63">
        <v>44130</v>
      </c>
      <c r="E3" s="28" t="s">
        <v>9</v>
      </c>
      <c r="F3" s="29"/>
      <c r="G3" s="29" t="s">
        <v>94</v>
      </c>
      <c r="H3" s="135" t="s">
        <v>269</v>
      </c>
      <c r="I3" s="130">
        <v>180000</v>
      </c>
      <c r="J3" s="141">
        <v>0</v>
      </c>
      <c r="K3" s="132">
        <v>61960.959999999999</v>
      </c>
      <c r="L3" s="71">
        <f t="shared" ref="L3" si="0">K3-I3</f>
        <v>-118039.04000000001</v>
      </c>
      <c r="M3" s="59">
        <f t="shared" ref="M3" si="1">L3/K3</f>
        <v>-1.9050550540211129</v>
      </c>
      <c r="N3" s="156">
        <v>15000</v>
      </c>
      <c r="O3" s="131">
        <v>0</v>
      </c>
      <c r="P3" s="132">
        <v>41619.71</v>
      </c>
      <c r="Q3" s="71">
        <f t="shared" ref="Q3" si="2">P3-N3</f>
        <v>26619.71</v>
      </c>
      <c r="R3" s="59">
        <f t="shared" ref="R3" si="3">Q3/P3</f>
        <v>0.63959383667017378</v>
      </c>
      <c r="S3" s="156">
        <v>0</v>
      </c>
      <c r="T3" s="131">
        <v>0</v>
      </c>
      <c r="U3" s="206">
        <v>0</v>
      </c>
      <c r="V3" s="207">
        <f t="shared" ref="V3" si="4">U3-S3</f>
        <v>0</v>
      </c>
      <c r="W3" s="208" t="e">
        <f t="shared" ref="W3" si="5">V3/U3</f>
        <v>#DIV/0!</v>
      </c>
      <c r="X3" s="143">
        <v>0</v>
      </c>
      <c r="Y3" s="144">
        <v>0</v>
      </c>
      <c r="Z3" s="145">
        <v>0</v>
      </c>
      <c r="AA3" s="7">
        <v>10358</v>
      </c>
      <c r="AB3" s="6">
        <v>0</v>
      </c>
      <c r="AC3" s="5">
        <v>0</v>
      </c>
      <c r="AD3" s="66" t="s">
        <v>253</v>
      </c>
      <c r="AE3" s="66"/>
      <c r="AF3" s="66" t="s">
        <v>291</v>
      </c>
      <c r="AG3" s="66" t="s">
        <v>293</v>
      </c>
      <c r="AH3" s="66"/>
      <c r="AI3" s="66"/>
      <c r="AJ3" s="66"/>
      <c r="AK3" s="66"/>
      <c r="AL3" s="166" t="s">
        <v>123</v>
      </c>
      <c r="AM3" s="12"/>
    </row>
    <row r="4" spans="1:39" x14ac:dyDescent="0.3">
      <c r="B4" s="14"/>
      <c r="F4" s="36"/>
      <c r="H4" s="37"/>
      <c r="I4" s="38"/>
      <c r="K4" s="85">
        <f>SUM(K3:K3)</f>
        <v>61960.959999999999</v>
      </c>
      <c r="L4" s="86"/>
      <c r="M4" s="87"/>
      <c r="N4" s="88"/>
      <c r="O4" s="89"/>
      <c r="P4" s="90">
        <f>SUM(P3:P3)</f>
        <v>41619.71</v>
      </c>
      <c r="Q4" s="86"/>
      <c r="R4" s="87"/>
      <c r="S4" s="89"/>
      <c r="T4" s="91"/>
      <c r="U4" s="92">
        <f>SUM(U3:U3)</f>
        <v>0</v>
      </c>
      <c r="V4" s="98"/>
      <c r="W4" s="99"/>
      <c r="X4" s="100"/>
      <c r="Y4" s="100"/>
      <c r="Z4" s="41" t="s">
        <v>136</v>
      </c>
      <c r="AA4" s="18">
        <f>SUM(AA3:AA3)</f>
        <v>10358</v>
      </c>
      <c r="AB4" s="19">
        <f>SUM(AB3:AB3)</f>
        <v>0</v>
      </c>
      <c r="AC4" s="20">
        <f>SUM(AC3:AC3)</f>
        <v>0</v>
      </c>
      <c r="AD4" s="16"/>
      <c r="AE4" s="16" t="s">
        <v>142</v>
      </c>
      <c r="AF4" s="16"/>
      <c r="AG4" s="16"/>
      <c r="AH4" s="16"/>
      <c r="AI4" s="16"/>
      <c r="AJ4" s="16"/>
      <c r="AK4" s="17"/>
    </row>
    <row r="5" spans="1:39" x14ac:dyDescent="0.3">
      <c r="B5" s="14"/>
      <c r="C5" s="14"/>
      <c r="D5" s="21"/>
      <c r="F5" s="36"/>
      <c r="H5" s="37"/>
      <c r="I5" s="38"/>
      <c r="J5" s="42"/>
      <c r="K5" s="93"/>
      <c r="L5" s="82"/>
      <c r="M5" s="83"/>
      <c r="N5" s="94"/>
      <c r="O5" s="95"/>
      <c r="P5" s="81">
        <f>SUM(K4:U4)</f>
        <v>103580.67</v>
      </c>
      <c r="Q5" s="82"/>
      <c r="R5" s="83"/>
      <c r="S5" s="95"/>
      <c r="T5" s="96"/>
      <c r="U5" s="84"/>
      <c r="V5" s="101"/>
      <c r="W5" s="97"/>
      <c r="X5" s="40"/>
      <c r="Y5" s="40"/>
      <c r="Z5" s="43"/>
      <c r="AA5" s="3">
        <f>AA4/P5</f>
        <v>9.9999353161164151E-2</v>
      </c>
      <c r="AB5" s="4">
        <f>AB4/AA4</f>
        <v>0</v>
      </c>
      <c r="AD5" s="22"/>
      <c r="AE5" s="22" t="s">
        <v>142</v>
      </c>
      <c r="AF5" s="22"/>
      <c r="AG5" s="22"/>
      <c r="AH5" s="22"/>
      <c r="AI5" s="22"/>
      <c r="AJ5" s="22"/>
      <c r="AK5" s="23"/>
    </row>
    <row r="6" spans="1:39" ht="43.2" x14ac:dyDescent="0.3">
      <c r="B6" s="14"/>
      <c r="C6" s="14"/>
      <c r="D6" s="21"/>
      <c r="G6" s="44"/>
      <c r="H6" s="44"/>
      <c r="I6" s="44"/>
      <c r="J6" s="44"/>
      <c r="K6" s="37"/>
      <c r="L6" s="27"/>
      <c r="M6" s="45"/>
      <c r="N6" s="44"/>
      <c r="O6" s="39"/>
      <c r="P6" s="38"/>
      <c r="Q6" s="27"/>
      <c r="R6" s="45"/>
      <c r="S6" s="44"/>
      <c r="T6" s="37"/>
      <c r="U6" s="27"/>
      <c r="V6" s="27"/>
      <c r="W6" s="45"/>
      <c r="X6" s="40"/>
      <c r="Y6" s="40"/>
      <c r="Z6" s="40"/>
      <c r="AA6" s="25" t="s">
        <v>134</v>
      </c>
      <c r="AB6" s="26" t="s">
        <v>135</v>
      </c>
    </row>
    <row r="7" spans="1:39" x14ac:dyDescent="0.3">
      <c r="B7" s="14"/>
      <c r="C7" s="14"/>
      <c r="D7" s="21"/>
      <c r="F7" s="46"/>
      <c r="G7" s="44"/>
      <c r="H7" s="44"/>
      <c r="I7" s="44"/>
      <c r="J7" s="44"/>
      <c r="K7" s="37"/>
      <c r="L7" s="27"/>
      <c r="M7" s="45"/>
      <c r="N7" s="44"/>
      <c r="O7" s="39"/>
      <c r="P7" s="38"/>
      <c r="Q7" s="27"/>
      <c r="R7" s="45"/>
      <c r="S7" s="44"/>
      <c r="T7" s="47"/>
      <c r="U7" s="27"/>
      <c r="V7" s="27"/>
      <c r="W7" s="45"/>
      <c r="X7" s="40"/>
      <c r="Y7" s="40"/>
      <c r="Z7" s="40"/>
      <c r="AA7" s="12" t="s">
        <v>115</v>
      </c>
      <c r="AB7" s="12" t="s">
        <v>266</v>
      </c>
      <c r="AC7" s="12" t="s">
        <v>267</v>
      </c>
    </row>
    <row r="8" spans="1:39" x14ac:dyDescent="0.3">
      <c r="B8" s="14"/>
      <c r="C8" s="14"/>
      <c r="D8" s="21"/>
      <c r="G8" s="44"/>
      <c r="H8" s="44"/>
      <c r="I8" s="44"/>
      <c r="J8" s="44"/>
      <c r="K8" s="27"/>
      <c r="L8" s="27"/>
      <c r="M8" s="45"/>
      <c r="N8" s="44"/>
      <c r="O8" s="27"/>
      <c r="P8" s="27"/>
      <c r="Q8" s="27"/>
      <c r="R8" s="45"/>
      <c r="S8" s="44"/>
      <c r="T8" s="27"/>
      <c r="U8" s="27"/>
      <c r="V8" s="27"/>
      <c r="W8" s="45"/>
      <c r="X8" s="40"/>
      <c r="Y8" s="40"/>
      <c r="Z8" s="40"/>
    </row>
    <row r="9" spans="1:39" x14ac:dyDescent="0.3">
      <c r="B9" s="14"/>
      <c r="C9" s="14"/>
      <c r="D9" s="21"/>
      <c r="F9" s="48"/>
      <c r="G9" s="49"/>
      <c r="H9" s="50"/>
      <c r="I9" s="51"/>
      <c r="J9" s="44"/>
      <c r="K9" s="27"/>
      <c r="L9" s="27"/>
      <c r="M9" s="45"/>
      <c r="N9" s="52"/>
      <c r="O9" s="27"/>
      <c r="P9" s="27"/>
      <c r="Q9" s="27"/>
      <c r="R9" s="45"/>
      <c r="S9" s="53"/>
      <c r="T9" s="27"/>
      <c r="U9" s="27"/>
      <c r="V9" s="27"/>
      <c r="W9" s="45"/>
      <c r="X9" s="40"/>
      <c r="Y9" s="40"/>
      <c r="Z9" s="40"/>
    </row>
    <row r="10" spans="1:39" x14ac:dyDescent="0.3">
      <c r="B10" s="14"/>
      <c r="C10" s="14"/>
      <c r="D10" s="21"/>
      <c r="F10" s="53"/>
      <c r="H10" s="50"/>
      <c r="I10" s="51"/>
      <c r="J10" s="44"/>
      <c r="K10" s="27"/>
      <c r="L10" s="27"/>
      <c r="M10" s="45"/>
      <c r="N10" s="52"/>
      <c r="O10" s="27"/>
      <c r="P10" s="27"/>
      <c r="Q10" s="27"/>
      <c r="R10" s="45"/>
      <c r="S10" s="51"/>
      <c r="T10" s="27"/>
      <c r="U10" s="27"/>
      <c r="V10" s="27"/>
      <c r="W10" s="45"/>
      <c r="X10" s="40"/>
      <c r="Y10" s="40"/>
      <c r="Z10" s="40"/>
    </row>
    <row r="11" spans="1:39" x14ac:dyDescent="0.3">
      <c r="B11" s="14"/>
      <c r="C11" s="14"/>
      <c r="D11" s="21"/>
      <c r="F11" s="54"/>
      <c r="G11" s="44"/>
      <c r="H11" s="44"/>
      <c r="I11" s="44"/>
      <c r="J11" s="44"/>
      <c r="K11" s="44"/>
      <c r="L11" s="44"/>
      <c r="M11" s="55"/>
      <c r="N11" s="44"/>
      <c r="O11" s="44"/>
      <c r="P11" s="44"/>
      <c r="Q11" s="44"/>
      <c r="R11" s="55"/>
      <c r="S11" s="44"/>
      <c r="T11" s="44"/>
      <c r="U11" s="44"/>
      <c r="V11" s="44"/>
      <c r="W11" s="55"/>
      <c r="X11" s="40"/>
      <c r="Y11" s="40"/>
      <c r="Z11" s="40"/>
    </row>
    <row r="12" spans="1:39" x14ac:dyDescent="0.3">
      <c r="B12" s="14"/>
      <c r="C12" s="14"/>
      <c r="D12" s="21"/>
      <c r="F12" s="56"/>
      <c r="G12" s="44"/>
      <c r="H12" s="44"/>
      <c r="I12" s="44"/>
      <c r="J12" s="44"/>
      <c r="K12" s="44"/>
      <c r="L12" s="44"/>
      <c r="M12" s="55"/>
      <c r="N12" s="44"/>
      <c r="O12" s="44"/>
      <c r="P12" s="44"/>
      <c r="Q12" s="44"/>
      <c r="R12" s="55"/>
      <c r="S12" s="44"/>
      <c r="T12" s="44"/>
      <c r="U12" s="44"/>
      <c r="V12" s="44"/>
      <c r="W12" s="55"/>
    </row>
    <row r="13" spans="1:39" x14ac:dyDescent="0.3">
      <c r="B13" s="14"/>
      <c r="C13" s="14"/>
      <c r="D13" s="21"/>
      <c r="F13" s="57"/>
      <c r="G13" s="44"/>
      <c r="H13" s="44"/>
      <c r="I13" s="44"/>
      <c r="J13" s="44"/>
      <c r="K13" s="44"/>
      <c r="L13" s="44"/>
      <c r="M13" s="55"/>
      <c r="N13" s="44"/>
      <c r="O13" s="44"/>
      <c r="P13" s="44"/>
      <c r="Q13" s="44"/>
      <c r="R13" s="55"/>
      <c r="S13" s="44"/>
      <c r="T13" s="44"/>
      <c r="U13" s="44"/>
      <c r="V13" s="44"/>
      <c r="W13" s="55"/>
    </row>
    <row r="14" spans="1:39" x14ac:dyDescent="0.3">
      <c r="B14" s="14"/>
      <c r="C14" s="14"/>
      <c r="D14" s="21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</row>
    <row r="15" spans="1:39" x14ac:dyDescent="0.3">
      <c r="B15" s="14"/>
      <c r="C15" s="14"/>
      <c r="D15" s="21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39" x14ac:dyDescent="0.3">
      <c r="B16" s="14"/>
      <c r="C16" s="14"/>
      <c r="D16" s="21"/>
      <c r="F16" s="54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6:19" x14ac:dyDescent="0.3">
      <c r="F17" s="54"/>
      <c r="G17" s="44"/>
      <c r="H17" s="44"/>
      <c r="I17" s="44"/>
      <c r="J17" s="44"/>
      <c r="N17" s="44"/>
      <c r="S17" s="44"/>
    </row>
  </sheetData>
  <conditionalFormatting sqref="M3">
    <cfRule type="cellIs" dxfId="902" priority="1" operator="lessThan">
      <formula>0</formula>
    </cfRule>
    <cfRule type="containsErrors" dxfId="901" priority="2" stopIfTrue="1">
      <formula>ISERROR(M3)</formula>
    </cfRule>
  </conditionalFormatting>
  <conditionalFormatting sqref="W3">
    <cfRule type="cellIs" dxfId="900" priority="5" operator="lessThan">
      <formula>0</formula>
    </cfRule>
    <cfRule type="containsErrors" dxfId="899" priority="6" stopIfTrue="1">
      <formula>ISERROR(W3)</formula>
    </cfRule>
  </conditionalFormatting>
  <conditionalFormatting sqref="R3">
    <cfRule type="cellIs" dxfId="898" priority="3" operator="lessThan">
      <formula>0</formula>
    </cfRule>
    <cfRule type="containsErrors" dxfId="897" priority="4" stopIfTrue="1">
      <formula>ISERROR(R3)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7B9F-87D5-43B5-8D81-18456CA488CB}">
  <dimension ref="A1:AN30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6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s="11" customFormat="1" x14ac:dyDescent="0.3">
      <c r="A3" s="30">
        <v>2019143</v>
      </c>
      <c r="B3" s="63">
        <v>43690</v>
      </c>
      <c r="C3" s="63">
        <v>43704</v>
      </c>
      <c r="D3" s="63">
        <v>44130</v>
      </c>
      <c r="E3" s="28" t="s">
        <v>9</v>
      </c>
      <c r="F3" s="29"/>
      <c r="G3" s="29" t="s">
        <v>77</v>
      </c>
      <c r="H3" s="135" t="s">
        <v>269</v>
      </c>
      <c r="I3" s="140">
        <v>0</v>
      </c>
      <c r="J3" s="141">
        <v>0</v>
      </c>
      <c r="K3" s="132">
        <v>35483.129999999997</v>
      </c>
      <c r="L3" s="71">
        <v>35483.129999999997</v>
      </c>
      <c r="M3" s="59">
        <v>1</v>
      </c>
      <c r="N3" s="156">
        <v>0</v>
      </c>
      <c r="O3" s="131">
        <v>0</v>
      </c>
      <c r="P3" s="132">
        <v>0</v>
      </c>
      <c r="Q3" s="71">
        <v>0</v>
      </c>
      <c r="R3" s="59" t="e">
        <v>#DIV/0!</v>
      </c>
      <c r="S3" s="156">
        <v>0</v>
      </c>
      <c r="T3" s="131">
        <v>0</v>
      </c>
      <c r="U3" s="206">
        <v>0</v>
      </c>
      <c r="V3" s="207">
        <v>0</v>
      </c>
      <c r="W3" s="208" t="e">
        <v>#DIV/0!</v>
      </c>
      <c r="X3" s="143">
        <v>0.1</v>
      </c>
      <c r="Y3" s="144">
        <v>0</v>
      </c>
      <c r="Z3" s="145">
        <v>0</v>
      </c>
      <c r="AA3" s="7">
        <v>3548</v>
      </c>
      <c r="AB3" s="6">
        <v>0</v>
      </c>
      <c r="AC3" s="5">
        <v>0</v>
      </c>
      <c r="AD3" s="66" t="s">
        <v>250</v>
      </c>
      <c r="AE3" s="66" t="s">
        <v>178</v>
      </c>
      <c r="AF3" s="66" t="s">
        <v>291</v>
      </c>
      <c r="AG3" s="66" t="s">
        <v>293</v>
      </c>
      <c r="AH3" s="66"/>
      <c r="AI3" s="66"/>
      <c r="AJ3" s="66"/>
      <c r="AK3" s="66"/>
      <c r="AL3" s="165"/>
      <c r="AM3" s="12"/>
    </row>
    <row r="4" spans="1:40" s="11" customFormat="1" x14ac:dyDescent="0.3">
      <c r="A4" s="30">
        <v>2019096</v>
      </c>
      <c r="B4" s="63">
        <v>43648</v>
      </c>
      <c r="C4" s="63">
        <v>43648</v>
      </c>
      <c r="D4" s="63">
        <v>44130</v>
      </c>
      <c r="E4" s="28" t="s">
        <v>9</v>
      </c>
      <c r="F4" s="29"/>
      <c r="G4" s="29" t="s">
        <v>87</v>
      </c>
      <c r="H4" s="135" t="s">
        <v>269</v>
      </c>
      <c r="I4" s="130">
        <v>150000</v>
      </c>
      <c r="J4" s="141">
        <v>0</v>
      </c>
      <c r="K4" s="132">
        <v>218559.2</v>
      </c>
      <c r="L4" s="71">
        <v>68559.200000000012</v>
      </c>
      <c r="M4" s="59">
        <v>0.31368709255890398</v>
      </c>
      <c r="N4" s="156">
        <v>100000</v>
      </c>
      <c r="O4" s="131">
        <v>0</v>
      </c>
      <c r="P4" s="132">
        <v>95475.55</v>
      </c>
      <c r="Q4" s="71">
        <v>-4524.4499999999971</v>
      </c>
      <c r="R4" s="59">
        <v>-4.7388572257504639E-2</v>
      </c>
      <c r="S4" s="156">
        <v>0</v>
      </c>
      <c r="T4" s="131">
        <v>0</v>
      </c>
      <c r="U4" s="206">
        <v>0</v>
      </c>
      <c r="V4" s="207">
        <v>0</v>
      </c>
      <c r="W4" s="208" t="e">
        <v>#DIV/0!</v>
      </c>
      <c r="X4" s="143">
        <v>0.1</v>
      </c>
      <c r="Y4" s="144">
        <v>0.1</v>
      </c>
      <c r="Z4" s="145">
        <v>0.1</v>
      </c>
      <c r="AA4" s="7">
        <v>31403</v>
      </c>
      <c r="AB4" s="6">
        <v>0</v>
      </c>
      <c r="AC4" s="5">
        <v>0</v>
      </c>
      <c r="AD4" s="66" t="s">
        <v>250</v>
      </c>
      <c r="AE4" s="66"/>
      <c r="AF4" s="66" t="s">
        <v>291</v>
      </c>
      <c r="AG4" s="66" t="s">
        <v>293</v>
      </c>
      <c r="AH4" s="66"/>
      <c r="AI4" s="66"/>
      <c r="AJ4" s="66"/>
      <c r="AK4" s="66"/>
      <c r="AL4" s="165"/>
      <c r="AM4" s="12"/>
    </row>
    <row r="5" spans="1:40" x14ac:dyDescent="0.3">
      <c r="A5" s="30">
        <v>2019162</v>
      </c>
      <c r="B5" s="63">
        <v>43792</v>
      </c>
      <c r="C5" s="63">
        <v>43794</v>
      </c>
      <c r="D5" s="63">
        <v>44102</v>
      </c>
      <c r="E5" s="28" t="s">
        <v>9</v>
      </c>
      <c r="F5" s="29"/>
      <c r="G5" s="31" t="s">
        <v>96</v>
      </c>
      <c r="H5" s="29" t="s">
        <v>269</v>
      </c>
      <c r="I5" s="130">
        <v>300000</v>
      </c>
      <c r="J5" s="131">
        <v>200000</v>
      </c>
      <c r="K5" s="132">
        <v>253215.54</v>
      </c>
      <c r="L5" s="71">
        <v>-46784.459999999992</v>
      </c>
      <c r="M5" s="59">
        <v>-0.18476140919313241</v>
      </c>
      <c r="N5" s="130">
        <v>300000</v>
      </c>
      <c r="O5" s="131">
        <v>50000</v>
      </c>
      <c r="P5" s="132">
        <v>145009.53</v>
      </c>
      <c r="Q5" s="71">
        <v>-154990.47</v>
      </c>
      <c r="R5" s="59">
        <v>-1.0688295452029946</v>
      </c>
      <c r="S5" s="130">
        <v>100000</v>
      </c>
      <c r="T5" s="131">
        <v>0</v>
      </c>
      <c r="U5" s="132">
        <v>0</v>
      </c>
      <c r="V5" s="71">
        <v>-100000</v>
      </c>
      <c r="W5" s="59" t="e">
        <v>#DIV/0!</v>
      </c>
      <c r="X5" s="143">
        <v>0.1</v>
      </c>
      <c r="Y5" s="144">
        <v>0.1</v>
      </c>
      <c r="Z5" s="145">
        <v>0.1</v>
      </c>
      <c r="AA5" s="7">
        <v>37672</v>
      </c>
      <c r="AB5" s="6">
        <v>0</v>
      </c>
      <c r="AC5" s="5">
        <v>0</v>
      </c>
      <c r="AD5" s="66" t="s">
        <v>250</v>
      </c>
      <c r="AE5" s="66"/>
      <c r="AF5" s="66" t="s">
        <v>190</v>
      </c>
      <c r="AG5" s="66" t="s">
        <v>189</v>
      </c>
      <c r="AH5" s="66" t="s">
        <v>203</v>
      </c>
      <c r="AI5" s="66" t="s">
        <v>204</v>
      </c>
      <c r="AJ5" s="66" t="s">
        <v>161</v>
      </c>
      <c r="AK5" s="66"/>
      <c r="AL5" s="165"/>
      <c r="AM5" s="12"/>
      <c r="AN5" s="12"/>
    </row>
    <row r="6" spans="1:40" x14ac:dyDescent="0.3">
      <c r="A6" s="30">
        <v>2019164</v>
      </c>
      <c r="B6" s="63">
        <v>43783</v>
      </c>
      <c r="C6" s="63">
        <v>43783</v>
      </c>
      <c r="D6" s="63">
        <v>44006</v>
      </c>
      <c r="E6" s="28" t="s">
        <v>9</v>
      </c>
      <c r="F6" s="29"/>
      <c r="G6" s="31" t="s">
        <v>77</v>
      </c>
      <c r="H6" s="29" t="s">
        <v>269</v>
      </c>
      <c r="I6" s="130">
        <v>0</v>
      </c>
      <c r="J6" s="131">
        <v>0</v>
      </c>
      <c r="K6" s="132">
        <v>0</v>
      </c>
      <c r="L6" s="71">
        <v>0</v>
      </c>
      <c r="M6" s="59" t="e">
        <v>#DIV/0!</v>
      </c>
      <c r="N6" s="130">
        <v>375000</v>
      </c>
      <c r="O6" s="131">
        <v>250000</v>
      </c>
      <c r="P6" s="132">
        <v>134535.67999999999</v>
      </c>
      <c r="Q6" s="71">
        <v>-240464.32</v>
      </c>
      <c r="R6" s="59">
        <v>-1.7873646604380342</v>
      </c>
      <c r="S6" s="130">
        <v>90000</v>
      </c>
      <c r="T6" s="131">
        <v>90000</v>
      </c>
      <c r="U6" s="132">
        <v>45760</v>
      </c>
      <c r="V6" s="71">
        <v>-44240</v>
      </c>
      <c r="W6" s="59">
        <v>-0.96678321678321677</v>
      </c>
      <c r="X6" s="143">
        <v>0.06</v>
      </c>
      <c r="Y6" s="144">
        <v>0.06</v>
      </c>
      <c r="Z6" s="145">
        <v>0.06</v>
      </c>
      <c r="AA6" s="7">
        <v>16559</v>
      </c>
      <c r="AB6" s="6">
        <v>0</v>
      </c>
      <c r="AC6" s="5">
        <v>0</v>
      </c>
      <c r="AD6" s="66" t="s">
        <v>250</v>
      </c>
      <c r="AE6" s="66" t="s">
        <v>260</v>
      </c>
      <c r="AF6" s="66" t="s">
        <v>261</v>
      </c>
      <c r="AG6" s="66" t="s">
        <v>259</v>
      </c>
      <c r="AH6" s="66" t="s">
        <v>311</v>
      </c>
      <c r="AI6" s="66" t="s">
        <v>208</v>
      </c>
      <c r="AJ6" s="66" t="s">
        <v>312</v>
      </c>
      <c r="AK6" s="66" t="s">
        <v>214</v>
      </c>
      <c r="AL6" s="165"/>
      <c r="AM6" s="27"/>
      <c r="AN6" s="12"/>
    </row>
    <row r="7" spans="1:40" x14ac:dyDescent="0.3">
      <c r="A7" s="30">
        <v>2019153</v>
      </c>
      <c r="B7" s="63">
        <v>43783</v>
      </c>
      <c r="C7" s="63">
        <v>43783</v>
      </c>
      <c r="D7" s="63">
        <v>44006</v>
      </c>
      <c r="E7" s="28" t="s">
        <v>9</v>
      </c>
      <c r="F7" s="29"/>
      <c r="G7" s="29" t="s">
        <v>77</v>
      </c>
      <c r="H7" s="29" t="s">
        <v>269</v>
      </c>
      <c r="I7" s="130">
        <v>500000</v>
      </c>
      <c r="J7" s="131">
        <v>250000</v>
      </c>
      <c r="K7" s="132">
        <v>453249.03</v>
      </c>
      <c r="L7" s="71">
        <v>-46750.969999999972</v>
      </c>
      <c r="M7" s="59">
        <v>-0.10314632112946821</v>
      </c>
      <c r="N7" s="130">
        <v>0</v>
      </c>
      <c r="O7" s="131">
        <v>0</v>
      </c>
      <c r="P7" s="132">
        <v>0</v>
      </c>
      <c r="Q7" s="71">
        <v>0</v>
      </c>
      <c r="R7" s="59" t="e">
        <v>#DIV/0!</v>
      </c>
      <c r="S7" s="130">
        <v>32000</v>
      </c>
      <c r="T7" s="131">
        <v>32000</v>
      </c>
      <c r="U7" s="132">
        <v>36464</v>
      </c>
      <c r="V7" s="71">
        <v>4464</v>
      </c>
      <c r="W7" s="59">
        <v>0.12242211496270294</v>
      </c>
      <c r="X7" s="143">
        <v>0.06</v>
      </c>
      <c r="Y7" s="144">
        <v>0.06</v>
      </c>
      <c r="Z7" s="145">
        <v>0.06</v>
      </c>
      <c r="AA7" s="7">
        <v>31945</v>
      </c>
      <c r="AB7" s="6">
        <v>0</v>
      </c>
      <c r="AC7" s="5">
        <v>0</v>
      </c>
      <c r="AD7" s="242" t="s">
        <v>250</v>
      </c>
      <c r="AE7" s="66" t="s">
        <v>260</v>
      </c>
      <c r="AF7" s="66" t="s">
        <v>261</v>
      </c>
      <c r="AG7" s="66" t="s">
        <v>259</v>
      </c>
      <c r="AH7" s="66" t="s">
        <v>311</v>
      </c>
      <c r="AI7" s="66" t="s">
        <v>208</v>
      </c>
      <c r="AJ7" s="66" t="s">
        <v>312</v>
      </c>
      <c r="AK7" s="66" t="s">
        <v>214</v>
      </c>
      <c r="AL7" s="165"/>
      <c r="AM7" s="27"/>
      <c r="AN7" s="12"/>
    </row>
    <row r="8" spans="1:40" customFormat="1" ht="15" thickBot="1" x14ac:dyDescent="0.35">
      <c r="A8" s="58">
        <v>2019092</v>
      </c>
      <c r="B8" s="77"/>
      <c r="C8" s="78">
        <v>43639</v>
      </c>
      <c r="D8" s="78">
        <v>43841</v>
      </c>
      <c r="E8" s="79" t="s">
        <v>9</v>
      </c>
      <c r="F8" s="8"/>
      <c r="G8" s="8" t="s">
        <v>249</v>
      </c>
      <c r="H8" s="8" t="s">
        <v>269</v>
      </c>
      <c r="I8" s="130">
        <v>500000</v>
      </c>
      <c r="J8" s="136">
        <v>0</v>
      </c>
      <c r="K8" s="132">
        <v>164530.19</v>
      </c>
      <c r="L8" s="71">
        <v>-335469.81</v>
      </c>
      <c r="M8" s="59">
        <v>-2.0389559508805042</v>
      </c>
      <c r="N8" s="130">
        <v>0</v>
      </c>
      <c r="O8" s="131">
        <v>0</v>
      </c>
      <c r="P8" s="132">
        <v>0</v>
      </c>
      <c r="Q8" s="71">
        <v>0</v>
      </c>
      <c r="R8" s="59" t="e">
        <v>#DIV/0!</v>
      </c>
      <c r="S8" s="130">
        <v>100000</v>
      </c>
      <c r="T8" s="131">
        <v>0</v>
      </c>
      <c r="U8" s="132">
        <v>0</v>
      </c>
      <c r="V8" s="71">
        <v>-100000</v>
      </c>
      <c r="W8" s="59" t="e">
        <v>#DIV/0!</v>
      </c>
      <c r="X8" s="113">
        <v>0.1</v>
      </c>
      <c r="Y8" s="114">
        <v>0</v>
      </c>
      <c r="Z8" s="115">
        <v>0.1</v>
      </c>
      <c r="AA8" s="60">
        <v>16453</v>
      </c>
      <c r="AB8" s="61"/>
      <c r="AC8" s="73"/>
      <c r="AD8" s="69" t="s">
        <v>250</v>
      </c>
      <c r="AE8" s="66"/>
      <c r="AF8" s="8" t="s">
        <v>190</v>
      </c>
      <c r="AG8" s="8" t="s">
        <v>193</v>
      </c>
      <c r="AH8" s="8" t="s">
        <v>189</v>
      </c>
      <c r="AI8" s="8"/>
      <c r="AJ8" s="8"/>
      <c r="AK8" s="70"/>
      <c r="AL8" s="74"/>
    </row>
    <row r="9" spans="1:40" s="11" customFormat="1" x14ac:dyDescent="0.3">
      <c r="A9" s="106" t="s">
        <v>282</v>
      </c>
      <c r="B9" s="102">
        <v>43346</v>
      </c>
      <c r="C9" s="103">
        <v>43357</v>
      </c>
      <c r="D9" s="103">
        <v>44160</v>
      </c>
      <c r="E9" s="116" t="s">
        <v>9</v>
      </c>
      <c r="F9" s="117"/>
      <c r="G9" s="117" t="s">
        <v>283</v>
      </c>
      <c r="H9" s="118" t="s">
        <v>284</v>
      </c>
      <c r="I9" s="119">
        <v>1694700</v>
      </c>
      <c r="J9" s="120"/>
      <c r="K9" s="121">
        <v>1418125.57</v>
      </c>
      <c r="L9" s="71">
        <v>-276574.42999999993</v>
      </c>
      <c r="M9" s="59">
        <v>-0.19502816665240719</v>
      </c>
      <c r="N9" s="119">
        <v>1550587</v>
      </c>
      <c r="O9" s="122"/>
      <c r="P9" s="121">
        <v>485095.29</v>
      </c>
      <c r="Q9" s="160">
        <v>-1065491.71</v>
      </c>
      <c r="R9" s="112">
        <v>-2.1964585762108717</v>
      </c>
      <c r="S9" s="119">
        <v>400000</v>
      </c>
      <c r="T9" s="123"/>
      <c r="U9" s="121">
        <v>485749</v>
      </c>
      <c r="V9" s="160">
        <v>85749</v>
      </c>
      <c r="W9" s="112">
        <v>0.17652944216045735</v>
      </c>
      <c r="X9" s="124">
        <v>0.05</v>
      </c>
      <c r="Y9" s="125">
        <v>0.05</v>
      </c>
      <c r="Z9" s="126">
        <v>0</v>
      </c>
      <c r="AA9" s="158">
        <v>119423</v>
      </c>
      <c r="AB9" s="159">
        <v>0</v>
      </c>
      <c r="AC9" s="159">
        <v>0</v>
      </c>
      <c r="AD9" s="67" t="s">
        <v>229</v>
      </c>
      <c r="AE9" s="9" t="s">
        <v>230</v>
      </c>
      <c r="AF9" s="9" t="s">
        <v>220</v>
      </c>
      <c r="AG9" s="9" t="s">
        <v>169</v>
      </c>
      <c r="AH9" s="9" t="s">
        <v>222</v>
      </c>
      <c r="AI9" s="9" t="s">
        <v>155</v>
      </c>
      <c r="AJ9" s="9" t="s">
        <v>285</v>
      </c>
      <c r="AK9" s="68" t="s">
        <v>171</v>
      </c>
      <c r="AL9" s="162"/>
      <c r="AM9" s="27"/>
    </row>
    <row r="10" spans="1:40" x14ac:dyDescent="0.3">
      <c r="A10" s="34" t="s">
        <v>37</v>
      </c>
      <c r="B10" s="63">
        <v>43098</v>
      </c>
      <c r="C10" s="63">
        <v>43151</v>
      </c>
      <c r="D10" s="63">
        <v>44102</v>
      </c>
      <c r="E10" s="28" t="s">
        <v>9</v>
      </c>
      <c r="F10" s="29"/>
      <c r="G10" s="134" t="s">
        <v>39</v>
      </c>
      <c r="H10" s="134" t="s">
        <v>350</v>
      </c>
      <c r="I10" s="130">
        <v>650000</v>
      </c>
      <c r="J10" s="141">
        <v>0</v>
      </c>
      <c r="K10" s="132">
        <v>531211.81999999995</v>
      </c>
      <c r="L10" s="71">
        <v>-118788.18000000005</v>
      </c>
      <c r="M10" s="59">
        <v>-0.2236173509843965</v>
      </c>
      <c r="N10" s="156">
        <v>0</v>
      </c>
      <c r="O10" s="131">
        <v>0</v>
      </c>
      <c r="P10" s="206">
        <v>0</v>
      </c>
      <c r="Q10" s="207">
        <v>0</v>
      </c>
      <c r="R10" s="208" t="e">
        <v>#DIV/0!</v>
      </c>
      <c r="S10" s="156">
        <v>25000</v>
      </c>
      <c r="T10" s="131">
        <v>25000</v>
      </c>
      <c r="U10" s="206">
        <v>30000</v>
      </c>
      <c r="V10" s="207">
        <v>5000</v>
      </c>
      <c r="W10" s="208">
        <v>0.16666666666666666</v>
      </c>
      <c r="X10" s="143">
        <v>0</v>
      </c>
      <c r="Y10" s="144">
        <v>0</v>
      </c>
      <c r="Z10" s="145">
        <v>0</v>
      </c>
      <c r="AA10" s="138">
        <v>29042</v>
      </c>
      <c r="AB10" s="139">
        <v>0</v>
      </c>
      <c r="AC10" s="5">
        <v>0</v>
      </c>
      <c r="AD10" s="134" t="s">
        <v>179</v>
      </c>
      <c r="AE10" s="134" t="s">
        <v>230</v>
      </c>
      <c r="AF10" s="134" t="s">
        <v>151</v>
      </c>
      <c r="AG10" s="66" t="s">
        <v>154</v>
      </c>
      <c r="AH10" s="134" t="s">
        <v>155</v>
      </c>
      <c r="AI10" s="134" t="s">
        <v>153</v>
      </c>
      <c r="AJ10" s="134"/>
      <c r="AK10" s="134"/>
      <c r="AL10" s="169" t="s">
        <v>128</v>
      </c>
      <c r="AM10" s="12"/>
      <c r="AN10" s="12"/>
    </row>
    <row r="11" spans="1:40" x14ac:dyDescent="0.3">
      <c r="A11" s="30">
        <v>2019009</v>
      </c>
      <c r="B11" s="63">
        <v>43481</v>
      </c>
      <c r="C11" s="63">
        <v>43482</v>
      </c>
      <c r="D11" s="63">
        <v>44102</v>
      </c>
      <c r="E11" s="28" t="s">
        <v>9</v>
      </c>
      <c r="F11" s="29"/>
      <c r="G11" s="29" t="s">
        <v>62</v>
      </c>
      <c r="H11" s="29" t="s">
        <v>269</v>
      </c>
      <c r="I11" s="130">
        <v>206400</v>
      </c>
      <c r="J11" s="141">
        <v>0</v>
      </c>
      <c r="K11" s="132">
        <v>206400</v>
      </c>
      <c r="L11" s="71">
        <v>0</v>
      </c>
      <c r="M11" s="59">
        <v>0</v>
      </c>
      <c r="N11" s="130">
        <v>103120</v>
      </c>
      <c r="O11" s="131">
        <v>0</v>
      </c>
      <c r="P11" s="206">
        <v>119770</v>
      </c>
      <c r="Q11" s="207">
        <v>16650</v>
      </c>
      <c r="R11" s="208">
        <v>0.13901644819236872</v>
      </c>
      <c r="S11" s="156">
        <v>100000</v>
      </c>
      <c r="T11" s="131">
        <v>0</v>
      </c>
      <c r="U11" s="206">
        <v>70562</v>
      </c>
      <c r="V11" s="71">
        <v>-29438</v>
      </c>
      <c r="W11" s="59">
        <v>-0.41719339021002805</v>
      </c>
      <c r="X11" s="143">
        <v>0.08</v>
      </c>
      <c r="Y11" s="144">
        <v>0.08</v>
      </c>
      <c r="Z11" s="145">
        <v>0.08</v>
      </c>
      <c r="AA11" s="7">
        <v>33819</v>
      </c>
      <c r="AB11" s="6">
        <v>0</v>
      </c>
      <c r="AC11" s="5">
        <v>0</v>
      </c>
      <c r="AD11" s="66" t="s">
        <v>179</v>
      </c>
      <c r="AE11" s="66" t="s">
        <v>230</v>
      </c>
      <c r="AF11" s="66" t="s">
        <v>177</v>
      </c>
      <c r="AG11" s="66" t="s">
        <v>186</v>
      </c>
      <c r="AH11" s="66" t="s">
        <v>161</v>
      </c>
      <c r="AI11" s="66" t="s">
        <v>185</v>
      </c>
      <c r="AJ11" s="66" t="s">
        <v>176</v>
      </c>
      <c r="AK11" s="66" t="s">
        <v>155</v>
      </c>
      <c r="AL11" s="165"/>
      <c r="AM11" s="27"/>
      <c r="AN11" s="12"/>
    </row>
    <row r="12" spans="1:40" x14ac:dyDescent="0.3">
      <c r="A12" s="30" t="s">
        <v>52</v>
      </c>
      <c r="B12" s="63">
        <v>43296</v>
      </c>
      <c r="C12" s="63">
        <v>43354</v>
      </c>
      <c r="D12" s="63">
        <v>44006</v>
      </c>
      <c r="E12" s="28" t="s">
        <v>9</v>
      </c>
      <c r="F12" s="29"/>
      <c r="G12" s="29" t="s">
        <v>39</v>
      </c>
      <c r="H12" s="29" t="s">
        <v>350</v>
      </c>
      <c r="I12" s="130">
        <v>525000</v>
      </c>
      <c r="J12" s="141">
        <v>0</v>
      </c>
      <c r="K12" s="132">
        <v>718030.96</v>
      </c>
      <c r="L12" s="71">
        <v>193030.95999999996</v>
      </c>
      <c r="M12" s="59">
        <v>0.26883375613775756</v>
      </c>
      <c r="N12" s="130">
        <v>275000</v>
      </c>
      <c r="O12" s="136">
        <v>175000</v>
      </c>
      <c r="P12" s="132">
        <v>261311.12</v>
      </c>
      <c r="Q12" s="71">
        <v>-13688.880000000005</v>
      </c>
      <c r="R12" s="59">
        <v>-5.2385371123892487E-2</v>
      </c>
      <c r="S12" s="156">
        <v>0</v>
      </c>
      <c r="T12" s="131">
        <v>0</v>
      </c>
      <c r="U12" s="206">
        <v>0</v>
      </c>
      <c r="V12" s="71">
        <v>0</v>
      </c>
      <c r="W12" s="59" t="e">
        <v>#DIV/0!</v>
      </c>
      <c r="X12" s="143">
        <v>0.1</v>
      </c>
      <c r="Y12" s="144">
        <v>0.1</v>
      </c>
      <c r="Z12" s="145">
        <v>0</v>
      </c>
      <c r="AA12" s="7">
        <v>88798</v>
      </c>
      <c r="AB12" s="6">
        <v>0</v>
      </c>
      <c r="AC12" s="5">
        <v>0</v>
      </c>
      <c r="AD12" s="155" t="s">
        <v>179</v>
      </c>
      <c r="AE12" s="134" t="s">
        <v>230</v>
      </c>
      <c r="AF12" s="134" t="s">
        <v>151</v>
      </c>
      <c r="AG12" s="66" t="s">
        <v>152</v>
      </c>
      <c r="AH12" s="66" t="s">
        <v>153</v>
      </c>
      <c r="AI12" s="134" t="s">
        <v>161</v>
      </c>
      <c r="AJ12" s="134"/>
      <c r="AK12" s="66"/>
      <c r="AL12" s="165"/>
      <c r="AM12" s="12"/>
      <c r="AN12" s="12"/>
    </row>
    <row r="13" spans="1:40" x14ac:dyDescent="0.3">
      <c r="A13" s="30" t="s">
        <v>46</v>
      </c>
      <c r="B13" s="63">
        <v>43300</v>
      </c>
      <c r="C13" s="63">
        <v>43320</v>
      </c>
      <c r="D13" s="63">
        <v>44006</v>
      </c>
      <c r="E13" s="28" t="s">
        <v>9</v>
      </c>
      <c r="F13" s="29"/>
      <c r="G13" s="29" t="s">
        <v>47</v>
      </c>
      <c r="H13" s="29" t="s">
        <v>349</v>
      </c>
      <c r="I13" s="130">
        <v>800000</v>
      </c>
      <c r="J13" s="136">
        <v>900000</v>
      </c>
      <c r="K13" s="132">
        <v>552588.75</v>
      </c>
      <c r="L13" s="71">
        <v>-247411.25</v>
      </c>
      <c r="M13" s="59">
        <v>-0.44773124679067389</v>
      </c>
      <c r="N13" s="130">
        <v>700000</v>
      </c>
      <c r="O13" s="136">
        <v>550000</v>
      </c>
      <c r="P13" s="132">
        <v>342095.38</v>
      </c>
      <c r="Q13" s="71">
        <v>-357904.62</v>
      </c>
      <c r="R13" s="59">
        <v>-1.0462129596722411</v>
      </c>
      <c r="S13" s="156">
        <v>300000</v>
      </c>
      <c r="T13" s="131">
        <v>0</v>
      </c>
      <c r="U13" s="206">
        <v>90625</v>
      </c>
      <c r="V13" s="71">
        <v>-209375</v>
      </c>
      <c r="W13" s="59">
        <v>-2.3103448275862069</v>
      </c>
      <c r="X13" s="143">
        <v>0.08</v>
      </c>
      <c r="Y13" s="144">
        <v>0.08</v>
      </c>
      <c r="Z13" s="145">
        <v>0.08</v>
      </c>
      <c r="AA13" s="7">
        <v>93825</v>
      </c>
      <c r="AB13" s="6">
        <v>0</v>
      </c>
      <c r="AC13" s="5">
        <v>0</v>
      </c>
      <c r="AD13" s="66" t="s">
        <v>229</v>
      </c>
      <c r="AE13" s="24" t="s">
        <v>230</v>
      </c>
      <c r="AF13" s="66" t="s">
        <v>208</v>
      </c>
      <c r="AG13" s="66" t="s">
        <v>197</v>
      </c>
      <c r="AH13" s="66" t="s">
        <v>207</v>
      </c>
      <c r="AI13" s="66" t="s">
        <v>307</v>
      </c>
      <c r="AJ13" s="66" t="s">
        <v>209</v>
      </c>
      <c r="AK13" s="66" t="s">
        <v>161</v>
      </c>
      <c r="AL13" s="165"/>
      <c r="AM13" s="12"/>
      <c r="AN13" s="12"/>
    </row>
    <row r="14" spans="1:40" x14ac:dyDescent="0.3">
      <c r="A14" s="33">
        <v>2018036</v>
      </c>
      <c r="B14" s="63">
        <v>43109</v>
      </c>
      <c r="C14" s="63">
        <v>43136</v>
      </c>
      <c r="D14" s="63">
        <v>44006</v>
      </c>
      <c r="E14" s="28" t="s">
        <v>9</v>
      </c>
      <c r="F14" s="29"/>
      <c r="G14" s="134" t="s">
        <v>36</v>
      </c>
      <c r="H14" s="29" t="s">
        <v>269</v>
      </c>
      <c r="I14" s="130">
        <v>1500000</v>
      </c>
      <c r="J14" s="136">
        <v>2000000</v>
      </c>
      <c r="K14" s="132">
        <v>2753571.14</v>
      </c>
      <c r="L14" s="71">
        <v>1253571.1400000001</v>
      </c>
      <c r="M14" s="59">
        <v>0.45525286119900288</v>
      </c>
      <c r="N14" s="130">
        <v>92360</v>
      </c>
      <c r="O14" s="136">
        <v>125000</v>
      </c>
      <c r="P14" s="132">
        <v>0</v>
      </c>
      <c r="Q14" s="71">
        <v>-92360</v>
      </c>
      <c r="R14" s="59" t="e">
        <v>#DIV/0!</v>
      </c>
      <c r="S14" s="130">
        <v>200000</v>
      </c>
      <c r="T14" s="136">
        <v>150000</v>
      </c>
      <c r="U14" s="132">
        <v>100517</v>
      </c>
      <c r="V14" s="71">
        <v>-99483</v>
      </c>
      <c r="W14" s="59">
        <v>-0.9897131828446929</v>
      </c>
      <c r="X14" s="148">
        <v>7.0000000000000007E-2</v>
      </c>
      <c r="Y14" s="149">
        <v>7.0000000000000007E-2</v>
      </c>
      <c r="Z14" s="150">
        <v>7.0000000000000007E-2</v>
      </c>
      <c r="AA14" s="138">
        <v>207800</v>
      </c>
      <c r="AB14" s="139">
        <v>0</v>
      </c>
      <c r="AC14" s="5">
        <v>0</v>
      </c>
      <c r="AD14" s="134" t="s">
        <v>179</v>
      </c>
      <c r="AE14" s="134" t="s">
        <v>230</v>
      </c>
      <c r="AF14" s="134" t="s">
        <v>208</v>
      </c>
      <c r="AG14" s="66" t="s">
        <v>197</v>
      </c>
      <c r="AH14" s="134" t="s">
        <v>169</v>
      </c>
      <c r="AI14" s="134" t="s">
        <v>311</v>
      </c>
      <c r="AJ14" s="134" t="s">
        <v>207</v>
      </c>
      <c r="AK14" s="134" t="s">
        <v>184</v>
      </c>
      <c r="AL14" s="170"/>
      <c r="AM14" s="12"/>
      <c r="AN14" s="12"/>
    </row>
    <row r="15" spans="1:40" customFormat="1" x14ac:dyDescent="0.3">
      <c r="A15" s="58" t="s">
        <v>227</v>
      </c>
      <c r="B15" s="77"/>
      <c r="C15" s="78">
        <v>43320</v>
      </c>
      <c r="D15" s="78">
        <v>43841</v>
      </c>
      <c r="E15" s="79" t="s">
        <v>9</v>
      </c>
      <c r="F15" s="8"/>
      <c r="G15" s="8" t="s">
        <v>228</v>
      </c>
      <c r="H15" s="8" t="s">
        <v>272</v>
      </c>
      <c r="I15" s="130">
        <v>0</v>
      </c>
      <c r="J15" s="136">
        <v>0</v>
      </c>
      <c r="K15" s="132">
        <v>0</v>
      </c>
      <c r="L15" s="71">
        <v>0</v>
      </c>
      <c r="M15" s="59" t="e">
        <v>#DIV/0!</v>
      </c>
      <c r="N15" s="130">
        <v>127600</v>
      </c>
      <c r="O15" s="131">
        <v>127600</v>
      </c>
      <c r="P15" s="132">
        <v>127600</v>
      </c>
      <c r="Q15" s="71">
        <v>0</v>
      </c>
      <c r="R15" s="59">
        <v>0</v>
      </c>
      <c r="S15" s="130">
        <v>0</v>
      </c>
      <c r="T15" s="131">
        <v>30000</v>
      </c>
      <c r="U15" s="132">
        <v>26400</v>
      </c>
      <c r="V15" s="71">
        <v>26400</v>
      </c>
      <c r="W15" s="59">
        <v>1</v>
      </c>
      <c r="X15" s="113">
        <v>0.1</v>
      </c>
      <c r="Y15" s="114">
        <v>0.1</v>
      </c>
      <c r="Z15" s="115">
        <v>0</v>
      </c>
      <c r="AA15" s="60">
        <v>15400</v>
      </c>
      <c r="AB15" s="61"/>
      <c r="AC15" s="73"/>
      <c r="AD15" s="69" t="s">
        <v>229</v>
      </c>
      <c r="AE15" s="8" t="s">
        <v>230</v>
      </c>
      <c r="AF15" s="8" t="s">
        <v>186</v>
      </c>
      <c r="AG15" s="8" t="s">
        <v>181</v>
      </c>
      <c r="AH15" s="8" t="s">
        <v>177</v>
      </c>
      <c r="AI15" s="66"/>
      <c r="AJ15" s="8"/>
      <c r="AK15" s="8"/>
      <c r="AL15" s="74"/>
    </row>
    <row r="16" spans="1:40" customFormat="1" ht="15" thickBot="1" x14ac:dyDescent="0.35">
      <c r="A16" s="58">
        <v>2019067</v>
      </c>
      <c r="B16" s="77"/>
      <c r="C16" s="78">
        <v>43567</v>
      </c>
      <c r="D16" s="78">
        <v>43841</v>
      </c>
      <c r="E16" s="79" t="s">
        <v>9</v>
      </c>
      <c r="F16" s="8"/>
      <c r="G16" s="8" t="s">
        <v>94</v>
      </c>
      <c r="H16" s="8" t="s">
        <v>269</v>
      </c>
      <c r="I16" s="130">
        <v>300000</v>
      </c>
      <c r="J16" s="136">
        <v>300000</v>
      </c>
      <c r="K16" s="132">
        <v>268584.46999999997</v>
      </c>
      <c r="L16" s="71">
        <v>-31415.530000000028</v>
      </c>
      <c r="M16" s="59">
        <v>-0.11696703833993094</v>
      </c>
      <c r="N16" s="130">
        <v>0</v>
      </c>
      <c r="O16" s="131">
        <v>0</v>
      </c>
      <c r="P16" s="132">
        <v>0</v>
      </c>
      <c r="Q16" s="71">
        <v>0</v>
      </c>
      <c r="R16" s="59" t="e">
        <v>#DIV/0!</v>
      </c>
      <c r="S16" s="130">
        <v>0</v>
      </c>
      <c r="T16" s="131">
        <v>0</v>
      </c>
      <c r="U16" s="132">
        <v>0</v>
      </c>
      <c r="V16" s="71">
        <v>0</v>
      </c>
      <c r="W16" s="59" t="e">
        <v>#DIV/0!</v>
      </c>
      <c r="X16" s="113">
        <v>0.1</v>
      </c>
      <c r="Y16" s="114">
        <v>0.1</v>
      </c>
      <c r="Z16" s="115">
        <v>0.1</v>
      </c>
      <c r="AA16" s="60">
        <v>26858</v>
      </c>
      <c r="AB16" s="61"/>
      <c r="AC16" s="73"/>
      <c r="AD16" s="69" t="s">
        <v>229</v>
      </c>
      <c r="AE16" s="8" t="s">
        <v>230</v>
      </c>
      <c r="AF16" s="8" t="s">
        <v>189</v>
      </c>
      <c r="AG16" s="8" t="s">
        <v>190</v>
      </c>
      <c r="AH16" s="8"/>
      <c r="AI16" s="8"/>
      <c r="AJ16" s="8"/>
      <c r="AK16" s="70"/>
      <c r="AL16" s="74"/>
    </row>
    <row r="17" spans="2:37" x14ac:dyDescent="0.3">
      <c r="B17" s="14"/>
      <c r="F17" s="36"/>
      <c r="H17" s="37"/>
      <c r="I17" s="38"/>
      <c r="K17" s="85">
        <f>SUM(K3:K16)</f>
        <v>7573549.7999999998</v>
      </c>
      <c r="L17" s="86"/>
      <c r="M17" s="87"/>
      <c r="N17" s="88"/>
      <c r="O17" s="89"/>
      <c r="P17" s="90">
        <f>SUM(P3:P16)</f>
        <v>1710892.5499999998</v>
      </c>
      <c r="Q17" s="86"/>
      <c r="R17" s="87"/>
      <c r="S17" s="89"/>
      <c r="T17" s="91"/>
      <c r="U17" s="92">
        <f>SUM(U3:U16)</f>
        <v>886077</v>
      </c>
      <c r="V17" s="98"/>
      <c r="W17" s="99"/>
      <c r="X17" s="100"/>
      <c r="Y17" s="100"/>
      <c r="Z17" s="41" t="s">
        <v>136</v>
      </c>
      <c r="AA17" s="18">
        <f>SUM(AA3:AA16)</f>
        <v>752545</v>
      </c>
      <c r="AB17" s="19">
        <f>SUM(AB3:AB16)</f>
        <v>0</v>
      </c>
      <c r="AC17" s="20">
        <f>SUM(AC3:AC16)</f>
        <v>0</v>
      </c>
      <c r="AD17" s="16"/>
      <c r="AE17" s="16" t="s">
        <v>142</v>
      </c>
      <c r="AF17" s="16"/>
      <c r="AG17" s="16"/>
      <c r="AH17" s="16"/>
      <c r="AI17" s="16"/>
      <c r="AJ17" s="16"/>
      <c r="AK17" s="17"/>
    </row>
    <row r="18" spans="2:37" x14ac:dyDescent="0.3">
      <c r="B18" s="14"/>
      <c r="C18" s="14"/>
      <c r="D18" s="21"/>
      <c r="F18" s="36"/>
      <c r="H18" s="37"/>
      <c r="I18" s="38"/>
      <c r="J18" s="42"/>
      <c r="K18" s="93"/>
      <c r="L18" s="82"/>
      <c r="M18" s="83"/>
      <c r="N18" s="94"/>
      <c r="O18" s="95"/>
      <c r="P18" s="81">
        <f>SUM(K17:U17)</f>
        <v>10170519.35</v>
      </c>
      <c r="Q18" s="82"/>
      <c r="R18" s="83"/>
      <c r="S18" s="95"/>
      <c r="T18" s="96"/>
      <c r="U18" s="84"/>
      <c r="V18" s="101"/>
      <c r="W18" s="97"/>
      <c r="X18" s="40"/>
      <c r="Y18" s="40"/>
      <c r="Z18" s="43"/>
      <c r="AA18" s="3">
        <f>AA17/P18</f>
        <v>7.3992779926228644E-2</v>
      </c>
      <c r="AB18" s="4">
        <f>AB17/AA17</f>
        <v>0</v>
      </c>
      <c r="AD18" s="22"/>
      <c r="AE18" s="22" t="s">
        <v>142</v>
      </c>
      <c r="AF18" s="22"/>
      <c r="AG18" s="22"/>
      <c r="AH18" s="22"/>
      <c r="AI18" s="22"/>
      <c r="AJ18" s="22"/>
      <c r="AK18" s="23"/>
    </row>
    <row r="19" spans="2:37" ht="43.2" x14ac:dyDescent="0.3">
      <c r="B19" s="14"/>
      <c r="C19" s="14"/>
      <c r="D19" s="21"/>
      <c r="G19" s="44"/>
      <c r="H19" s="44"/>
      <c r="I19" s="44"/>
      <c r="J19" s="44"/>
      <c r="K19" s="37"/>
      <c r="L19" s="27"/>
      <c r="M19" s="45"/>
      <c r="N19" s="44"/>
      <c r="O19" s="39"/>
      <c r="P19" s="38"/>
      <c r="Q19" s="27"/>
      <c r="R19" s="45"/>
      <c r="S19" s="44"/>
      <c r="T19" s="37"/>
      <c r="U19" s="27"/>
      <c r="V19" s="27"/>
      <c r="W19" s="45"/>
      <c r="X19" s="40"/>
      <c r="Y19" s="40"/>
      <c r="Z19" s="40"/>
      <c r="AA19" s="25" t="s">
        <v>134</v>
      </c>
      <c r="AB19" s="26" t="s">
        <v>135</v>
      </c>
    </row>
    <row r="20" spans="2:37" x14ac:dyDescent="0.3">
      <c r="B20" s="14"/>
      <c r="C20" s="14"/>
      <c r="D20" s="21"/>
      <c r="F20" s="46"/>
      <c r="G20" s="44"/>
      <c r="H20" s="44"/>
      <c r="I20" s="44"/>
      <c r="J20" s="44"/>
      <c r="K20" s="37"/>
      <c r="L20" s="27"/>
      <c r="M20" s="45"/>
      <c r="N20" s="44"/>
      <c r="O20" s="39"/>
      <c r="P20" s="38"/>
      <c r="Q20" s="27"/>
      <c r="R20" s="45"/>
      <c r="S20" s="44"/>
      <c r="T20" s="47"/>
      <c r="U20" s="27"/>
      <c r="V20" s="27"/>
      <c r="W20" s="45"/>
      <c r="X20" s="40"/>
      <c r="Y20" s="40"/>
      <c r="Z20" s="40"/>
      <c r="AA20" s="12" t="s">
        <v>115</v>
      </c>
      <c r="AB20" s="12" t="s">
        <v>266</v>
      </c>
      <c r="AC20" s="12" t="s">
        <v>267</v>
      </c>
    </row>
    <row r="21" spans="2:37" x14ac:dyDescent="0.3">
      <c r="B21" s="14"/>
      <c r="C21" s="14"/>
      <c r="D21" s="21"/>
      <c r="G21" s="44"/>
      <c r="H21" s="44"/>
      <c r="I21" s="44"/>
      <c r="J21" s="44"/>
      <c r="K21" s="27"/>
      <c r="L21" s="27"/>
      <c r="M21" s="45"/>
      <c r="N21" s="44"/>
      <c r="O21" s="27"/>
      <c r="P21" s="27"/>
      <c r="Q21" s="27"/>
      <c r="R21" s="45"/>
      <c r="S21" s="44"/>
      <c r="T21" s="27"/>
      <c r="U21" s="27"/>
      <c r="V21" s="27"/>
      <c r="W21" s="45"/>
      <c r="X21" s="40"/>
      <c r="Y21" s="40"/>
      <c r="Z21" s="40"/>
    </row>
    <row r="22" spans="2:37" x14ac:dyDescent="0.3">
      <c r="B22" s="14"/>
      <c r="C22" s="14"/>
      <c r="D22" s="21"/>
      <c r="F22" s="48"/>
      <c r="G22" s="49"/>
      <c r="H22" s="50"/>
      <c r="I22" s="51"/>
      <c r="J22" s="44"/>
      <c r="K22" s="27"/>
      <c r="L22" s="27"/>
      <c r="M22" s="45"/>
      <c r="N22" s="52"/>
      <c r="O22" s="27"/>
      <c r="P22" s="27"/>
      <c r="Q22" s="27"/>
      <c r="R22" s="45"/>
      <c r="S22" s="53"/>
      <c r="T22" s="27"/>
      <c r="U22" s="27"/>
      <c r="V22" s="27"/>
      <c r="W22" s="45"/>
      <c r="X22" s="40"/>
      <c r="Y22" s="40"/>
      <c r="Z22" s="40"/>
    </row>
    <row r="23" spans="2:37" x14ac:dyDescent="0.3">
      <c r="B23" s="14"/>
      <c r="C23" s="14"/>
      <c r="D23" s="21"/>
      <c r="F23" s="53"/>
      <c r="H23" s="50"/>
      <c r="I23" s="51"/>
      <c r="J23" s="44"/>
      <c r="K23" s="27"/>
      <c r="L23" s="27"/>
      <c r="M23" s="45"/>
      <c r="N23" s="52"/>
      <c r="O23" s="27"/>
      <c r="P23" s="27"/>
      <c r="Q23" s="27"/>
      <c r="R23" s="45"/>
      <c r="S23" s="51"/>
      <c r="T23" s="27"/>
      <c r="U23" s="27"/>
      <c r="V23" s="27"/>
      <c r="W23" s="45"/>
      <c r="X23" s="40"/>
      <c r="Y23" s="40"/>
      <c r="Z23" s="40"/>
    </row>
    <row r="24" spans="2:37" x14ac:dyDescent="0.3">
      <c r="B24" s="14"/>
      <c r="C24" s="14"/>
      <c r="D24" s="21"/>
      <c r="F24" s="54"/>
      <c r="G24" s="44"/>
      <c r="H24" s="44"/>
      <c r="I24" s="44"/>
      <c r="J24" s="44"/>
      <c r="K24" s="44"/>
      <c r="L24" s="44"/>
      <c r="M24" s="55"/>
      <c r="N24" s="44"/>
      <c r="O24" s="44"/>
      <c r="P24" s="44"/>
      <c r="Q24" s="44"/>
      <c r="R24" s="55"/>
      <c r="S24" s="44"/>
      <c r="T24" s="44"/>
      <c r="U24" s="44"/>
      <c r="V24" s="44"/>
      <c r="W24" s="55"/>
      <c r="X24" s="40"/>
      <c r="Y24" s="40"/>
      <c r="Z24" s="40"/>
    </row>
    <row r="25" spans="2:37" x14ac:dyDescent="0.3">
      <c r="B25" s="14"/>
      <c r="C25" s="14"/>
      <c r="D25" s="21"/>
      <c r="F25" s="56"/>
      <c r="G25" s="44"/>
      <c r="H25" s="44"/>
      <c r="I25" s="44"/>
      <c r="J25" s="44"/>
      <c r="K25" s="44"/>
      <c r="L25" s="44"/>
      <c r="M25" s="55"/>
      <c r="N25" s="44"/>
      <c r="O25" s="44"/>
      <c r="P25" s="44"/>
      <c r="Q25" s="44"/>
      <c r="R25" s="55"/>
      <c r="S25" s="44"/>
      <c r="T25" s="44"/>
      <c r="U25" s="44"/>
      <c r="V25" s="44"/>
      <c r="W25" s="55"/>
    </row>
    <row r="26" spans="2:37" x14ac:dyDescent="0.3">
      <c r="B26" s="14"/>
      <c r="C26" s="14"/>
      <c r="D26" s="21"/>
      <c r="F26" s="57"/>
      <c r="G26" s="44"/>
      <c r="H26" s="44"/>
      <c r="I26" s="44"/>
      <c r="J26" s="44"/>
      <c r="K26" s="44"/>
      <c r="L26" s="44"/>
      <c r="M26" s="55"/>
      <c r="N26" s="44"/>
      <c r="O26" s="44"/>
      <c r="P26" s="44"/>
      <c r="Q26" s="44"/>
      <c r="R26" s="55"/>
      <c r="S26" s="44"/>
      <c r="T26" s="44"/>
      <c r="U26" s="44"/>
      <c r="V26" s="44"/>
      <c r="W26" s="55"/>
    </row>
    <row r="27" spans="2:37" x14ac:dyDescent="0.3">
      <c r="B27" s="14"/>
      <c r="C27" s="14"/>
      <c r="D27" s="21"/>
      <c r="G27" s="44"/>
      <c r="H27" s="44"/>
      <c r="I27" s="44"/>
      <c r="J27" s="44"/>
      <c r="K27" s="44"/>
      <c r="L27" s="44"/>
      <c r="M27" s="55"/>
      <c r="N27" s="44"/>
      <c r="O27" s="44"/>
      <c r="P27" s="44"/>
      <c r="Q27" s="44"/>
      <c r="R27" s="55"/>
      <c r="S27" s="44"/>
      <c r="T27" s="44"/>
      <c r="U27" s="44"/>
      <c r="V27" s="44"/>
      <c r="W27" s="55"/>
    </row>
    <row r="28" spans="2:37" x14ac:dyDescent="0.3">
      <c r="B28" s="14"/>
      <c r="C28" s="14"/>
      <c r="D28" s="21"/>
      <c r="G28" s="44"/>
      <c r="H28" s="44"/>
      <c r="I28" s="44"/>
      <c r="J28" s="44"/>
      <c r="K28" s="44"/>
      <c r="L28" s="44"/>
      <c r="M28" s="55"/>
      <c r="N28" s="44"/>
      <c r="O28" s="44"/>
      <c r="P28" s="44"/>
      <c r="Q28" s="44"/>
      <c r="R28" s="55"/>
      <c r="S28" s="44"/>
      <c r="T28" s="44"/>
      <c r="U28" s="44"/>
      <c r="V28" s="44"/>
      <c r="W28" s="55"/>
    </row>
    <row r="29" spans="2:37" x14ac:dyDescent="0.3">
      <c r="B29" s="14"/>
      <c r="C29" s="14"/>
      <c r="D29" s="21"/>
      <c r="F29" s="54"/>
      <c r="G29" s="44"/>
      <c r="H29" s="44"/>
      <c r="I29" s="44"/>
      <c r="J29" s="44"/>
      <c r="K29" s="44"/>
      <c r="L29" s="44"/>
      <c r="M29" s="55"/>
      <c r="N29" s="44"/>
      <c r="O29" s="44"/>
      <c r="P29" s="44"/>
      <c r="Q29" s="44"/>
      <c r="R29" s="55"/>
      <c r="S29" s="44"/>
      <c r="T29" s="44"/>
      <c r="U29" s="44"/>
      <c r="V29" s="44"/>
      <c r="W29" s="55"/>
    </row>
    <row r="30" spans="2:37" x14ac:dyDescent="0.3">
      <c r="F30" s="54"/>
      <c r="G30" s="44"/>
      <c r="H30" s="44"/>
      <c r="I30" s="44"/>
      <c r="J30" s="44"/>
      <c r="N30" s="44"/>
      <c r="S30" s="44"/>
    </row>
  </sheetData>
  <conditionalFormatting sqref="R9">
    <cfRule type="cellIs" dxfId="855" priority="11" operator="lessThan">
      <formula>0</formula>
    </cfRule>
    <cfRule type="containsErrors" dxfId="854" priority="12" stopIfTrue="1">
      <formula>ISERROR(R9)</formula>
    </cfRule>
  </conditionalFormatting>
  <conditionalFormatting sqref="W3:W7">
    <cfRule type="cellIs" dxfId="853" priority="31" operator="lessThan">
      <formula>0</formula>
    </cfRule>
    <cfRule type="containsErrors" dxfId="852" priority="32" stopIfTrue="1">
      <formula>ISERROR(W3)</formula>
    </cfRule>
  </conditionalFormatting>
  <conditionalFormatting sqref="R3:R8">
    <cfRule type="cellIs" dxfId="851" priority="29" operator="lessThan">
      <formula>0</formula>
    </cfRule>
    <cfRule type="containsErrors" dxfId="850" priority="30" stopIfTrue="1">
      <formula>ISERROR(R3)</formula>
    </cfRule>
  </conditionalFormatting>
  <conditionalFormatting sqref="M3:M8">
    <cfRule type="cellIs" dxfId="849" priority="27" operator="lessThan">
      <formula>0</formula>
    </cfRule>
    <cfRule type="containsErrors" dxfId="848" priority="28" stopIfTrue="1">
      <formula>ISERROR(M3)</formula>
    </cfRule>
  </conditionalFormatting>
  <conditionalFormatting sqref="W8">
    <cfRule type="cellIs" dxfId="847" priority="25" operator="lessThan">
      <formula>0</formula>
    </cfRule>
    <cfRule type="containsErrors" dxfId="846" priority="26" stopIfTrue="1">
      <formula>ISERROR(W8)</formula>
    </cfRule>
  </conditionalFormatting>
  <conditionalFormatting sqref="W9">
    <cfRule type="cellIs" dxfId="845" priority="9" operator="lessThan">
      <formula>0</formula>
    </cfRule>
    <cfRule type="containsErrors" dxfId="844" priority="10" stopIfTrue="1">
      <formula>ISERROR(W9)</formula>
    </cfRule>
  </conditionalFormatting>
  <conditionalFormatting sqref="M9:M16">
    <cfRule type="cellIs" dxfId="843" priority="7" operator="lessThan">
      <formula>0</formula>
    </cfRule>
    <cfRule type="containsErrors" dxfId="842" priority="8" stopIfTrue="1">
      <formula>ISERROR(M9)</formula>
    </cfRule>
  </conditionalFormatting>
  <conditionalFormatting sqref="W10:W14">
    <cfRule type="cellIs" dxfId="841" priority="5" operator="lessThan">
      <formula>0</formula>
    </cfRule>
    <cfRule type="containsErrors" dxfId="840" priority="6" stopIfTrue="1">
      <formula>ISERROR(W10)</formula>
    </cfRule>
  </conditionalFormatting>
  <conditionalFormatting sqref="R10:R16">
    <cfRule type="cellIs" dxfId="839" priority="3" operator="lessThan">
      <formula>0</formula>
    </cfRule>
    <cfRule type="containsErrors" dxfId="838" priority="4" stopIfTrue="1">
      <formula>ISERROR(R10)</formula>
    </cfRule>
  </conditionalFormatting>
  <conditionalFormatting sqref="W15:W16">
    <cfRule type="cellIs" dxfId="837" priority="1" operator="lessThan">
      <formula>0</formula>
    </cfRule>
    <cfRule type="containsErrors" dxfId="836" priority="2" stopIfTrue="1">
      <formula>ISERROR(W15)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F604-3DBE-4730-884A-427E71204DC9}">
  <dimension ref="A1:AN26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2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s="11" customFormat="1" x14ac:dyDescent="0.3">
      <c r="A3" s="106" t="s">
        <v>282</v>
      </c>
      <c r="B3" s="102">
        <v>43346</v>
      </c>
      <c r="C3" s="103">
        <v>43357</v>
      </c>
      <c r="D3" s="103">
        <v>44160</v>
      </c>
      <c r="E3" s="116" t="s">
        <v>9</v>
      </c>
      <c r="F3" s="117"/>
      <c r="G3" s="117" t="s">
        <v>283</v>
      </c>
      <c r="H3" s="118" t="s">
        <v>284</v>
      </c>
      <c r="I3" s="119">
        <v>1694700</v>
      </c>
      <c r="J3" s="120"/>
      <c r="K3" s="121">
        <v>1418125.57</v>
      </c>
      <c r="L3" s="71">
        <v>-276574.42999999993</v>
      </c>
      <c r="M3" s="59">
        <v>-0.19502816665240719</v>
      </c>
      <c r="N3" s="119">
        <v>1550587</v>
      </c>
      <c r="O3" s="122"/>
      <c r="P3" s="121">
        <v>485095.29</v>
      </c>
      <c r="Q3" s="160">
        <v>-1065491.71</v>
      </c>
      <c r="R3" s="112">
        <v>-2.1964585762108717</v>
      </c>
      <c r="S3" s="119">
        <v>400000</v>
      </c>
      <c r="T3" s="123"/>
      <c r="U3" s="121">
        <v>485749</v>
      </c>
      <c r="V3" s="160">
        <v>85749</v>
      </c>
      <c r="W3" s="112">
        <v>0.17652944216045735</v>
      </c>
      <c r="X3" s="124">
        <v>0.05</v>
      </c>
      <c r="Y3" s="125">
        <v>0.05</v>
      </c>
      <c r="Z3" s="126">
        <v>0</v>
      </c>
      <c r="AA3" s="158">
        <v>119423</v>
      </c>
      <c r="AB3" s="159">
        <v>0</v>
      </c>
      <c r="AC3" s="159">
        <v>0</v>
      </c>
      <c r="AD3" s="67" t="s">
        <v>229</v>
      </c>
      <c r="AE3" s="9" t="s">
        <v>230</v>
      </c>
      <c r="AF3" s="9" t="s">
        <v>220</v>
      </c>
      <c r="AG3" s="9" t="s">
        <v>169</v>
      </c>
      <c r="AH3" s="9" t="s">
        <v>222</v>
      </c>
      <c r="AI3" s="9" t="s">
        <v>155</v>
      </c>
      <c r="AJ3" s="9" t="s">
        <v>285</v>
      </c>
      <c r="AK3" s="68" t="s">
        <v>171</v>
      </c>
      <c r="AL3" s="162"/>
      <c r="AM3" s="27"/>
    </row>
    <row r="4" spans="1:40" s="11" customFormat="1" x14ac:dyDescent="0.3">
      <c r="A4" s="107" t="s">
        <v>270</v>
      </c>
      <c r="B4" s="104">
        <v>42233</v>
      </c>
      <c r="C4" s="64">
        <v>42236</v>
      </c>
      <c r="D4" s="64">
        <v>44160</v>
      </c>
      <c r="E4" s="72" t="s">
        <v>9</v>
      </c>
      <c r="F4" s="73"/>
      <c r="G4" s="73" t="s">
        <v>271</v>
      </c>
      <c r="H4" s="129" t="s">
        <v>272</v>
      </c>
      <c r="I4" s="119">
        <v>300000</v>
      </c>
      <c r="J4" s="128"/>
      <c r="K4" s="121">
        <v>294610.44</v>
      </c>
      <c r="L4" s="71">
        <v>-5389.5599999999977</v>
      </c>
      <c r="M4" s="59">
        <v>-1.8293852722938118E-2</v>
      </c>
      <c r="N4" s="119">
        <v>10000</v>
      </c>
      <c r="O4" s="122"/>
      <c r="P4" s="121">
        <v>46183</v>
      </c>
      <c r="Q4" s="71">
        <v>36183</v>
      </c>
      <c r="R4" s="59">
        <v>0.7834701080484161</v>
      </c>
      <c r="S4" s="130">
        <v>0</v>
      </c>
      <c r="T4" s="131"/>
      <c r="U4" s="132">
        <v>27671</v>
      </c>
      <c r="V4" s="71">
        <v>27671</v>
      </c>
      <c r="W4" s="59">
        <v>1</v>
      </c>
      <c r="X4" s="124">
        <v>0.1</v>
      </c>
      <c r="Y4" s="125">
        <v>0.1</v>
      </c>
      <c r="Z4" s="126">
        <v>0.1</v>
      </c>
      <c r="AA4" s="127">
        <v>38846</v>
      </c>
      <c r="AB4" s="128"/>
      <c r="AC4" s="128"/>
      <c r="AD4" s="69" t="s">
        <v>229</v>
      </c>
      <c r="AE4" s="8"/>
      <c r="AF4" s="8" t="s">
        <v>273</v>
      </c>
      <c r="AG4" s="8" t="s">
        <v>274</v>
      </c>
      <c r="AH4" s="8" t="s">
        <v>161</v>
      </c>
      <c r="AI4" s="8" t="s">
        <v>180</v>
      </c>
      <c r="AJ4" s="8" t="s">
        <v>182</v>
      </c>
      <c r="AK4" s="70" t="s">
        <v>184</v>
      </c>
      <c r="AL4" s="74"/>
      <c r="AM4" s="12"/>
    </row>
    <row r="5" spans="1:40" s="11" customFormat="1" x14ac:dyDescent="0.3">
      <c r="A5" s="107" t="s">
        <v>280</v>
      </c>
      <c r="B5" s="104">
        <v>43123</v>
      </c>
      <c r="C5" s="64">
        <v>43128</v>
      </c>
      <c r="D5" s="64">
        <v>44153</v>
      </c>
      <c r="E5" s="72" t="s">
        <v>9</v>
      </c>
      <c r="F5" s="73"/>
      <c r="G5" s="73" t="s">
        <v>281</v>
      </c>
      <c r="H5" s="129" t="s">
        <v>272</v>
      </c>
      <c r="I5" s="119">
        <v>559000</v>
      </c>
      <c r="J5" s="128"/>
      <c r="K5" s="121">
        <v>573709.31999999995</v>
      </c>
      <c r="L5" s="71">
        <v>14709.319999999949</v>
      </c>
      <c r="M5" s="59">
        <v>2.5638976895128618E-2</v>
      </c>
      <c r="N5" s="119">
        <v>104000</v>
      </c>
      <c r="O5" s="122"/>
      <c r="P5" s="121">
        <v>115795.96</v>
      </c>
      <c r="Q5" s="71">
        <v>11795.960000000006</v>
      </c>
      <c r="R5" s="59">
        <v>0.10186849351220893</v>
      </c>
      <c r="S5" s="130">
        <v>100000</v>
      </c>
      <c r="T5" s="131"/>
      <c r="U5" s="132">
        <v>0</v>
      </c>
      <c r="V5" s="71">
        <v>-100000</v>
      </c>
      <c r="W5" s="59" t="e">
        <v>#DIV/0!</v>
      </c>
      <c r="X5" s="124">
        <v>0.08</v>
      </c>
      <c r="Y5" s="125">
        <v>0.08</v>
      </c>
      <c r="Z5" s="126">
        <v>0.08</v>
      </c>
      <c r="AA5" s="127">
        <v>60216</v>
      </c>
      <c r="AB5" s="128">
        <v>308</v>
      </c>
      <c r="AC5" s="128">
        <v>0</v>
      </c>
      <c r="AD5" s="69" t="s">
        <v>229</v>
      </c>
      <c r="AE5" s="8"/>
      <c r="AF5" s="8" t="s">
        <v>197</v>
      </c>
      <c r="AG5" s="8" t="s">
        <v>208</v>
      </c>
      <c r="AH5" s="8" t="s">
        <v>161</v>
      </c>
      <c r="AI5" s="8" t="s">
        <v>207</v>
      </c>
      <c r="AJ5" s="8" t="s">
        <v>184</v>
      </c>
      <c r="AK5" s="70" t="s">
        <v>209</v>
      </c>
      <c r="AL5" s="74"/>
      <c r="AM5" s="12"/>
    </row>
    <row r="6" spans="1:40" x14ac:dyDescent="0.3">
      <c r="A6" s="30">
        <v>2019114</v>
      </c>
      <c r="B6" s="63">
        <v>43660</v>
      </c>
      <c r="C6" s="63">
        <v>43689</v>
      </c>
      <c r="D6" s="63">
        <v>44126</v>
      </c>
      <c r="E6" s="28" t="s">
        <v>9</v>
      </c>
      <c r="F6" s="29"/>
      <c r="G6" s="29" t="s">
        <v>90</v>
      </c>
      <c r="H6" s="135" t="s">
        <v>269</v>
      </c>
      <c r="I6" s="130">
        <v>150000</v>
      </c>
      <c r="J6" s="131">
        <v>150000</v>
      </c>
      <c r="K6" s="132">
        <v>142482.44</v>
      </c>
      <c r="L6" s="71">
        <v>-7517.5599999999977</v>
      </c>
      <c r="M6" s="59">
        <v>-5.2761308691793865E-2</v>
      </c>
      <c r="N6" s="156">
        <v>40000</v>
      </c>
      <c r="O6" s="131">
        <v>4000</v>
      </c>
      <c r="P6" s="132">
        <v>3963.13</v>
      </c>
      <c r="Q6" s="71">
        <v>-36036.870000000003</v>
      </c>
      <c r="R6" s="59">
        <v>-9.0930325273205774</v>
      </c>
      <c r="S6" s="130">
        <v>400000</v>
      </c>
      <c r="T6" s="131">
        <v>150000</v>
      </c>
      <c r="U6" s="132">
        <v>122431</v>
      </c>
      <c r="V6" s="71">
        <v>-277569</v>
      </c>
      <c r="W6" s="59">
        <v>-2.267146392661989</v>
      </c>
      <c r="X6" s="143">
        <v>0.1</v>
      </c>
      <c r="Y6" s="144">
        <v>0.1</v>
      </c>
      <c r="Z6" s="145">
        <v>0.1</v>
      </c>
      <c r="AA6" s="7">
        <v>24801</v>
      </c>
      <c r="AB6" s="6">
        <v>0</v>
      </c>
      <c r="AC6" s="5">
        <v>0</v>
      </c>
      <c r="AD6" s="66" t="s">
        <v>229</v>
      </c>
      <c r="AE6" s="66"/>
      <c r="AF6" s="66" t="s">
        <v>177</v>
      </c>
      <c r="AG6" s="66" t="s">
        <v>185</v>
      </c>
      <c r="AH6" s="66" t="s">
        <v>298</v>
      </c>
      <c r="AI6" s="66" t="s">
        <v>238</v>
      </c>
      <c r="AJ6" s="66" t="s">
        <v>297</v>
      </c>
      <c r="AK6" s="66" t="s">
        <v>186</v>
      </c>
      <c r="AL6" s="165"/>
      <c r="AM6" s="12"/>
      <c r="AN6" s="12"/>
    </row>
    <row r="7" spans="1:40" x14ac:dyDescent="0.3">
      <c r="A7" s="30" t="s">
        <v>97</v>
      </c>
      <c r="B7" s="63">
        <v>43871</v>
      </c>
      <c r="C7" s="63">
        <v>43892</v>
      </c>
      <c r="D7" s="63">
        <v>44102</v>
      </c>
      <c r="E7" s="28" t="s">
        <v>9</v>
      </c>
      <c r="F7" s="29"/>
      <c r="G7" s="31" t="s">
        <v>98</v>
      </c>
      <c r="H7" s="29" t="s">
        <v>349</v>
      </c>
      <c r="I7" s="130">
        <v>345700</v>
      </c>
      <c r="J7" s="131">
        <v>345700</v>
      </c>
      <c r="K7" s="132">
        <v>345155.82</v>
      </c>
      <c r="L7" s="71">
        <v>-544.17999999999302</v>
      </c>
      <c r="M7" s="59">
        <v>-1.5766212489188014E-3</v>
      </c>
      <c r="N7" s="156">
        <v>100000</v>
      </c>
      <c r="O7" s="131">
        <v>100000</v>
      </c>
      <c r="P7" s="206">
        <v>168236.04</v>
      </c>
      <c r="Q7" s="207">
        <v>68236.040000000008</v>
      </c>
      <c r="R7" s="208">
        <v>0.40559704091941301</v>
      </c>
      <c r="S7" s="156">
        <v>0</v>
      </c>
      <c r="T7" s="131">
        <v>0</v>
      </c>
      <c r="U7" s="206">
        <v>0</v>
      </c>
      <c r="V7" s="207">
        <v>0</v>
      </c>
      <c r="W7" s="208" t="e">
        <v>#DIV/0!</v>
      </c>
      <c r="X7" s="143">
        <v>0.08</v>
      </c>
      <c r="Y7" s="144">
        <v>0.08</v>
      </c>
      <c r="Z7" s="145">
        <v>0.08</v>
      </c>
      <c r="AA7" s="7">
        <v>41071</v>
      </c>
      <c r="AB7" s="6">
        <v>0</v>
      </c>
      <c r="AC7" s="5">
        <v>0</v>
      </c>
      <c r="AD7" s="66" t="s">
        <v>229</v>
      </c>
      <c r="AE7" s="66"/>
      <c r="AF7" s="66" t="s">
        <v>208</v>
      </c>
      <c r="AG7" s="66" t="s">
        <v>161</v>
      </c>
      <c r="AH7" s="66" t="s">
        <v>197</v>
      </c>
      <c r="AI7" s="66" t="s">
        <v>207</v>
      </c>
      <c r="AJ7" s="66" t="s">
        <v>305</v>
      </c>
      <c r="AK7" s="66" t="s">
        <v>209</v>
      </c>
      <c r="AL7" s="165"/>
      <c r="AM7" s="12"/>
      <c r="AN7" s="12"/>
    </row>
    <row r="8" spans="1:40" x14ac:dyDescent="0.3">
      <c r="A8" s="30" t="s">
        <v>46</v>
      </c>
      <c r="B8" s="63">
        <v>43300</v>
      </c>
      <c r="C8" s="63">
        <v>43320</v>
      </c>
      <c r="D8" s="63">
        <v>44006</v>
      </c>
      <c r="E8" s="28" t="s">
        <v>9</v>
      </c>
      <c r="F8" s="29"/>
      <c r="G8" s="29" t="s">
        <v>47</v>
      </c>
      <c r="H8" s="29" t="s">
        <v>349</v>
      </c>
      <c r="I8" s="130">
        <v>800000</v>
      </c>
      <c r="J8" s="136">
        <v>900000</v>
      </c>
      <c r="K8" s="132">
        <v>552588.75</v>
      </c>
      <c r="L8" s="71">
        <v>-247411.25</v>
      </c>
      <c r="M8" s="59">
        <v>-0.44773124679067389</v>
      </c>
      <c r="N8" s="130">
        <v>700000</v>
      </c>
      <c r="O8" s="136">
        <v>550000</v>
      </c>
      <c r="P8" s="132">
        <v>342095.38</v>
      </c>
      <c r="Q8" s="71">
        <v>-357904.62</v>
      </c>
      <c r="R8" s="59">
        <v>-1.0462129596722411</v>
      </c>
      <c r="S8" s="156">
        <v>300000</v>
      </c>
      <c r="T8" s="131">
        <v>0</v>
      </c>
      <c r="U8" s="206">
        <v>90625</v>
      </c>
      <c r="V8" s="71">
        <v>-209375</v>
      </c>
      <c r="W8" s="59">
        <v>-2.3103448275862069</v>
      </c>
      <c r="X8" s="143">
        <v>0.08</v>
      </c>
      <c r="Y8" s="144">
        <v>0.08</v>
      </c>
      <c r="Z8" s="145">
        <v>0.08</v>
      </c>
      <c r="AA8" s="7">
        <v>93825</v>
      </c>
      <c r="AB8" s="6">
        <v>0</v>
      </c>
      <c r="AC8" s="5">
        <v>0</v>
      </c>
      <c r="AD8" s="66" t="s">
        <v>229</v>
      </c>
      <c r="AE8" s="24" t="s">
        <v>230</v>
      </c>
      <c r="AF8" s="66" t="s">
        <v>208</v>
      </c>
      <c r="AG8" s="66" t="s">
        <v>197</v>
      </c>
      <c r="AH8" s="66" t="s">
        <v>207</v>
      </c>
      <c r="AI8" s="66" t="s">
        <v>307</v>
      </c>
      <c r="AJ8" s="66" t="s">
        <v>209</v>
      </c>
      <c r="AK8" s="66" t="s">
        <v>161</v>
      </c>
      <c r="AL8" s="165"/>
      <c r="AM8" s="12"/>
      <c r="AN8" s="12"/>
    </row>
    <row r="9" spans="1:40" customFormat="1" x14ac:dyDescent="0.3">
      <c r="A9" s="30">
        <v>2018096</v>
      </c>
      <c r="B9" s="63">
        <v>43269</v>
      </c>
      <c r="C9" s="63">
        <v>43270</v>
      </c>
      <c r="D9" s="63">
        <v>43979</v>
      </c>
      <c r="E9" s="28" t="s">
        <v>9</v>
      </c>
      <c r="F9" s="29"/>
      <c r="G9" s="29" t="s">
        <v>45</v>
      </c>
      <c r="H9" s="29" t="s">
        <v>269</v>
      </c>
      <c r="I9" s="130">
        <v>291200</v>
      </c>
      <c r="J9" s="136">
        <v>291200</v>
      </c>
      <c r="K9" s="132">
        <v>292900</v>
      </c>
      <c r="L9" s="71">
        <v>1700</v>
      </c>
      <c r="M9" s="59">
        <v>5.8040286787299422E-3</v>
      </c>
      <c r="N9" s="130">
        <v>26320</v>
      </c>
      <c r="O9" s="136">
        <v>26320</v>
      </c>
      <c r="P9" s="132">
        <v>29314.92</v>
      </c>
      <c r="Q9" s="71">
        <v>2994.9199999999983</v>
      </c>
      <c r="R9" s="59">
        <v>0.10216367638049152</v>
      </c>
      <c r="S9" s="130">
        <v>50000</v>
      </c>
      <c r="T9" s="136">
        <v>1000</v>
      </c>
      <c r="U9" s="132">
        <v>0</v>
      </c>
      <c r="V9" s="75">
        <v>-50000</v>
      </c>
      <c r="W9" s="76" t="e">
        <v>#DIV/0!</v>
      </c>
      <c r="X9" s="143">
        <v>0.08</v>
      </c>
      <c r="Y9" s="144">
        <v>0.08</v>
      </c>
      <c r="Z9" s="145">
        <v>0.08</v>
      </c>
      <c r="AA9" s="7">
        <v>24437</v>
      </c>
      <c r="AB9" s="6">
        <v>0</v>
      </c>
      <c r="AC9" s="5">
        <v>0</v>
      </c>
      <c r="AD9" s="66" t="s">
        <v>229</v>
      </c>
      <c r="AE9" s="66" t="s">
        <v>254</v>
      </c>
      <c r="AF9" s="66" t="s">
        <v>190</v>
      </c>
      <c r="AG9" s="66" t="s">
        <v>203</v>
      </c>
      <c r="AH9" s="66" t="s">
        <v>161</v>
      </c>
      <c r="AI9" s="66" t="s">
        <v>204</v>
      </c>
      <c r="AJ9" s="66" t="s">
        <v>189</v>
      </c>
      <c r="AK9" s="66"/>
      <c r="AL9" s="165"/>
    </row>
    <row r="10" spans="1:40" customFormat="1" x14ac:dyDescent="0.3">
      <c r="A10" s="58" t="s">
        <v>227</v>
      </c>
      <c r="B10" s="77"/>
      <c r="C10" s="78">
        <v>43320</v>
      </c>
      <c r="D10" s="78">
        <v>43841</v>
      </c>
      <c r="E10" s="79" t="s">
        <v>9</v>
      </c>
      <c r="F10" s="8"/>
      <c r="G10" s="8" t="s">
        <v>228</v>
      </c>
      <c r="H10" s="8" t="s">
        <v>272</v>
      </c>
      <c r="I10" s="130">
        <v>0</v>
      </c>
      <c r="J10" s="136">
        <v>0</v>
      </c>
      <c r="K10" s="132">
        <v>0</v>
      </c>
      <c r="L10" s="71">
        <v>0</v>
      </c>
      <c r="M10" s="59" t="e">
        <v>#DIV/0!</v>
      </c>
      <c r="N10" s="130">
        <v>127600</v>
      </c>
      <c r="O10" s="131">
        <v>127600</v>
      </c>
      <c r="P10" s="132">
        <v>127600</v>
      </c>
      <c r="Q10" s="71">
        <v>0</v>
      </c>
      <c r="R10" s="59">
        <v>0</v>
      </c>
      <c r="S10" s="130">
        <v>0</v>
      </c>
      <c r="T10" s="131">
        <v>30000</v>
      </c>
      <c r="U10" s="132">
        <v>26400</v>
      </c>
      <c r="V10" s="71">
        <v>26400</v>
      </c>
      <c r="W10" s="59">
        <v>1</v>
      </c>
      <c r="X10" s="113">
        <v>0.1</v>
      </c>
      <c r="Y10" s="114">
        <v>0.1</v>
      </c>
      <c r="Z10" s="115">
        <v>0</v>
      </c>
      <c r="AA10" s="60">
        <v>15400</v>
      </c>
      <c r="AB10" s="61"/>
      <c r="AC10" s="73"/>
      <c r="AD10" s="69" t="s">
        <v>229</v>
      </c>
      <c r="AE10" s="66"/>
      <c r="AF10" s="8" t="s">
        <v>186</v>
      </c>
      <c r="AG10" s="8" t="s">
        <v>181</v>
      </c>
      <c r="AH10" s="8" t="s">
        <v>230</v>
      </c>
      <c r="AI10" s="8" t="s">
        <v>177</v>
      </c>
      <c r="AJ10" s="8"/>
      <c r="AK10" s="8"/>
      <c r="AL10" s="74"/>
    </row>
    <row r="11" spans="1:40" customFormat="1" x14ac:dyDescent="0.3">
      <c r="A11" s="58">
        <v>2019067</v>
      </c>
      <c r="B11" s="77"/>
      <c r="C11" s="78">
        <v>43567</v>
      </c>
      <c r="D11" s="78">
        <v>43841</v>
      </c>
      <c r="E11" s="79" t="s">
        <v>9</v>
      </c>
      <c r="F11" s="8"/>
      <c r="G11" s="8" t="s">
        <v>94</v>
      </c>
      <c r="H11" s="8" t="s">
        <v>269</v>
      </c>
      <c r="I11" s="130">
        <v>300000</v>
      </c>
      <c r="J11" s="136">
        <v>300000</v>
      </c>
      <c r="K11" s="132">
        <v>268584.46999999997</v>
      </c>
      <c r="L11" s="71">
        <v>-31415.530000000028</v>
      </c>
      <c r="M11" s="59">
        <v>-0.11696703833993094</v>
      </c>
      <c r="N11" s="130">
        <v>0</v>
      </c>
      <c r="O11" s="131">
        <v>0</v>
      </c>
      <c r="P11" s="132">
        <v>0</v>
      </c>
      <c r="Q11" s="71">
        <v>0</v>
      </c>
      <c r="R11" s="59" t="e">
        <v>#DIV/0!</v>
      </c>
      <c r="S11" s="130">
        <v>0</v>
      </c>
      <c r="T11" s="131">
        <v>0</v>
      </c>
      <c r="U11" s="132">
        <v>0</v>
      </c>
      <c r="V11" s="71">
        <v>0</v>
      </c>
      <c r="W11" s="59" t="e">
        <v>#DIV/0!</v>
      </c>
      <c r="X11" s="113">
        <v>0.1</v>
      </c>
      <c r="Y11" s="114">
        <v>0.1</v>
      </c>
      <c r="Z11" s="115">
        <v>0.1</v>
      </c>
      <c r="AA11" s="60">
        <v>26858</v>
      </c>
      <c r="AB11" s="61"/>
      <c r="AC11" s="73"/>
      <c r="AD11" s="69" t="s">
        <v>229</v>
      </c>
      <c r="AE11" s="8" t="s">
        <v>230</v>
      </c>
      <c r="AF11" s="8" t="s">
        <v>189</v>
      </c>
      <c r="AG11" s="8" t="s">
        <v>190</v>
      </c>
      <c r="AH11" s="8"/>
      <c r="AI11" s="8"/>
      <c r="AJ11" s="8"/>
      <c r="AK11" s="70"/>
      <c r="AL11" s="74"/>
    </row>
    <row r="12" spans="1:40" customFormat="1" ht="15" thickBot="1" x14ac:dyDescent="0.35">
      <c r="A12" s="58">
        <v>2018172</v>
      </c>
      <c r="B12" s="77"/>
      <c r="C12" s="78">
        <v>43430</v>
      </c>
      <c r="D12" s="78">
        <v>43841</v>
      </c>
      <c r="E12" s="79" t="s">
        <v>9</v>
      </c>
      <c r="F12" s="8"/>
      <c r="G12" s="8" t="s">
        <v>77</v>
      </c>
      <c r="H12" s="8" t="s">
        <v>269</v>
      </c>
      <c r="I12" s="130">
        <v>100000</v>
      </c>
      <c r="J12" s="136">
        <v>100000</v>
      </c>
      <c r="K12" s="132">
        <v>106404.83</v>
      </c>
      <c r="L12" s="71">
        <v>6404.8300000000017</v>
      </c>
      <c r="M12" s="59">
        <v>6.0193038229561589E-2</v>
      </c>
      <c r="N12" s="130">
        <v>5000</v>
      </c>
      <c r="O12" s="131">
        <v>0</v>
      </c>
      <c r="P12" s="132">
        <v>0</v>
      </c>
      <c r="Q12" s="71">
        <v>-5000</v>
      </c>
      <c r="R12" s="59" t="e">
        <v>#DIV/0!</v>
      </c>
      <c r="S12" s="130">
        <v>10000</v>
      </c>
      <c r="T12" s="131">
        <v>0</v>
      </c>
      <c r="U12" s="132">
        <v>8600</v>
      </c>
      <c r="V12" s="71">
        <v>-1400</v>
      </c>
      <c r="W12" s="59">
        <v>-0.16279069767441862</v>
      </c>
      <c r="X12" s="113">
        <v>0.1</v>
      </c>
      <c r="Y12" s="114">
        <v>0.1</v>
      </c>
      <c r="Z12" s="115">
        <v>0.1</v>
      </c>
      <c r="AA12" s="60">
        <v>10331</v>
      </c>
      <c r="AB12" s="61"/>
      <c r="AC12" s="73"/>
      <c r="AD12" s="69" t="s">
        <v>229</v>
      </c>
      <c r="AE12" s="8" t="s">
        <v>174</v>
      </c>
      <c r="AF12" s="8" t="s">
        <v>182</v>
      </c>
      <c r="AG12" s="8" t="s">
        <v>180</v>
      </c>
      <c r="AH12" s="8"/>
      <c r="AI12" s="8"/>
      <c r="AJ12" s="8"/>
      <c r="AK12" s="70"/>
      <c r="AL12" s="74"/>
    </row>
    <row r="13" spans="1:40" x14ac:dyDescent="0.3">
      <c r="B13" s="14"/>
      <c r="F13" s="36"/>
      <c r="H13" s="37"/>
      <c r="I13" s="38"/>
      <c r="K13" s="85">
        <f>SUM(Table17[Settlement Amt - Bld])</f>
        <v>3994561.6399999997</v>
      </c>
      <c r="L13" s="86"/>
      <c r="M13" s="87"/>
      <c r="N13" s="88"/>
      <c r="O13" s="89"/>
      <c r="P13" s="90">
        <f>SUM(Table17[Settlement Amt - Cont])</f>
        <v>1318283.72</v>
      </c>
      <c r="Q13" s="86"/>
      <c r="R13" s="87"/>
      <c r="S13" s="89"/>
      <c r="T13" s="91"/>
      <c r="U13" s="92">
        <f>SUM(U3:U12)</f>
        <v>761476</v>
      </c>
      <c r="V13" s="98"/>
      <c r="W13" s="99"/>
      <c r="X13" s="100"/>
      <c r="Y13" s="100"/>
      <c r="Z13" s="41" t="s">
        <v>136</v>
      </c>
      <c r="AA13" s="18">
        <f>SUM(AA3:AA12)</f>
        <v>455208</v>
      </c>
      <c r="AB13" s="19">
        <f>SUM(AB3:AB12)</f>
        <v>308</v>
      </c>
      <c r="AC13" s="20">
        <f>SUM(AC3:AC12)</f>
        <v>0</v>
      </c>
      <c r="AD13" s="16"/>
      <c r="AE13" s="16" t="s">
        <v>142</v>
      </c>
      <c r="AF13" s="16"/>
      <c r="AG13" s="16"/>
      <c r="AH13" s="16"/>
      <c r="AI13" s="16"/>
      <c r="AJ13" s="16"/>
      <c r="AK13" s="17"/>
    </row>
    <row r="14" spans="1:40" x14ac:dyDescent="0.3">
      <c r="B14" s="14"/>
      <c r="C14" s="14"/>
      <c r="D14" s="21"/>
      <c r="F14" s="36"/>
      <c r="H14" s="37"/>
      <c r="I14" s="38"/>
      <c r="J14" s="42"/>
      <c r="K14" s="93"/>
      <c r="L14" s="82"/>
      <c r="M14" s="83"/>
      <c r="N14" s="94"/>
      <c r="O14" s="95"/>
      <c r="P14" s="81">
        <f>SUM(K13:U13)</f>
        <v>6074321.3599999994</v>
      </c>
      <c r="Q14" s="82"/>
      <c r="R14" s="83"/>
      <c r="S14" s="95"/>
      <c r="T14" s="96"/>
      <c r="U14" s="84"/>
      <c r="V14" s="101"/>
      <c r="W14" s="97"/>
      <c r="X14" s="40"/>
      <c r="Y14" s="40"/>
      <c r="Z14" s="43"/>
      <c r="AA14" s="3">
        <f>AA13/P14</f>
        <v>7.4939729563468477E-2</v>
      </c>
      <c r="AB14" s="4">
        <f>AB13/AA13</f>
        <v>6.7661376777209542E-4</v>
      </c>
      <c r="AD14" s="22"/>
      <c r="AE14" s="22" t="s">
        <v>142</v>
      </c>
      <c r="AF14" s="22"/>
      <c r="AG14" s="22"/>
      <c r="AH14" s="22"/>
      <c r="AI14" s="22"/>
      <c r="AJ14" s="22"/>
      <c r="AK14" s="23"/>
    </row>
    <row r="15" spans="1:40" ht="43.2" x14ac:dyDescent="0.3">
      <c r="B15" s="14"/>
      <c r="C15" s="14"/>
      <c r="D15" s="21"/>
      <c r="G15" s="44"/>
      <c r="H15" s="44"/>
      <c r="I15" s="44"/>
      <c r="J15" s="44"/>
      <c r="K15" s="37"/>
      <c r="L15" s="27"/>
      <c r="M15" s="45"/>
      <c r="N15" s="44"/>
      <c r="O15" s="39"/>
      <c r="P15" s="38"/>
      <c r="Q15" s="27"/>
      <c r="R15" s="45"/>
      <c r="S15" s="44"/>
      <c r="T15" s="37"/>
      <c r="U15" s="27"/>
      <c r="V15" s="27"/>
      <c r="W15" s="45"/>
      <c r="X15" s="40"/>
      <c r="Y15" s="40"/>
      <c r="Z15" s="40"/>
      <c r="AA15" s="25" t="s">
        <v>134</v>
      </c>
      <c r="AB15" s="26" t="s">
        <v>135</v>
      </c>
    </row>
    <row r="16" spans="1:40" x14ac:dyDescent="0.3">
      <c r="B16" s="14"/>
      <c r="C16" s="14"/>
      <c r="D16" s="21"/>
      <c r="F16" s="46"/>
      <c r="G16" s="44"/>
      <c r="H16" s="44"/>
      <c r="I16" s="44"/>
      <c r="J16" s="44"/>
      <c r="K16" s="37"/>
      <c r="L16" s="27"/>
      <c r="M16" s="45"/>
      <c r="N16" s="44"/>
      <c r="O16" s="39"/>
      <c r="P16" s="38"/>
      <c r="Q16" s="27"/>
      <c r="R16" s="45"/>
      <c r="S16" s="44"/>
      <c r="T16" s="47"/>
      <c r="U16" s="27"/>
      <c r="V16" s="27"/>
      <c r="W16" s="45"/>
      <c r="X16" s="40"/>
      <c r="Y16" s="40"/>
      <c r="Z16" s="40"/>
      <c r="AA16" s="12" t="s">
        <v>115</v>
      </c>
      <c r="AB16" s="12" t="s">
        <v>266</v>
      </c>
      <c r="AC16" s="12" t="s">
        <v>267</v>
      </c>
    </row>
    <row r="17" spans="2:26" x14ac:dyDescent="0.3">
      <c r="B17" s="14"/>
      <c r="C17" s="14"/>
      <c r="D17" s="21"/>
      <c r="G17" s="44"/>
      <c r="H17" s="44"/>
      <c r="I17" s="44"/>
      <c r="J17" s="44"/>
      <c r="K17" s="27"/>
      <c r="L17" s="27"/>
      <c r="M17" s="45"/>
      <c r="N17" s="44"/>
      <c r="O17" s="27"/>
      <c r="P17" s="27"/>
      <c r="Q17" s="27"/>
      <c r="R17" s="45"/>
      <c r="S17" s="44"/>
      <c r="T17" s="27"/>
      <c r="U17" s="27"/>
      <c r="V17" s="27"/>
      <c r="W17" s="45"/>
      <c r="X17" s="40"/>
      <c r="Y17" s="40"/>
      <c r="Z17" s="40"/>
    </row>
    <row r="18" spans="2:26" x14ac:dyDescent="0.3">
      <c r="B18" s="14"/>
      <c r="C18" s="14"/>
      <c r="D18" s="21"/>
      <c r="F18" s="48"/>
      <c r="G18" s="49"/>
      <c r="H18" s="50"/>
      <c r="I18" s="51"/>
      <c r="J18" s="44"/>
      <c r="K18" s="27"/>
      <c r="L18" s="27"/>
      <c r="M18" s="45"/>
      <c r="N18" s="52"/>
      <c r="O18" s="27"/>
      <c r="P18" s="27"/>
      <c r="Q18" s="27"/>
      <c r="R18" s="45"/>
      <c r="S18" s="53"/>
      <c r="T18" s="27"/>
      <c r="U18" s="27"/>
      <c r="V18" s="27"/>
      <c r="W18" s="45"/>
      <c r="X18" s="40"/>
      <c r="Y18" s="40"/>
      <c r="Z18" s="40"/>
    </row>
    <row r="19" spans="2:26" x14ac:dyDescent="0.3">
      <c r="B19" s="14"/>
      <c r="C19" s="14"/>
      <c r="D19" s="21"/>
      <c r="F19" s="53"/>
      <c r="H19" s="50"/>
      <c r="I19" s="51"/>
      <c r="J19" s="44"/>
      <c r="K19" s="27"/>
      <c r="L19" s="27"/>
      <c r="M19" s="45"/>
      <c r="N19" s="52"/>
      <c r="O19" s="27"/>
      <c r="P19" s="27"/>
      <c r="Q19" s="27"/>
      <c r="R19" s="45"/>
      <c r="S19" s="51"/>
      <c r="T19" s="27"/>
      <c r="U19" s="27"/>
      <c r="V19" s="27"/>
      <c r="W19" s="45"/>
      <c r="X19" s="40"/>
      <c r="Y19" s="40"/>
      <c r="Z19" s="40"/>
    </row>
    <row r="20" spans="2:26" x14ac:dyDescent="0.3">
      <c r="B20" s="14"/>
      <c r="C20" s="14"/>
      <c r="D20" s="21"/>
      <c r="F20" s="54"/>
      <c r="G20" s="44"/>
      <c r="H20" s="44"/>
      <c r="I20" s="44"/>
      <c r="J20" s="44"/>
      <c r="K20" s="44"/>
      <c r="L20" s="44"/>
      <c r="M20" s="55"/>
      <c r="N20" s="44"/>
      <c r="O20" s="44"/>
      <c r="P20" s="44"/>
      <c r="Q20" s="44"/>
      <c r="R20" s="55"/>
      <c r="S20" s="44"/>
      <c r="T20" s="44"/>
      <c r="U20" s="44"/>
      <c r="V20" s="44"/>
      <c r="W20" s="55"/>
      <c r="X20" s="40"/>
      <c r="Y20" s="40"/>
      <c r="Z20" s="40"/>
    </row>
    <row r="21" spans="2:26" x14ac:dyDescent="0.3">
      <c r="B21" s="14"/>
      <c r="C21" s="14"/>
      <c r="D21" s="21"/>
      <c r="F21" s="56"/>
      <c r="G21" s="44"/>
      <c r="H21" s="44"/>
      <c r="I21" s="44"/>
      <c r="J21" s="44"/>
      <c r="K21" s="44"/>
      <c r="L21" s="44"/>
      <c r="M21" s="55"/>
      <c r="N21" s="44"/>
      <c r="O21" s="44"/>
      <c r="P21" s="44"/>
      <c r="Q21" s="44"/>
      <c r="R21" s="55"/>
      <c r="S21" s="44"/>
      <c r="T21" s="44"/>
      <c r="U21" s="44"/>
      <c r="V21" s="44"/>
      <c r="W21" s="55"/>
    </row>
    <row r="22" spans="2:26" x14ac:dyDescent="0.3">
      <c r="B22" s="14"/>
      <c r="C22" s="14"/>
      <c r="D22" s="21"/>
      <c r="F22" s="57"/>
      <c r="G22" s="44"/>
      <c r="H22" s="44"/>
      <c r="I22" s="44"/>
      <c r="J22" s="44"/>
      <c r="K22" s="44"/>
      <c r="L22" s="44"/>
      <c r="M22" s="55"/>
      <c r="N22" s="44"/>
      <c r="O22" s="44"/>
      <c r="P22" s="44"/>
      <c r="Q22" s="44"/>
      <c r="R22" s="55"/>
      <c r="S22" s="44"/>
      <c r="T22" s="44"/>
      <c r="U22" s="44"/>
      <c r="V22" s="44"/>
      <c r="W22" s="55"/>
    </row>
    <row r="23" spans="2:26" x14ac:dyDescent="0.3">
      <c r="B23" s="14"/>
      <c r="C23" s="14"/>
      <c r="D23" s="21"/>
      <c r="G23" s="44"/>
      <c r="H23" s="44"/>
      <c r="I23" s="44"/>
      <c r="J23" s="44"/>
      <c r="K23" s="44"/>
      <c r="L23" s="44"/>
      <c r="M23" s="55"/>
      <c r="N23" s="44"/>
      <c r="O23" s="44"/>
      <c r="P23" s="44"/>
      <c r="Q23" s="44"/>
      <c r="R23" s="55"/>
      <c r="S23" s="44"/>
      <c r="T23" s="44"/>
      <c r="U23" s="44"/>
      <c r="V23" s="44"/>
      <c r="W23" s="55"/>
    </row>
    <row r="24" spans="2:26" x14ac:dyDescent="0.3">
      <c r="B24" s="14"/>
      <c r="C24" s="14"/>
      <c r="D24" s="21"/>
      <c r="G24" s="44"/>
      <c r="H24" s="44"/>
      <c r="I24" s="44"/>
      <c r="J24" s="44"/>
      <c r="K24" s="44"/>
      <c r="L24" s="44"/>
      <c r="M24" s="55"/>
      <c r="N24" s="44"/>
      <c r="O24" s="44"/>
      <c r="P24" s="44"/>
      <c r="Q24" s="44"/>
      <c r="R24" s="55"/>
      <c r="S24" s="44"/>
      <c r="T24" s="44"/>
      <c r="U24" s="44"/>
      <c r="V24" s="44"/>
      <c r="W24" s="55"/>
    </row>
    <row r="25" spans="2:26" x14ac:dyDescent="0.3">
      <c r="B25" s="14"/>
      <c r="C25" s="14"/>
      <c r="D25" s="21"/>
      <c r="F25" s="54"/>
      <c r="G25" s="44"/>
      <c r="H25" s="44"/>
      <c r="I25" s="44"/>
      <c r="J25" s="44"/>
      <c r="K25" s="44"/>
      <c r="L25" s="44"/>
      <c r="M25" s="55"/>
      <c r="N25" s="44"/>
      <c r="O25" s="44"/>
      <c r="P25" s="44"/>
      <c r="Q25" s="44"/>
      <c r="R25" s="55"/>
      <c r="S25" s="44"/>
      <c r="T25" s="44"/>
      <c r="U25" s="44"/>
      <c r="V25" s="44"/>
      <c r="W25" s="55"/>
    </row>
    <row r="26" spans="2:26" x14ac:dyDescent="0.3">
      <c r="F26" s="54"/>
      <c r="G26" s="44"/>
      <c r="H26" s="44"/>
      <c r="I26" s="44"/>
      <c r="J26" s="44"/>
      <c r="N26" s="44"/>
      <c r="S26" s="44"/>
    </row>
  </sheetData>
  <conditionalFormatting sqref="R3:R4">
    <cfRule type="cellIs" dxfId="794" priority="11" operator="lessThan">
      <formula>0</formula>
    </cfRule>
    <cfRule type="containsErrors" dxfId="793" priority="12" stopIfTrue="1">
      <formula>ISERROR(R3)</formula>
    </cfRule>
  </conditionalFormatting>
  <conditionalFormatting sqref="W3:W5">
    <cfRule type="cellIs" dxfId="792" priority="9" operator="lessThan">
      <formula>0</formula>
    </cfRule>
    <cfRule type="containsErrors" dxfId="791" priority="10" stopIfTrue="1">
      <formula>ISERROR(W3)</formula>
    </cfRule>
  </conditionalFormatting>
  <conditionalFormatting sqref="M3:M12">
    <cfRule type="cellIs" dxfId="790" priority="7" operator="lessThan">
      <formula>0</formula>
    </cfRule>
    <cfRule type="containsErrors" dxfId="789" priority="8" stopIfTrue="1">
      <formula>ISERROR(M3)</formula>
    </cfRule>
  </conditionalFormatting>
  <conditionalFormatting sqref="R5:R12">
    <cfRule type="cellIs" dxfId="788" priority="5" operator="lessThan">
      <formula>0</formula>
    </cfRule>
    <cfRule type="containsErrors" dxfId="787" priority="6" stopIfTrue="1">
      <formula>ISERROR(R5)</formula>
    </cfRule>
  </conditionalFormatting>
  <conditionalFormatting sqref="W6:W9">
    <cfRule type="cellIs" dxfId="786" priority="3" operator="lessThan">
      <formula>0</formula>
    </cfRule>
    <cfRule type="containsErrors" dxfId="785" priority="4" stopIfTrue="1">
      <formula>ISERROR(W6)</formula>
    </cfRule>
  </conditionalFormatting>
  <conditionalFormatting sqref="W10:W12">
    <cfRule type="cellIs" dxfId="784" priority="1" operator="lessThan">
      <formula>0</formula>
    </cfRule>
    <cfRule type="containsErrors" dxfId="783" priority="2" stopIfTrue="1">
      <formula>ISERROR(W10)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B2DC-AC1A-4373-9BE3-47B57CBBD92F}">
  <dimension ref="A1:AN17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:XFD6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39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39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39" s="244" customFormat="1" ht="15" thickBot="1" x14ac:dyDescent="0.35">
      <c r="A3" s="227"/>
      <c r="B3" s="228"/>
      <c r="C3" s="229"/>
      <c r="D3" s="229"/>
      <c r="E3" s="230"/>
      <c r="F3" s="231"/>
      <c r="G3" s="231"/>
      <c r="H3" s="232"/>
      <c r="I3" s="222"/>
      <c r="J3" s="233"/>
      <c r="K3" s="223"/>
      <c r="L3" s="207"/>
      <c r="M3" s="208"/>
      <c r="N3" s="222"/>
      <c r="O3" s="123"/>
      <c r="P3" s="223"/>
      <c r="Q3" s="234"/>
      <c r="R3" s="235"/>
      <c r="S3" s="222"/>
      <c r="T3" s="123"/>
      <c r="U3" s="223"/>
      <c r="V3" s="234"/>
      <c r="W3" s="235"/>
      <c r="X3" s="224"/>
      <c r="Y3" s="225"/>
      <c r="Z3" s="226"/>
      <c r="AA3" s="236"/>
      <c r="AB3" s="237"/>
      <c r="AC3" s="237"/>
      <c r="AD3" s="238"/>
      <c r="AE3" s="239"/>
      <c r="AF3" s="239"/>
      <c r="AG3" s="239"/>
      <c r="AH3" s="239"/>
      <c r="AI3" s="239"/>
      <c r="AJ3" s="239"/>
      <c r="AK3" s="240"/>
      <c r="AL3" s="241"/>
      <c r="AM3" s="243"/>
    </row>
    <row r="4" spans="1:39" x14ac:dyDescent="0.3">
      <c r="B4" s="14"/>
      <c r="F4" s="36"/>
      <c r="H4" s="37"/>
      <c r="I4" s="38"/>
      <c r="K4" s="85">
        <f>SUM(K3:K3)</f>
        <v>0</v>
      </c>
      <c r="L4" s="86"/>
      <c r="M4" s="87"/>
      <c r="N4" s="88"/>
      <c r="O4" s="89"/>
      <c r="P4" s="90">
        <f>SUM(P3:P3)</f>
        <v>0</v>
      </c>
      <c r="Q4" s="86"/>
      <c r="R4" s="87"/>
      <c r="S4" s="89"/>
      <c r="T4" s="91"/>
      <c r="U4" s="92">
        <f>SUM(U3:U3)</f>
        <v>0</v>
      </c>
      <c r="V4" s="98"/>
      <c r="W4" s="99"/>
      <c r="X4" s="100"/>
      <c r="Y4" s="100"/>
      <c r="Z4" s="41" t="s">
        <v>136</v>
      </c>
      <c r="AA4" s="18">
        <f>SUM(AA3:AA3)</f>
        <v>0</v>
      </c>
      <c r="AB4" s="19">
        <f>SUM(AB3:AB3)</f>
        <v>0</v>
      </c>
      <c r="AC4" s="20">
        <f>SUM(AC3:AC3)</f>
        <v>0</v>
      </c>
      <c r="AD4" s="16"/>
      <c r="AE4" s="16" t="s">
        <v>142</v>
      </c>
      <c r="AF4" s="16"/>
      <c r="AG4" s="16"/>
      <c r="AH4" s="16"/>
      <c r="AI4" s="16"/>
      <c r="AJ4" s="16"/>
      <c r="AK4" s="17"/>
    </row>
    <row r="5" spans="1:39" x14ac:dyDescent="0.3">
      <c r="B5" s="14"/>
      <c r="C5" s="14"/>
      <c r="D5" s="21"/>
      <c r="F5" s="36"/>
      <c r="H5" s="37"/>
      <c r="I5" s="38"/>
      <c r="J5" s="42"/>
      <c r="K5" s="93"/>
      <c r="L5" s="82"/>
      <c r="M5" s="83"/>
      <c r="N5" s="94"/>
      <c r="O5" s="95"/>
      <c r="P5" s="81">
        <f>SUM(K4:U4)</f>
        <v>0</v>
      </c>
      <c r="Q5" s="82"/>
      <c r="R5" s="83"/>
      <c r="S5" s="95"/>
      <c r="T5" s="96"/>
      <c r="U5" s="84"/>
      <c r="V5" s="101"/>
      <c r="W5" s="97"/>
      <c r="X5" s="40"/>
      <c r="Y5" s="40"/>
      <c r="Z5" s="43"/>
      <c r="AA5" s="3" t="e">
        <f>AA4/P5</f>
        <v>#DIV/0!</v>
      </c>
      <c r="AB5" s="4" t="e">
        <f>AB4/AA4</f>
        <v>#DIV/0!</v>
      </c>
      <c r="AD5" s="22"/>
      <c r="AE5" s="22" t="s">
        <v>142</v>
      </c>
      <c r="AF5" s="22"/>
      <c r="AG5" s="22"/>
      <c r="AH5" s="22"/>
      <c r="AI5" s="22"/>
      <c r="AJ5" s="22"/>
      <c r="AK5" s="23"/>
    </row>
    <row r="6" spans="1:39" ht="43.2" x14ac:dyDescent="0.3">
      <c r="B6" s="14"/>
      <c r="C6" s="14"/>
      <c r="D6" s="21"/>
      <c r="G6" s="44"/>
      <c r="H6" s="44"/>
      <c r="I6" s="44"/>
      <c r="J6" s="44"/>
      <c r="K6" s="37"/>
      <c r="L6" s="27"/>
      <c r="M6" s="45"/>
      <c r="N6" s="44"/>
      <c r="O6" s="39"/>
      <c r="P6" s="38"/>
      <c r="Q6" s="27"/>
      <c r="R6" s="45"/>
      <c r="S6" s="44"/>
      <c r="T6" s="37"/>
      <c r="U6" s="27"/>
      <c r="V6" s="27"/>
      <c r="W6" s="45"/>
      <c r="X6" s="40"/>
      <c r="Y6" s="40"/>
      <c r="Z6" s="40"/>
      <c r="AA6" s="25" t="s">
        <v>134</v>
      </c>
      <c r="AB6" s="26" t="s">
        <v>135</v>
      </c>
    </row>
    <row r="7" spans="1:39" x14ac:dyDescent="0.3">
      <c r="B7" s="14"/>
      <c r="C7" s="14"/>
      <c r="D7" s="21"/>
      <c r="F7" s="46"/>
      <c r="G7" s="44"/>
      <c r="H7" s="44"/>
      <c r="I7" s="44"/>
      <c r="J7" s="44"/>
      <c r="K7" s="37"/>
      <c r="L7" s="27"/>
      <c r="M7" s="45"/>
      <c r="N7" s="44"/>
      <c r="O7" s="39"/>
      <c r="P7" s="38"/>
      <c r="Q7" s="27"/>
      <c r="R7" s="45"/>
      <c r="S7" s="44"/>
      <c r="T7" s="47"/>
      <c r="U7" s="27"/>
      <c r="V7" s="27"/>
      <c r="W7" s="45"/>
      <c r="X7" s="40"/>
      <c r="Y7" s="40"/>
      <c r="Z7" s="40"/>
      <c r="AA7" s="12" t="s">
        <v>115</v>
      </c>
      <c r="AB7" s="12" t="s">
        <v>266</v>
      </c>
      <c r="AC7" s="12" t="s">
        <v>267</v>
      </c>
    </row>
    <row r="8" spans="1:39" x14ac:dyDescent="0.3">
      <c r="B8" s="14"/>
      <c r="C8" s="14"/>
      <c r="D8" s="21"/>
      <c r="G8" s="44"/>
      <c r="H8" s="44"/>
      <c r="I8" s="44"/>
      <c r="J8" s="44"/>
      <c r="K8" s="27"/>
      <c r="L8" s="27"/>
      <c r="M8" s="45"/>
      <c r="N8" s="44"/>
      <c r="O8" s="27"/>
      <c r="P8" s="27"/>
      <c r="Q8" s="27"/>
      <c r="R8" s="45"/>
      <c r="S8" s="44"/>
      <c r="T8" s="27"/>
      <c r="U8" s="27"/>
      <c r="V8" s="27"/>
      <c r="W8" s="45"/>
      <c r="X8" s="40"/>
      <c r="Y8" s="40"/>
      <c r="Z8" s="40"/>
    </row>
    <row r="9" spans="1:39" x14ac:dyDescent="0.3">
      <c r="B9" s="14"/>
      <c r="C9" s="14"/>
      <c r="D9" s="21"/>
      <c r="F9" s="48"/>
      <c r="G9" s="49"/>
      <c r="H9" s="50"/>
      <c r="I9" s="51"/>
      <c r="J9" s="44"/>
      <c r="K9" s="27"/>
      <c r="L9" s="27"/>
      <c r="M9" s="45"/>
      <c r="N9" s="52"/>
      <c r="O9" s="27"/>
      <c r="P9" s="27"/>
      <c r="Q9" s="27"/>
      <c r="R9" s="45"/>
      <c r="S9" s="53"/>
      <c r="T9" s="27"/>
      <c r="U9" s="27"/>
      <c r="V9" s="27"/>
      <c r="W9" s="45"/>
      <c r="X9" s="40"/>
      <c r="Y9" s="40"/>
      <c r="Z9" s="40"/>
    </row>
    <row r="10" spans="1:39" x14ac:dyDescent="0.3">
      <c r="B10" s="14"/>
      <c r="C10" s="14"/>
      <c r="D10" s="21"/>
      <c r="F10" s="53"/>
      <c r="H10" s="50"/>
      <c r="I10" s="51"/>
      <c r="J10" s="44"/>
      <c r="K10" s="27"/>
      <c r="L10" s="27"/>
      <c r="M10" s="45"/>
      <c r="N10" s="52"/>
      <c r="O10" s="27"/>
      <c r="P10" s="27"/>
      <c r="Q10" s="27"/>
      <c r="R10" s="45"/>
      <c r="S10" s="51"/>
      <c r="T10" s="27"/>
      <c r="U10" s="27"/>
      <c r="V10" s="27"/>
      <c r="W10" s="45"/>
      <c r="X10" s="40"/>
      <c r="Y10" s="40"/>
      <c r="Z10" s="40"/>
    </row>
    <row r="11" spans="1:39" x14ac:dyDescent="0.3">
      <c r="B11" s="14"/>
      <c r="C11" s="14"/>
      <c r="D11" s="21"/>
      <c r="F11" s="54"/>
      <c r="G11" s="44"/>
      <c r="H11" s="44"/>
      <c r="I11" s="44"/>
      <c r="J11" s="44"/>
      <c r="K11" s="44"/>
      <c r="L11" s="44"/>
      <c r="M11" s="55"/>
      <c r="N11" s="44"/>
      <c r="O11" s="44"/>
      <c r="P11" s="44"/>
      <c r="Q11" s="44"/>
      <c r="R11" s="55"/>
      <c r="S11" s="44"/>
      <c r="T11" s="44"/>
      <c r="U11" s="44"/>
      <c r="V11" s="44"/>
      <c r="W11" s="55"/>
      <c r="X11" s="40"/>
      <c r="Y11" s="40"/>
      <c r="Z11" s="40"/>
    </row>
    <row r="12" spans="1:39" x14ac:dyDescent="0.3">
      <c r="B12" s="14"/>
      <c r="C12" s="14"/>
      <c r="D12" s="21"/>
      <c r="F12" s="56"/>
      <c r="G12" s="44"/>
      <c r="H12" s="44"/>
      <c r="I12" s="44"/>
      <c r="J12" s="44"/>
      <c r="K12" s="44"/>
      <c r="L12" s="44"/>
      <c r="M12" s="55"/>
      <c r="N12" s="44"/>
      <c r="O12" s="44"/>
      <c r="P12" s="44"/>
      <c r="Q12" s="44"/>
      <c r="R12" s="55"/>
      <c r="S12" s="44"/>
      <c r="T12" s="44"/>
      <c r="U12" s="44"/>
      <c r="V12" s="44"/>
      <c r="W12" s="55"/>
    </row>
    <row r="13" spans="1:39" x14ac:dyDescent="0.3">
      <c r="B13" s="14"/>
      <c r="C13" s="14"/>
      <c r="D13" s="21"/>
      <c r="F13" s="57"/>
      <c r="G13" s="44"/>
      <c r="H13" s="44"/>
      <c r="I13" s="44"/>
      <c r="J13" s="44"/>
      <c r="K13" s="44"/>
      <c r="L13" s="44"/>
      <c r="M13" s="55"/>
      <c r="N13" s="44"/>
      <c r="O13" s="44"/>
      <c r="P13" s="44"/>
      <c r="Q13" s="44"/>
      <c r="R13" s="55"/>
      <c r="S13" s="44"/>
      <c r="T13" s="44"/>
      <c r="U13" s="44"/>
      <c r="V13" s="44"/>
      <c r="W13" s="55"/>
    </row>
    <row r="14" spans="1:39" x14ac:dyDescent="0.3">
      <c r="B14" s="14"/>
      <c r="C14" s="14"/>
      <c r="D14" s="21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</row>
    <row r="15" spans="1:39" x14ac:dyDescent="0.3">
      <c r="B15" s="14"/>
      <c r="C15" s="14"/>
      <c r="D15" s="21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39" x14ac:dyDescent="0.3">
      <c r="B16" s="14"/>
      <c r="C16" s="14"/>
      <c r="D16" s="21"/>
      <c r="F16" s="54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6:19" x14ac:dyDescent="0.3">
      <c r="F17" s="54"/>
      <c r="G17" s="44"/>
      <c r="H17" s="44"/>
      <c r="I17" s="44"/>
      <c r="J17" s="44"/>
      <c r="N17" s="44"/>
      <c r="S17" s="44"/>
    </row>
  </sheetData>
  <conditionalFormatting sqref="W3">
    <cfRule type="cellIs" dxfId="741" priority="9" operator="lessThan">
      <formula>0</formula>
    </cfRule>
    <cfRule type="containsErrors" dxfId="740" priority="10" stopIfTrue="1">
      <formula>ISERROR(W3)</formula>
    </cfRule>
  </conditionalFormatting>
  <conditionalFormatting sqref="R3">
    <cfRule type="cellIs" dxfId="739" priority="11" operator="lessThan">
      <formula>0</formula>
    </cfRule>
    <cfRule type="containsErrors" dxfId="738" priority="12" stopIfTrue="1">
      <formula>ISERROR(R3)</formula>
    </cfRule>
  </conditionalFormatting>
  <conditionalFormatting sqref="M3">
    <cfRule type="cellIs" dxfId="737" priority="1" operator="lessThan">
      <formula>0</formula>
    </cfRule>
    <cfRule type="containsErrors" dxfId="736" priority="2" stopIfTrue="1">
      <formula>ISERROR(M3)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CE1B-9639-4192-AF75-3F50690701B2}">
  <dimension ref="A1:AN17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ColWidth="8.88671875" defaultRowHeight="14.4" x14ac:dyDescent="0.3"/>
  <cols>
    <col min="1" max="1" width="13" style="13" customWidth="1"/>
    <col min="2" max="2" width="11.5546875" style="12" customWidth="1"/>
    <col min="3" max="3" width="11.33203125" style="12" customWidth="1"/>
    <col min="4" max="4" width="13.109375" style="15" customWidth="1"/>
    <col min="5" max="5" width="12.6640625" style="12" customWidth="1"/>
    <col min="6" max="6" width="15.109375" style="12" customWidth="1"/>
    <col min="7" max="7" width="11" style="12" customWidth="1"/>
    <col min="8" max="8" width="11.44140625" style="12" customWidth="1"/>
    <col min="9" max="9" width="13.33203125" style="12" customWidth="1"/>
    <col min="10" max="10" width="12.6640625" style="12" customWidth="1"/>
    <col min="11" max="11" width="14.44140625" style="12" customWidth="1"/>
    <col min="12" max="12" width="13.6640625" style="12" customWidth="1"/>
    <col min="13" max="13" width="12.44140625" style="13" customWidth="1"/>
    <col min="14" max="14" width="13.33203125" style="12" customWidth="1"/>
    <col min="15" max="15" width="11.88671875" style="12" customWidth="1"/>
    <col min="16" max="16" width="13.88671875" style="12" customWidth="1"/>
    <col min="17" max="17" width="12.88671875" style="12" customWidth="1"/>
    <col min="18" max="18" width="14.5546875" style="13" customWidth="1"/>
    <col min="19" max="19" width="13.5546875" style="12" customWidth="1"/>
    <col min="20" max="21" width="14.6640625" style="12" customWidth="1"/>
    <col min="22" max="22" width="14.33203125" style="12" customWidth="1"/>
    <col min="23" max="23" width="13.6640625" style="13" customWidth="1"/>
    <col min="24" max="24" width="10.109375" style="12" customWidth="1"/>
    <col min="25" max="25" width="11.5546875" style="12" customWidth="1"/>
    <col min="26" max="26" width="9.33203125" style="12" customWidth="1"/>
    <col min="27" max="27" width="15.44140625" style="12" bestFit="1" customWidth="1"/>
    <col min="28" max="28" width="12.44140625" style="12" bestFit="1" customWidth="1"/>
    <col min="29" max="29" width="11.109375" style="12" bestFit="1" customWidth="1"/>
    <col min="30" max="36" width="20.109375" style="24" customWidth="1"/>
    <col min="37" max="37" width="20.109375" style="12" customWidth="1"/>
    <col min="38" max="38" width="178" bestFit="1" customWidth="1"/>
    <col min="39" max="40" width="9.109375"/>
    <col min="41" max="41" width="178" style="12" bestFit="1" customWidth="1"/>
    <col min="42" max="42" width="11.33203125" style="12" bestFit="1" customWidth="1"/>
    <col min="43" max="16384" width="8.88671875" style="12"/>
  </cols>
  <sheetData>
    <row r="1" spans="1:40" s="220" customFormat="1" ht="43.8" thickBot="1" x14ac:dyDescent="0.35">
      <c r="A1" s="212"/>
      <c r="B1" s="10" t="s">
        <v>140</v>
      </c>
      <c r="C1" s="10" t="s">
        <v>139</v>
      </c>
      <c r="D1" s="10" t="s">
        <v>138</v>
      </c>
      <c r="E1" s="213"/>
      <c r="F1" s="213"/>
      <c r="G1" s="213"/>
      <c r="H1" s="213"/>
      <c r="I1" s="108" t="s">
        <v>323</v>
      </c>
      <c r="J1" s="10" t="s">
        <v>324</v>
      </c>
      <c r="K1" s="109" t="s">
        <v>325</v>
      </c>
      <c r="L1" s="110" t="s">
        <v>326</v>
      </c>
      <c r="M1" s="10" t="s">
        <v>327</v>
      </c>
      <c r="N1" s="111" t="s">
        <v>330</v>
      </c>
      <c r="O1" s="10" t="s">
        <v>331</v>
      </c>
      <c r="P1" s="109" t="s">
        <v>332</v>
      </c>
      <c r="Q1" s="110" t="s">
        <v>333</v>
      </c>
      <c r="R1" s="10" t="s">
        <v>334</v>
      </c>
      <c r="S1" s="111" t="s">
        <v>337</v>
      </c>
      <c r="T1" s="10" t="s">
        <v>338</v>
      </c>
      <c r="U1" s="109" t="s">
        <v>339</v>
      </c>
      <c r="V1" s="110" t="s">
        <v>340</v>
      </c>
      <c r="W1" s="10" t="s">
        <v>341</v>
      </c>
      <c r="X1" s="214" t="s">
        <v>344</v>
      </c>
      <c r="Y1" s="214" t="s">
        <v>345</v>
      </c>
      <c r="Z1" s="215" t="s">
        <v>346</v>
      </c>
      <c r="AA1" s="216" t="s">
        <v>115</v>
      </c>
      <c r="AB1" s="213" t="s">
        <v>116</v>
      </c>
      <c r="AC1" s="217" t="s">
        <v>124</v>
      </c>
      <c r="AD1" s="218"/>
      <c r="AE1" s="218"/>
      <c r="AF1" s="218"/>
      <c r="AG1" s="218"/>
      <c r="AH1" s="218"/>
      <c r="AI1" s="218"/>
      <c r="AJ1" s="218"/>
      <c r="AK1" s="218"/>
      <c r="AL1" s="219" t="s">
        <v>106</v>
      </c>
    </row>
    <row r="2" spans="1:40" s="205" customFormat="1" ht="29.4" thickBot="1" x14ac:dyDescent="0.35">
      <c r="A2" s="191" t="s">
        <v>1</v>
      </c>
      <c r="B2" s="192" t="s">
        <v>2</v>
      </c>
      <c r="C2" s="192" t="s">
        <v>3</v>
      </c>
      <c r="D2" s="192" t="s">
        <v>137</v>
      </c>
      <c r="E2" s="193" t="s">
        <v>15</v>
      </c>
      <c r="F2" s="193" t="s">
        <v>4</v>
      </c>
      <c r="G2" s="193" t="s">
        <v>16</v>
      </c>
      <c r="H2" s="193" t="s">
        <v>17</v>
      </c>
      <c r="I2" s="194" t="s">
        <v>323</v>
      </c>
      <c r="J2" s="195" t="s">
        <v>324</v>
      </c>
      <c r="K2" s="196" t="s">
        <v>325</v>
      </c>
      <c r="L2" s="197" t="s">
        <v>328</v>
      </c>
      <c r="M2" s="198" t="s">
        <v>329</v>
      </c>
      <c r="N2" s="199" t="s">
        <v>330</v>
      </c>
      <c r="O2" s="198" t="s">
        <v>331</v>
      </c>
      <c r="P2" s="196" t="s">
        <v>332</v>
      </c>
      <c r="Q2" s="197" t="s">
        <v>335</v>
      </c>
      <c r="R2" s="198" t="s">
        <v>336</v>
      </c>
      <c r="S2" s="199" t="s">
        <v>337</v>
      </c>
      <c r="T2" s="198" t="s">
        <v>338</v>
      </c>
      <c r="U2" s="196" t="s">
        <v>339</v>
      </c>
      <c r="V2" s="197" t="s">
        <v>342</v>
      </c>
      <c r="W2" s="198" t="s">
        <v>343</v>
      </c>
      <c r="X2" s="203" t="s">
        <v>344</v>
      </c>
      <c r="Y2" s="203" t="s">
        <v>345</v>
      </c>
      <c r="Z2" s="204" t="s">
        <v>346</v>
      </c>
      <c r="AA2" s="209" t="s">
        <v>115</v>
      </c>
      <c r="AB2" s="210" t="s">
        <v>116</v>
      </c>
      <c r="AC2" s="211" t="s">
        <v>124</v>
      </c>
      <c r="AD2" s="200" t="s">
        <v>347</v>
      </c>
      <c r="AE2" s="201" t="s">
        <v>348</v>
      </c>
      <c r="AF2" s="201" t="s">
        <v>358</v>
      </c>
      <c r="AG2" s="201" t="s">
        <v>359</v>
      </c>
      <c r="AH2" s="201" t="s">
        <v>360</v>
      </c>
      <c r="AI2" s="201" t="s">
        <v>361</v>
      </c>
      <c r="AJ2" s="201" t="s">
        <v>362</v>
      </c>
      <c r="AK2" s="201" t="s">
        <v>363</v>
      </c>
      <c r="AL2" s="219" t="s">
        <v>106</v>
      </c>
      <c r="AM2" s="202"/>
    </row>
    <row r="3" spans="1:40" ht="15" thickBot="1" x14ac:dyDescent="0.35">
      <c r="A3" s="30">
        <v>2019124</v>
      </c>
      <c r="B3" s="63">
        <v>43611</v>
      </c>
      <c r="C3" s="63">
        <v>43731</v>
      </c>
      <c r="D3" s="63">
        <v>43979</v>
      </c>
      <c r="E3" s="28" t="s">
        <v>9</v>
      </c>
      <c r="F3" s="29"/>
      <c r="G3" s="29" t="s">
        <v>73</v>
      </c>
      <c r="H3" s="29" t="s">
        <v>269</v>
      </c>
      <c r="I3" s="130">
        <v>300000</v>
      </c>
      <c r="J3" s="141">
        <v>0</v>
      </c>
      <c r="K3" s="132">
        <v>190000</v>
      </c>
      <c r="L3" s="71">
        <f t="shared" ref="L3" si="0">K3-I3</f>
        <v>-110000</v>
      </c>
      <c r="M3" s="59">
        <f t="shared" ref="M3" si="1">L3/K3</f>
        <v>-0.57894736842105265</v>
      </c>
      <c r="N3" s="156">
        <v>0</v>
      </c>
      <c r="O3" s="131">
        <v>0</v>
      </c>
      <c r="P3" s="132">
        <v>0</v>
      </c>
      <c r="Q3" s="71">
        <f t="shared" ref="Q3" si="2">P3-N3</f>
        <v>0</v>
      </c>
      <c r="R3" s="59" t="e">
        <f t="shared" ref="R3" si="3">Q3/P3</f>
        <v>#DIV/0!</v>
      </c>
      <c r="S3" s="156">
        <v>0</v>
      </c>
      <c r="T3" s="131">
        <v>0</v>
      </c>
      <c r="U3" s="206">
        <v>0</v>
      </c>
      <c r="V3" s="75">
        <f t="shared" ref="V3" si="4">U3-S3</f>
        <v>0</v>
      </c>
      <c r="W3" s="76" t="e">
        <f t="shared" ref="W3" si="5">V3/U3</f>
        <v>#DIV/0!</v>
      </c>
      <c r="X3" s="143">
        <v>0.1</v>
      </c>
      <c r="Y3" s="144">
        <v>0.1</v>
      </c>
      <c r="Z3" s="145">
        <v>0</v>
      </c>
      <c r="AA3" s="7">
        <v>19000</v>
      </c>
      <c r="AB3" s="6">
        <v>0</v>
      </c>
      <c r="AC3" s="5">
        <v>0</v>
      </c>
      <c r="AD3" s="66" t="s">
        <v>265</v>
      </c>
      <c r="AE3" s="66"/>
      <c r="AF3" s="66" t="s">
        <v>220</v>
      </c>
      <c r="AG3" s="66" t="s">
        <v>193</v>
      </c>
      <c r="AH3" s="66" t="s">
        <v>145</v>
      </c>
      <c r="AI3" s="66"/>
      <c r="AJ3" s="66"/>
      <c r="AK3" s="66"/>
      <c r="AL3" s="165"/>
      <c r="AM3" s="12"/>
      <c r="AN3" s="12"/>
    </row>
    <row r="4" spans="1:40" x14ac:dyDescent="0.3">
      <c r="B4" s="14"/>
      <c r="F4" s="36"/>
      <c r="H4" s="37"/>
      <c r="I4" s="38"/>
      <c r="K4" s="85">
        <f>SUM(K3:K3)</f>
        <v>190000</v>
      </c>
      <c r="L4" s="86"/>
      <c r="M4" s="87"/>
      <c r="N4" s="88"/>
      <c r="O4" s="89"/>
      <c r="P4" s="90">
        <f>SUM(P3:P3)</f>
        <v>0</v>
      </c>
      <c r="Q4" s="86"/>
      <c r="R4" s="87"/>
      <c r="S4" s="89"/>
      <c r="T4" s="91"/>
      <c r="U4" s="92">
        <f>SUM(U3:U3)</f>
        <v>0</v>
      </c>
      <c r="V4" s="98"/>
      <c r="W4" s="99"/>
      <c r="X4" s="100"/>
      <c r="Y4" s="100"/>
      <c r="Z4" s="41" t="s">
        <v>136</v>
      </c>
      <c r="AA4" s="18">
        <f>SUM(AA3:AA3)</f>
        <v>19000</v>
      </c>
      <c r="AB4" s="19">
        <f>SUM(AB3:AB3)</f>
        <v>0</v>
      </c>
      <c r="AC4" s="20">
        <f>SUM(AC3:AC3)</f>
        <v>0</v>
      </c>
      <c r="AD4" s="16"/>
      <c r="AE4" s="16" t="s">
        <v>142</v>
      </c>
      <c r="AF4" s="16"/>
      <c r="AG4" s="16"/>
      <c r="AH4" s="16"/>
      <c r="AI4" s="16"/>
      <c r="AJ4" s="16"/>
      <c r="AK4" s="17"/>
    </row>
    <row r="5" spans="1:40" x14ac:dyDescent="0.3">
      <c r="B5" s="14"/>
      <c r="C5" s="14"/>
      <c r="D5" s="21"/>
      <c r="F5" s="36"/>
      <c r="H5" s="37"/>
      <c r="I5" s="38"/>
      <c r="J5" s="42"/>
      <c r="K5" s="93"/>
      <c r="L5" s="82"/>
      <c r="M5" s="83"/>
      <c r="N5" s="94"/>
      <c r="O5" s="95"/>
      <c r="P5" s="81">
        <f>SUM(K4:U4)</f>
        <v>190000</v>
      </c>
      <c r="Q5" s="82"/>
      <c r="R5" s="83"/>
      <c r="S5" s="95"/>
      <c r="T5" s="96"/>
      <c r="U5" s="84"/>
      <c r="V5" s="101"/>
      <c r="W5" s="97"/>
      <c r="X5" s="40"/>
      <c r="Y5" s="40"/>
      <c r="Z5" s="43"/>
      <c r="AA5" s="3">
        <f>AA4/P5</f>
        <v>0.1</v>
      </c>
      <c r="AB5" s="4">
        <f>AB4/AA4</f>
        <v>0</v>
      </c>
      <c r="AD5" s="22"/>
      <c r="AE5" s="22" t="s">
        <v>142</v>
      </c>
      <c r="AF5" s="22"/>
      <c r="AG5" s="22"/>
      <c r="AH5" s="22"/>
      <c r="AI5" s="22"/>
      <c r="AJ5" s="22"/>
      <c r="AK5" s="23"/>
    </row>
    <row r="6" spans="1:40" ht="43.2" x14ac:dyDescent="0.3">
      <c r="B6" s="14"/>
      <c r="C6" s="14"/>
      <c r="D6" s="21"/>
      <c r="G6" s="44"/>
      <c r="H6" s="44"/>
      <c r="I6" s="44"/>
      <c r="J6" s="44"/>
      <c r="K6" s="37"/>
      <c r="L6" s="27"/>
      <c r="M6" s="45"/>
      <c r="N6" s="44"/>
      <c r="O6" s="39"/>
      <c r="P6" s="38"/>
      <c r="Q6" s="27"/>
      <c r="R6" s="45"/>
      <c r="S6" s="44"/>
      <c r="T6" s="37"/>
      <c r="U6" s="27"/>
      <c r="V6" s="27"/>
      <c r="W6" s="45"/>
      <c r="X6" s="40"/>
      <c r="Y6" s="40"/>
      <c r="Z6" s="40"/>
      <c r="AA6" s="25" t="s">
        <v>134</v>
      </c>
      <c r="AB6" s="26" t="s">
        <v>135</v>
      </c>
    </row>
    <row r="7" spans="1:40" x14ac:dyDescent="0.3">
      <c r="B7" s="14"/>
      <c r="C7" s="14"/>
      <c r="D7" s="21"/>
      <c r="F7" s="46"/>
      <c r="G7" s="44"/>
      <c r="H7" s="44"/>
      <c r="I7" s="44"/>
      <c r="J7" s="44"/>
      <c r="K7" s="37"/>
      <c r="L7" s="27"/>
      <c r="M7" s="45"/>
      <c r="N7" s="44"/>
      <c r="O7" s="39"/>
      <c r="P7" s="38"/>
      <c r="Q7" s="27"/>
      <c r="R7" s="45"/>
      <c r="S7" s="44"/>
      <c r="T7" s="47"/>
      <c r="U7" s="27"/>
      <c r="V7" s="27"/>
      <c r="W7" s="45"/>
      <c r="X7" s="40"/>
      <c r="Y7" s="40"/>
      <c r="Z7" s="40"/>
      <c r="AA7" s="12" t="s">
        <v>115</v>
      </c>
      <c r="AB7" s="12" t="s">
        <v>266</v>
      </c>
      <c r="AC7" s="12" t="s">
        <v>267</v>
      </c>
    </row>
    <row r="8" spans="1:40" x14ac:dyDescent="0.3">
      <c r="B8" s="14"/>
      <c r="C8" s="14"/>
      <c r="D8" s="21"/>
      <c r="G8" s="44"/>
      <c r="H8" s="44"/>
      <c r="I8" s="44"/>
      <c r="J8" s="44"/>
      <c r="K8" s="27"/>
      <c r="L8" s="27"/>
      <c r="M8" s="45"/>
      <c r="N8" s="44"/>
      <c r="O8" s="27"/>
      <c r="P8" s="27"/>
      <c r="Q8" s="27"/>
      <c r="R8" s="45"/>
      <c r="S8" s="44"/>
      <c r="T8" s="27"/>
      <c r="U8" s="27"/>
      <c r="V8" s="27"/>
      <c r="W8" s="45"/>
      <c r="X8" s="40"/>
      <c r="Y8" s="40"/>
      <c r="Z8" s="40"/>
    </row>
    <row r="9" spans="1:40" x14ac:dyDescent="0.3">
      <c r="B9" s="14"/>
      <c r="C9" s="14"/>
      <c r="D9" s="21"/>
      <c r="F9" s="48"/>
      <c r="G9" s="49"/>
      <c r="H9" s="50"/>
      <c r="I9" s="51"/>
      <c r="J9" s="44"/>
      <c r="K9" s="27"/>
      <c r="L9" s="27"/>
      <c r="M9" s="45"/>
      <c r="N9" s="52"/>
      <c r="O9" s="27"/>
      <c r="P9" s="27"/>
      <c r="Q9" s="27"/>
      <c r="R9" s="45"/>
      <c r="S9" s="53"/>
      <c r="T9" s="27"/>
      <c r="U9" s="27"/>
      <c r="V9" s="27"/>
      <c r="W9" s="45"/>
      <c r="X9" s="40"/>
      <c r="Y9" s="40"/>
      <c r="Z9" s="40"/>
    </row>
    <row r="10" spans="1:40" x14ac:dyDescent="0.3">
      <c r="B10" s="14"/>
      <c r="C10" s="14"/>
      <c r="D10" s="21"/>
      <c r="F10" s="53"/>
      <c r="H10" s="50"/>
      <c r="I10" s="51"/>
      <c r="J10" s="44"/>
      <c r="K10" s="27"/>
      <c r="L10" s="27"/>
      <c r="M10" s="45"/>
      <c r="N10" s="52"/>
      <c r="O10" s="27"/>
      <c r="P10" s="27"/>
      <c r="Q10" s="27"/>
      <c r="R10" s="45"/>
      <c r="S10" s="51"/>
      <c r="T10" s="27"/>
      <c r="U10" s="27"/>
      <c r="V10" s="27"/>
      <c r="W10" s="45"/>
      <c r="X10" s="40"/>
      <c r="Y10" s="40"/>
      <c r="Z10" s="40"/>
    </row>
    <row r="11" spans="1:40" x14ac:dyDescent="0.3">
      <c r="B11" s="14"/>
      <c r="C11" s="14"/>
      <c r="D11" s="21"/>
      <c r="F11" s="54"/>
      <c r="G11" s="44"/>
      <c r="H11" s="44"/>
      <c r="I11" s="44"/>
      <c r="J11" s="44"/>
      <c r="K11" s="44"/>
      <c r="L11" s="44"/>
      <c r="M11" s="55"/>
      <c r="N11" s="44"/>
      <c r="O11" s="44"/>
      <c r="P11" s="44"/>
      <c r="Q11" s="44"/>
      <c r="R11" s="55"/>
      <c r="S11" s="44"/>
      <c r="T11" s="44"/>
      <c r="U11" s="44"/>
      <c r="V11" s="44"/>
      <c r="W11" s="55"/>
      <c r="X11" s="40"/>
      <c r="Y11" s="40"/>
      <c r="Z11" s="40"/>
    </row>
    <row r="12" spans="1:40" x14ac:dyDescent="0.3">
      <c r="B12" s="14"/>
      <c r="C12" s="14"/>
      <c r="D12" s="21"/>
      <c r="F12" s="56"/>
      <c r="G12" s="44"/>
      <c r="H12" s="44"/>
      <c r="I12" s="44"/>
      <c r="J12" s="44"/>
      <c r="K12" s="44"/>
      <c r="L12" s="44"/>
      <c r="M12" s="55"/>
      <c r="N12" s="44"/>
      <c r="O12" s="44"/>
      <c r="P12" s="44"/>
      <c r="Q12" s="44"/>
      <c r="R12" s="55"/>
      <c r="S12" s="44"/>
      <c r="T12" s="44"/>
      <c r="U12" s="44"/>
      <c r="V12" s="44"/>
      <c r="W12" s="55"/>
    </row>
    <row r="13" spans="1:40" x14ac:dyDescent="0.3">
      <c r="B13" s="14"/>
      <c r="C13" s="14"/>
      <c r="D13" s="21"/>
      <c r="F13" s="57"/>
      <c r="G13" s="44"/>
      <c r="H13" s="44"/>
      <c r="I13" s="44"/>
      <c r="J13" s="44"/>
      <c r="K13" s="44"/>
      <c r="L13" s="44"/>
      <c r="M13" s="55"/>
      <c r="N13" s="44"/>
      <c r="O13" s="44"/>
      <c r="P13" s="44"/>
      <c r="Q13" s="44"/>
      <c r="R13" s="55"/>
      <c r="S13" s="44"/>
      <c r="T13" s="44"/>
      <c r="U13" s="44"/>
      <c r="V13" s="44"/>
      <c r="W13" s="55"/>
    </row>
    <row r="14" spans="1:40" x14ac:dyDescent="0.3">
      <c r="B14" s="14"/>
      <c r="C14" s="14"/>
      <c r="D14" s="21"/>
      <c r="G14" s="44"/>
      <c r="H14" s="44"/>
      <c r="I14" s="44"/>
      <c r="J14" s="44"/>
      <c r="K14" s="44"/>
      <c r="L14" s="44"/>
      <c r="M14" s="55"/>
      <c r="N14" s="44"/>
      <c r="O14" s="44"/>
      <c r="P14" s="44"/>
      <c r="Q14" s="44"/>
      <c r="R14" s="55"/>
      <c r="S14" s="44"/>
      <c r="T14" s="44"/>
      <c r="U14" s="44"/>
      <c r="V14" s="44"/>
      <c r="W14" s="55"/>
    </row>
    <row r="15" spans="1:40" x14ac:dyDescent="0.3">
      <c r="B15" s="14"/>
      <c r="C15" s="14"/>
      <c r="D15" s="21"/>
      <c r="G15" s="44"/>
      <c r="H15" s="44"/>
      <c r="I15" s="44"/>
      <c r="J15" s="44"/>
      <c r="K15" s="44"/>
      <c r="L15" s="44"/>
      <c r="M15" s="55"/>
      <c r="N15" s="44"/>
      <c r="O15" s="44"/>
      <c r="P15" s="44"/>
      <c r="Q15" s="44"/>
      <c r="R15" s="55"/>
      <c r="S15" s="44"/>
      <c r="T15" s="44"/>
      <c r="U15" s="44"/>
      <c r="V15" s="44"/>
      <c r="W15" s="55"/>
    </row>
    <row r="16" spans="1:40" x14ac:dyDescent="0.3">
      <c r="B16" s="14"/>
      <c r="C16" s="14"/>
      <c r="D16" s="21"/>
      <c r="F16" s="54"/>
      <c r="G16" s="44"/>
      <c r="H16" s="44"/>
      <c r="I16" s="44"/>
      <c r="J16" s="44"/>
      <c r="K16" s="44"/>
      <c r="L16" s="44"/>
      <c r="M16" s="55"/>
      <c r="N16" s="44"/>
      <c r="O16" s="44"/>
      <c r="P16" s="44"/>
      <c r="Q16" s="44"/>
      <c r="R16" s="55"/>
      <c r="S16" s="44"/>
      <c r="T16" s="44"/>
      <c r="U16" s="44"/>
      <c r="V16" s="44"/>
      <c r="W16" s="55"/>
    </row>
    <row r="17" spans="6:19" x14ac:dyDescent="0.3">
      <c r="F17" s="54"/>
      <c r="G17" s="44"/>
      <c r="H17" s="44"/>
      <c r="I17" s="44"/>
      <c r="J17" s="44"/>
      <c r="N17" s="44"/>
      <c r="S17" s="44"/>
    </row>
  </sheetData>
  <conditionalFormatting sqref="W3">
    <cfRule type="cellIs" dxfId="694" priority="5" operator="lessThan">
      <formula>0</formula>
    </cfRule>
    <cfRule type="containsErrors" dxfId="693" priority="6" stopIfTrue="1">
      <formula>ISERROR(W3)</formula>
    </cfRule>
  </conditionalFormatting>
  <conditionalFormatting sqref="R3">
    <cfRule type="cellIs" dxfId="692" priority="3" operator="lessThan">
      <formula>0</formula>
    </cfRule>
    <cfRule type="containsErrors" dxfId="691" priority="4" stopIfTrue="1">
      <formula>ISERROR(R3)</formula>
    </cfRule>
  </conditionalFormatting>
  <conditionalFormatting sqref="M3">
    <cfRule type="cellIs" dxfId="690" priority="1" operator="lessThan">
      <formula>0</formula>
    </cfRule>
    <cfRule type="containsErrors" dxfId="689" priority="2" stopIfTrue="1">
      <formula>ISERROR(M3)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Jan-Nov with Sales Variance</vt:lpstr>
      <vt:lpstr>Jan-Nov Closed - Summary</vt:lpstr>
      <vt:lpstr>ALK</vt:lpstr>
      <vt:lpstr>DC1</vt:lpstr>
      <vt:lpstr>JRU</vt:lpstr>
      <vt:lpstr>MTN</vt:lpstr>
      <vt:lpstr>SJG</vt:lpstr>
      <vt:lpstr>TSS</vt:lpstr>
      <vt:lpstr>AXQ</vt:lpstr>
      <vt:lpstr>GCB</vt:lpstr>
      <vt:lpstr>HSM</vt:lpstr>
      <vt:lpstr>JEM</vt:lpstr>
      <vt:lpstr>JJM</vt:lpstr>
      <vt:lpstr>KSV</vt:lpstr>
      <vt:lpstr>LMF</vt:lpstr>
      <vt:lpstr>YXG</vt:lpstr>
      <vt:lpstr>CMG</vt:lpstr>
      <vt:lpstr>EAG</vt:lpstr>
      <vt:lpstr>RPL</vt:lpstr>
      <vt:lpstr>SMD</vt:lpstr>
      <vt:lpstr>MAM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Barnett</dc:creator>
  <cp:lastModifiedBy>Mark Barnett</cp:lastModifiedBy>
  <dcterms:created xsi:type="dcterms:W3CDTF">2020-11-19T17:06:33Z</dcterms:created>
  <dcterms:modified xsi:type="dcterms:W3CDTF">2021-01-08T16:59:38Z</dcterms:modified>
</cp:coreProperties>
</file>