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Schlotheuber/Desktop/Submission_documents/CBASS data/Data &amp; Script for R/"/>
    </mc:Choice>
  </mc:AlternateContent>
  <xr:revisionPtr revIDLastSave="0" documentId="13_ncr:1_{3778A436-465A-C140-9D0D-F81EA20D340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BASS8_cell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1" l="1"/>
  <c r="S9" i="1"/>
  <c r="U4" i="1"/>
  <c r="U5" i="1"/>
  <c r="S17" i="1"/>
  <c r="S13" i="1"/>
  <c r="S5" i="1"/>
  <c r="U16" i="1" s="1"/>
  <c r="U12" i="1"/>
  <c r="U13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G3" i="1" a="1"/>
  <c r="G3" i="1" s="1"/>
  <c r="H3" i="1" s="1"/>
  <c r="G4" i="1" a="1"/>
  <c r="G4" i="1"/>
  <c r="H4" i="1" s="1"/>
  <c r="Q4" i="1" s="1"/>
  <c r="G5" i="1" a="1"/>
  <c r="G5" i="1" s="1"/>
  <c r="H5" i="1" s="1"/>
  <c r="G6" i="1" a="1"/>
  <c r="G6" i="1" s="1"/>
  <c r="H6" i="1" s="1"/>
  <c r="G7" i="1" a="1"/>
  <c r="G7" i="1" s="1"/>
  <c r="H7" i="1" s="1"/>
  <c r="G8" i="1" a="1"/>
  <c r="G8" i="1"/>
  <c r="H8" i="1" s="1"/>
  <c r="G9" i="1" a="1"/>
  <c r="G9" i="1" s="1"/>
  <c r="H9" i="1" s="1"/>
  <c r="G10" i="1" a="1"/>
  <c r="G10" i="1" s="1"/>
  <c r="H10" i="1" s="1"/>
  <c r="G11" i="1" a="1"/>
  <c r="G11" i="1" s="1"/>
  <c r="H11" i="1" s="1"/>
  <c r="Q11" i="1" s="1"/>
  <c r="G12" i="1" a="1"/>
  <c r="G12" i="1"/>
  <c r="H12" i="1" s="1"/>
  <c r="Q12" i="1" s="1"/>
  <c r="G13" i="1" a="1"/>
  <c r="G13" i="1" s="1"/>
  <c r="H13" i="1" s="1"/>
  <c r="Q13" i="1" s="1"/>
  <c r="G14" i="1" a="1"/>
  <c r="G14" i="1"/>
  <c r="H14" i="1" s="1"/>
  <c r="G15" i="1" a="1"/>
  <c r="G15" i="1" s="1"/>
  <c r="H15" i="1" s="1"/>
  <c r="G16" i="1" a="1"/>
  <c r="G16" i="1"/>
  <c r="H16" i="1" s="1"/>
  <c r="G17" i="1" a="1"/>
  <c r="G17" i="1" s="1"/>
  <c r="H17" i="1" s="1"/>
  <c r="G2" i="1" a="1"/>
  <c r="G2" i="1" s="1"/>
  <c r="H2" i="1" s="1"/>
  <c r="O17" i="1"/>
  <c r="P17" i="1" s="1"/>
  <c r="P16" i="1"/>
  <c r="P15" i="1"/>
  <c r="P14" i="1"/>
  <c r="P13" i="1"/>
  <c r="P12" i="1"/>
  <c r="P11" i="1"/>
  <c r="O10" i="1"/>
  <c r="P10" i="1" s="1"/>
  <c r="O9" i="1"/>
  <c r="P9" i="1" s="1"/>
  <c r="O8" i="1"/>
  <c r="P8" i="1" s="1"/>
  <c r="P7" i="1"/>
  <c r="O6" i="1"/>
  <c r="P6" i="1" s="1"/>
  <c r="N5" i="1"/>
  <c r="O5" i="1" s="1"/>
  <c r="P5" i="1" s="1"/>
  <c r="P4" i="1"/>
  <c r="N3" i="1"/>
  <c r="O3" i="1" s="1"/>
  <c r="P3" i="1" s="1"/>
  <c r="N2" i="1"/>
  <c r="O2" i="1" s="1"/>
  <c r="P2" i="1" s="1"/>
  <c r="Q14" i="1" l="1"/>
  <c r="Q7" i="1"/>
  <c r="Q16" i="1"/>
  <c r="Q15" i="1"/>
  <c r="Q3" i="1"/>
  <c r="Q2" i="1"/>
  <c r="Q10" i="1"/>
  <c r="Q8" i="1"/>
  <c r="Q5" i="1"/>
  <c r="Q9" i="1"/>
  <c r="Q17" i="1"/>
  <c r="Q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<sst xmlns="http://schemas.openxmlformats.org/spreadsheetml/2006/main" count="72" uniqueCount="44">
  <si>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CBASS</t>
  </si>
  <si>
    <t>Temperature</t>
  </si>
  <si>
    <t>Sample</t>
  </si>
  <si>
    <t>cell count 2</t>
  </si>
  <si>
    <t>cell count 3</t>
  </si>
  <si>
    <t>mean</t>
  </si>
  <si>
    <t>height     (1 arm only)</t>
  </si>
  <si>
    <t>shape</t>
  </si>
  <si>
    <t>Cell Nr</t>
  </si>
  <si>
    <t>CBASS8</t>
  </si>
  <si>
    <t>T0_1</t>
  </si>
  <si>
    <t>cylinder (but little bit bigger at one side)</t>
  </si>
  <si>
    <t>T0_2</t>
  </si>
  <si>
    <t>T0_3</t>
  </si>
  <si>
    <t>square</t>
  </si>
  <si>
    <t>T0_4</t>
  </si>
  <si>
    <t>T1_1</t>
  </si>
  <si>
    <t>cylinder</t>
  </si>
  <si>
    <t>T1_2</t>
  </si>
  <si>
    <t>T1_3</t>
  </si>
  <si>
    <t>T1_4</t>
  </si>
  <si>
    <t>T2_1</t>
  </si>
  <si>
    <t>T2_2</t>
  </si>
  <si>
    <t>T2_3</t>
  </si>
  <si>
    <t>T3_1</t>
  </si>
  <si>
    <t>T3_2</t>
  </si>
  <si>
    <t>T3_3</t>
  </si>
  <si>
    <t>T3_4</t>
  </si>
  <si>
    <t>cell count 1 (4 red squared each 3 small green squares)</t>
  </si>
  <si>
    <r>
      <t>cells / mm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</si>
  <si>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cells/mL= Number of cells/mm2 x dilution (2:  because I only used 0.5mL for cell counting) x 10000</t>
  </si>
  <si>
    <t>width    (1 arm only)</t>
  </si>
  <si>
    <t>length          (if some part of the fragment is bigger than the other)</t>
  </si>
  <si>
    <t>mean of legth &amp; width (if cyclinders is not equally shaped)</t>
  </si>
  <si>
    <t>radius(2/mean lönge &amp;breite oder nur durch breite wenn fragment gelichmäßig)</t>
  </si>
  <si>
    <t xml:space="preserve">Oberfläche (Cylinder (cm2) = 2*pi*h*r (for square: Naumann formular: A= h*b but what about the length?! I used 2*(a*b+a*c+b*c) for now) </t>
  </si>
  <si>
    <t>Cell Nr divided</t>
  </si>
  <si>
    <t>T2_4</t>
  </si>
  <si>
    <t>Cell Nr mean</t>
  </si>
  <si>
    <t>Change in Temperature</t>
  </si>
  <si>
    <t>Change in %</t>
  </si>
  <si>
    <t>30-36</t>
  </si>
  <si>
    <t>36-39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</si>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</sst>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 applyAlignment="1">
      <alignment vertical="top"/>
    </xf>
    <xf numFmtId="1" fontId="18" fillId="0" borderId="0" xfId="0" applyNumberFormat="1" applyFont="1" applyAlignment="1">
      <alignment vertical="top" wrapText="1"/>
    </xf>
    <xf numFmtId="0" fontId="16" fillId="0" borderId="10" xfId="0" applyFont="1" applyBorder="1"/>
    <xf numFmtId="0" fontId="0" fillId="0" borderId="10" xfId="0" applyBorder="1"/>
    <xf numFmtId="165" fontId="18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I1" zoomScale="115" workbookViewId="0">
      <selection activeCell="U17" sqref="U17"/>
    </sheetView>
  </sheetViews>
  <sheetFormatPr baseColWidth="10" defaultRowHeight="16" x14ac:dyDescent="0.2"/>
  <cols>
    <col min="4" max="5" width="9.6640625" customWidth="1"/>
    <col min="6" max="6" width="9.33203125" customWidth="1"/>
    <col min="9" max="9" width="33" customWidth="1"/>
    <col min="20" max="20" width="14.33203125" customWidth="1"/>
    <col min="21" max="21" width="11.1640625" customWidth="1"/>
  </cols>
  <sheetData>
    <row r="1" spans="1:21" ht="14" customHeight="1" x14ac:dyDescent="0.2">
      <c r="A1" s="4" t="s">
        <v>0</v>
      </c>
      <c r="B1" s="4" t="s">
        <v>1</v>
      </c>
      <c r="C1" s="7" t="s">
        <v>2</v>
      </c>
      <c r="D1" s="4" t="s">
        <v>28</v>
      </c>
      <c r="E1" s="4" t="s">
        <v>3</v>
      </c>
      <c r="F1" s="4" t="s">
        <v>4</v>
      </c>
      <c r="G1" s="4" t="s">
        <v>5</v>
      </c>
      <c r="H1" s="5" t="s">
        <v>29</v>
      </c>
      <c r="I1" s="6" t="s">
        <v>30</v>
      </c>
      <c r="J1" s="4" t="s">
        <v>6</v>
      </c>
      <c r="K1" s="4" t="s">
        <v>31</v>
      </c>
      <c r="L1" s="4" t="s">
        <v>32</v>
      </c>
      <c r="M1" s="4" t="s">
        <v>7</v>
      </c>
      <c r="N1" s="4" t="s">
        <v>33</v>
      </c>
      <c r="O1" s="4" t="s">
        <v>34</v>
      </c>
      <c r="P1" s="4" t="s">
        <v>35</v>
      </c>
      <c r="Q1" s="4" t="s">
        <v>8</v>
      </c>
      <c r="R1" s="4" t="s">
        <v>36</v>
      </c>
      <c r="S1" s="4" t="s">
        <v>38</v>
      </c>
      <c r="T1" s="4" t="s">
        <v>39</v>
      </c>
      <c r="U1" s="4" t="s">
        <v>40</v>
      </c>
    </row>
    <row r="2" spans="1:21" x14ac:dyDescent="0.2">
      <c r="A2" t="s">
        <v>9</v>
      </c>
      <c r="B2">
        <v>30</v>
      </c>
      <c r="C2" s="8" t="s">
        <v>10</v>
      </c>
      <c r="D2">
        <v>80</v>
      </c>
      <c r="E2">
        <v>83</v>
      </c>
      <c r="F2">
        <v>88</v>
      </c>
      <c r="G2" s="2" cm="1">
        <f t="array" ref="G2">AVERAGE(D2:F2/12)</f>
        <v>6.9722222222222223</v>
      </c>
      <c r="H2" s="3">
        <f>G2*16</f>
        <v>111.55555555555556</v>
      </c>
      <c r="I2" s="3">
        <f>H2*10000</f>
        <v>1115555.5555555555</v>
      </c>
      <c r="J2" s="2">
        <v>0.93</v>
      </c>
      <c r="K2" s="2">
        <v>0.66</v>
      </c>
      <c r="L2" s="2">
        <v>0.37</v>
      </c>
      <c r="M2" s="2" t="s">
        <v>11</v>
      </c>
      <c r="N2" s="1">
        <f>AVERAGE(K2:L2)</f>
        <v>0.51500000000000001</v>
      </c>
      <c r="O2" s="1">
        <f>N2/2</f>
        <v>0.25750000000000001</v>
      </c>
      <c r="P2" s="2">
        <f>2*PI()*J2*O2</f>
        <v>1.5046658014368317</v>
      </c>
      <c r="Q2" s="3">
        <f>I2/P2</f>
        <v>741397.56116626831</v>
      </c>
      <c r="R2" s="10">
        <f>Q2/10^5</f>
        <v>7.4139756116626829</v>
      </c>
    </row>
    <row r="3" spans="1:21" x14ac:dyDescent="0.2">
      <c r="A3" t="s">
        <v>9</v>
      </c>
      <c r="B3">
        <v>30</v>
      </c>
      <c r="C3" s="8" t="s">
        <v>12</v>
      </c>
      <c r="D3">
        <v>25</v>
      </c>
      <c r="E3">
        <v>30</v>
      </c>
      <c r="F3">
        <v>25</v>
      </c>
      <c r="G3" s="2" cm="1">
        <f t="array" ref="G3">AVERAGE(D3:F3/12)</f>
        <v>2.2222222222222228</v>
      </c>
      <c r="H3" s="3">
        <f t="shared" ref="H3:H17" si="0">G3*16</f>
        <v>35.555555555555564</v>
      </c>
      <c r="I3" s="3">
        <f t="shared" ref="I3:I17" si="1">H3*10000</f>
        <v>355555.55555555562</v>
      </c>
      <c r="J3" s="2">
        <v>0.68</v>
      </c>
      <c r="K3" s="2">
        <v>0.38</v>
      </c>
      <c r="L3" s="2">
        <v>0.24</v>
      </c>
      <c r="M3" s="2" t="s">
        <v>11</v>
      </c>
      <c r="N3" s="1">
        <f>AVERAGE(K3:L3)</f>
        <v>0.31</v>
      </c>
      <c r="O3" s="1">
        <f>N3/2</f>
        <v>0.155</v>
      </c>
      <c r="P3" s="2">
        <f>2*PI()*J3*O3</f>
        <v>0.66224773137672854</v>
      </c>
      <c r="Q3" s="3">
        <f t="shared" ref="Q3:Q17" si="2">I3/P3</f>
        <v>536892.07030789065</v>
      </c>
      <c r="R3" s="10">
        <f t="shared" ref="R3:R17" si="3">Q3/10^5</f>
        <v>5.3689207030789063</v>
      </c>
    </row>
    <row r="4" spans="1:21" x14ac:dyDescent="0.2">
      <c r="A4" t="s">
        <v>9</v>
      </c>
      <c r="B4">
        <v>30</v>
      </c>
      <c r="C4" s="8" t="s">
        <v>13</v>
      </c>
      <c r="D4">
        <v>51</v>
      </c>
      <c r="E4">
        <v>53</v>
      </c>
      <c r="F4">
        <v>58</v>
      </c>
      <c r="G4" s="2" cm="1">
        <f t="array" ref="G4">AVERAGE(D4:F4/12)</f>
        <v>4.5</v>
      </c>
      <c r="H4" s="3">
        <f t="shared" si="0"/>
        <v>72</v>
      </c>
      <c r="I4" s="3">
        <f t="shared" si="1"/>
        <v>720000</v>
      </c>
      <c r="J4" s="2">
        <v>0.64</v>
      </c>
      <c r="K4" s="2">
        <v>0.81</v>
      </c>
      <c r="L4" s="2">
        <v>0.34</v>
      </c>
      <c r="M4" s="2" t="s">
        <v>14</v>
      </c>
      <c r="N4" s="1"/>
      <c r="O4" s="1"/>
      <c r="P4" s="2">
        <f>2*(L4*K4+L4*J4+K4*J4)</f>
        <v>2.0228000000000002</v>
      </c>
      <c r="Q4" s="3">
        <f>I4/P4</f>
        <v>355942.25825588289</v>
      </c>
      <c r="R4" s="10">
        <f t="shared" si="3"/>
        <v>3.5594225825588288</v>
      </c>
      <c r="U4" s="3">
        <f>S5-S13</f>
        <v>215593.49794911576</v>
      </c>
    </row>
    <row r="5" spans="1:21" x14ac:dyDescent="0.2">
      <c r="A5" t="s">
        <v>9</v>
      </c>
      <c r="B5">
        <v>30</v>
      </c>
      <c r="C5" s="8" t="s">
        <v>15</v>
      </c>
      <c r="D5">
        <v>41</v>
      </c>
      <c r="E5">
        <v>50</v>
      </c>
      <c r="F5">
        <v>42</v>
      </c>
      <c r="G5" s="2" cm="1">
        <f t="array" ref="G5">AVERAGE(D5:F5/12)</f>
        <v>3.6944444444444446</v>
      </c>
      <c r="H5" s="3">
        <f t="shared" si="0"/>
        <v>59.111111111111114</v>
      </c>
      <c r="I5" s="3">
        <f t="shared" si="1"/>
        <v>591111.11111111112</v>
      </c>
      <c r="J5" s="2">
        <v>0.61</v>
      </c>
      <c r="K5" s="2">
        <v>0.35</v>
      </c>
      <c r="L5" s="2">
        <v>0.61</v>
      </c>
      <c r="M5" s="2" t="s">
        <v>11</v>
      </c>
      <c r="N5" s="1">
        <f t="shared" ref="N5" si="4">AVERAGE(K5:L5)</f>
        <v>0.48</v>
      </c>
      <c r="O5" s="1">
        <f>N5/2</f>
        <v>0.24</v>
      </c>
      <c r="P5" s="2">
        <f>2*PI()*J5*O5</f>
        <v>0.91985832897109143</v>
      </c>
      <c r="Q5" s="3">
        <f t="shared" si="2"/>
        <v>642611.03312756773</v>
      </c>
      <c r="R5" s="10">
        <f t="shared" si="3"/>
        <v>6.4261103312756775</v>
      </c>
      <c r="S5" s="3">
        <f>AVERAGE(Q2:Q5)</f>
        <v>569210.73071440239</v>
      </c>
      <c r="T5" t="s">
        <v>41</v>
      </c>
      <c r="U5" s="9">
        <f>U4/S5*100</f>
        <v>37.875866760018681</v>
      </c>
    </row>
    <row r="6" spans="1:21" x14ac:dyDescent="0.2">
      <c r="A6" t="s">
        <v>9</v>
      </c>
      <c r="B6">
        <v>33</v>
      </c>
      <c r="C6" s="8" t="s">
        <v>16</v>
      </c>
      <c r="D6">
        <v>32</v>
      </c>
      <c r="E6">
        <v>48</v>
      </c>
      <c r="F6">
        <v>38</v>
      </c>
      <c r="G6" s="2" cm="1">
        <f t="array" ref="G6">AVERAGE(D6:F6/12)</f>
        <v>3.2777777777777772</v>
      </c>
      <c r="H6" s="3">
        <f t="shared" si="0"/>
        <v>52.444444444444436</v>
      </c>
      <c r="I6" s="3">
        <f t="shared" si="1"/>
        <v>524444.44444444438</v>
      </c>
      <c r="J6" s="2">
        <v>0.6</v>
      </c>
      <c r="K6" s="2">
        <v>0.27</v>
      </c>
      <c r="L6" s="2"/>
      <c r="M6" s="2" t="s">
        <v>17</v>
      </c>
      <c r="N6" s="1"/>
      <c r="O6" s="1">
        <f>K6/2</f>
        <v>0.13500000000000001</v>
      </c>
      <c r="P6" s="2">
        <f>2*PI()*J6*O6</f>
        <v>0.50893800988154647</v>
      </c>
      <c r="Q6" s="3">
        <f t="shared" si="2"/>
        <v>1030468.2186471138</v>
      </c>
      <c r="R6" s="10">
        <f t="shared" si="3"/>
        <v>10.304682186471137</v>
      </c>
      <c r="S6" s="3"/>
    </row>
    <row r="7" spans="1:21" x14ac:dyDescent="0.2">
      <c r="A7" t="s">
        <v>9</v>
      </c>
      <c r="B7">
        <v>33</v>
      </c>
      <c r="C7" s="8" t="s">
        <v>18</v>
      </c>
      <c r="D7">
        <v>101</v>
      </c>
      <c r="E7">
        <v>87</v>
      </c>
      <c r="F7">
        <v>71</v>
      </c>
      <c r="G7" s="2" cm="1">
        <f t="array" ref="G7">AVERAGE(D7:F7/12)</f>
        <v>7.1944444444444438</v>
      </c>
      <c r="H7" s="3">
        <f t="shared" si="0"/>
        <v>115.1111111111111</v>
      </c>
      <c r="I7" s="3">
        <f t="shared" si="1"/>
        <v>1151111.111111111</v>
      </c>
      <c r="J7" s="2">
        <v>0.83</v>
      </c>
      <c r="K7" s="2">
        <v>0.41</v>
      </c>
      <c r="L7" s="2">
        <v>0.75</v>
      </c>
      <c r="M7" s="2" t="s">
        <v>14</v>
      </c>
      <c r="N7" s="1"/>
      <c r="O7" s="1"/>
      <c r="P7" s="2">
        <f>2*(L7*K7+L7*J7+K7*J7)</f>
        <v>2.5405999999999995</v>
      </c>
      <c r="Q7" s="3">
        <f t="shared" si="2"/>
        <v>453086.3225659731</v>
      </c>
      <c r="R7" s="10">
        <f t="shared" si="3"/>
        <v>4.530863225659731</v>
      </c>
      <c r="S7" s="3"/>
    </row>
    <row r="8" spans="1:21" x14ac:dyDescent="0.2">
      <c r="A8" t="s">
        <v>9</v>
      </c>
      <c r="B8">
        <v>33</v>
      </c>
      <c r="C8" s="8" t="s">
        <v>19</v>
      </c>
      <c r="D8">
        <v>33</v>
      </c>
      <c r="E8">
        <v>27</v>
      </c>
      <c r="F8">
        <v>31</v>
      </c>
      <c r="G8" s="2" cm="1">
        <f t="array" ref="G8">AVERAGE(D8:F8/12)</f>
        <v>2.5277777777777781</v>
      </c>
      <c r="H8" s="3">
        <f t="shared" si="0"/>
        <v>40.44444444444445</v>
      </c>
      <c r="I8" s="3">
        <f t="shared" si="1"/>
        <v>404444.4444444445</v>
      </c>
      <c r="J8" s="2">
        <v>0.67</v>
      </c>
      <c r="K8" s="2">
        <v>0.31</v>
      </c>
      <c r="L8" s="2"/>
      <c r="M8" s="2" t="s">
        <v>17</v>
      </c>
      <c r="N8" s="1"/>
      <c r="O8" s="1">
        <f>K8/2</f>
        <v>0.155</v>
      </c>
      <c r="P8" s="2">
        <f>2*PI()*J8*O8</f>
        <v>0.65250879415060004</v>
      </c>
      <c r="Q8" s="3">
        <f t="shared" si="2"/>
        <v>619829.87519873655</v>
      </c>
      <c r="R8" s="10">
        <f t="shared" si="3"/>
        <v>6.1982987519873651</v>
      </c>
      <c r="S8" s="3"/>
    </row>
    <row r="9" spans="1:21" x14ac:dyDescent="0.2">
      <c r="A9" t="s">
        <v>9</v>
      </c>
      <c r="B9">
        <v>33</v>
      </c>
      <c r="C9" s="8" t="s">
        <v>20</v>
      </c>
      <c r="D9">
        <v>20</v>
      </c>
      <c r="E9">
        <v>23</v>
      </c>
      <c r="F9">
        <v>17</v>
      </c>
      <c r="G9" s="2" cm="1">
        <f t="array" ref="G9">AVERAGE(D9:F9/12)</f>
        <v>1.6666666666666667</v>
      </c>
      <c r="H9" s="3">
        <f t="shared" si="0"/>
        <v>26.666666666666668</v>
      </c>
      <c r="I9" s="3">
        <f t="shared" si="1"/>
        <v>266666.66666666669</v>
      </c>
      <c r="J9" s="2">
        <v>0.48</v>
      </c>
      <c r="K9" s="2">
        <v>0.25</v>
      </c>
      <c r="L9" s="2"/>
      <c r="M9" s="2" t="s">
        <v>17</v>
      </c>
      <c r="N9" s="1"/>
      <c r="O9" s="1">
        <f t="shared" ref="O9:O10" si="5">K9/2</f>
        <v>0.125</v>
      </c>
      <c r="P9" s="2">
        <f>2*PI()*J9*O9</f>
        <v>0.37699111843077515</v>
      </c>
      <c r="Q9" s="3">
        <f t="shared" si="2"/>
        <v>707355.30263064604</v>
      </c>
      <c r="R9" s="10">
        <f t="shared" si="3"/>
        <v>7.0735530263064605</v>
      </c>
      <c r="S9" s="3">
        <f>AVERAGE(Q6:Q9)</f>
        <v>702684.92976061744</v>
      </c>
    </row>
    <row r="10" spans="1:21" x14ac:dyDescent="0.2">
      <c r="A10" t="s">
        <v>9</v>
      </c>
      <c r="B10">
        <v>36</v>
      </c>
      <c r="C10" s="8" t="s">
        <v>21</v>
      </c>
      <c r="D10">
        <v>7</v>
      </c>
      <c r="E10">
        <v>6</v>
      </c>
      <c r="F10">
        <v>13</v>
      </c>
      <c r="G10" s="2" cm="1">
        <f t="array" ref="G10">AVERAGE(D10:F10/12)</f>
        <v>0.72222222222222232</v>
      </c>
      <c r="H10" s="3">
        <f t="shared" si="0"/>
        <v>11.555555555555557</v>
      </c>
      <c r="I10" s="3">
        <f t="shared" si="1"/>
        <v>115555.55555555558</v>
      </c>
      <c r="J10" s="2">
        <v>0.86</v>
      </c>
      <c r="K10" s="2">
        <v>0.37</v>
      </c>
      <c r="L10" s="2"/>
      <c r="M10" s="2" t="s">
        <v>17</v>
      </c>
      <c r="N10" s="1"/>
      <c r="O10" s="1">
        <f t="shared" si="5"/>
        <v>0.185</v>
      </c>
      <c r="P10" s="2">
        <f>2*PI()*J10*O10</f>
        <v>0.99965478237227212</v>
      </c>
      <c r="Q10" s="3">
        <f t="shared" si="2"/>
        <v>115595.46114642866</v>
      </c>
      <c r="R10" s="10">
        <f t="shared" si="3"/>
        <v>1.1559546114642865</v>
      </c>
      <c r="S10" s="3"/>
    </row>
    <row r="11" spans="1:21" x14ac:dyDescent="0.2">
      <c r="A11" t="s">
        <v>9</v>
      </c>
      <c r="B11">
        <v>36</v>
      </c>
      <c r="C11" s="8" t="s">
        <v>22</v>
      </c>
      <c r="D11">
        <v>51</v>
      </c>
      <c r="E11">
        <v>54</v>
      </c>
      <c r="F11">
        <v>59</v>
      </c>
      <c r="G11" s="2" cm="1">
        <f t="array" ref="G11">AVERAGE(D11:F11/12)</f>
        <v>4.5555555555555562</v>
      </c>
      <c r="H11" s="3">
        <f t="shared" si="0"/>
        <v>72.8888888888889</v>
      </c>
      <c r="I11" s="3">
        <f t="shared" si="1"/>
        <v>728888.88888888899</v>
      </c>
      <c r="J11" s="2">
        <v>0.62</v>
      </c>
      <c r="K11" s="2">
        <v>0.33</v>
      </c>
      <c r="L11" s="2">
        <v>0.64</v>
      </c>
      <c r="M11" s="2" t="s">
        <v>14</v>
      </c>
      <c r="N11" s="1"/>
      <c r="O11" s="1"/>
      <c r="P11" s="2">
        <f>2*(L11*K11+L11*J11+K11*J11)</f>
        <v>1.6252</v>
      </c>
      <c r="Q11" s="3">
        <f t="shared" si="2"/>
        <v>448491.80955506337</v>
      </c>
      <c r="R11" s="10">
        <f t="shared" si="3"/>
        <v>4.4849180955506336</v>
      </c>
      <c r="S11" s="3"/>
    </row>
    <row r="12" spans="1:21" x14ac:dyDescent="0.2">
      <c r="A12" t="s">
        <v>9</v>
      </c>
      <c r="B12">
        <v>36</v>
      </c>
      <c r="C12" s="8" t="s">
        <v>23</v>
      </c>
      <c r="D12">
        <v>79</v>
      </c>
      <c r="E12">
        <v>80</v>
      </c>
      <c r="F12">
        <v>68</v>
      </c>
      <c r="G12" s="2" cm="1">
        <f t="array" ref="G12">AVERAGE(D12:F12/12)</f>
        <v>6.3055555555555562</v>
      </c>
      <c r="H12" s="3">
        <f t="shared" si="0"/>
        <v>100.8888888888889</v>
      </c>
      <c r="I12" s="3">
        <f t="shared" si="1"/>
        <v>1008888.888888889</v>
      </c>
      <c r="J12" s="2">
        <v>0.67</v>
      </c>
      <c r="K12" s="2">
        <v>0.63</v>
      </c>
      <c r="L12" s="2">
        <v>0.39</v>
      </c>
      <c r="M12" s="2" t="s">
        <v>14</v>
      </c>
      <c r="N12" s="1"/>
      <c r="O12" s="1"/>
      <c r="P12" s="2">
        <f t="shared" ref="P12:P15" si="6">2*(L12*K12+L12*J12+K12*J12)</f>
        <v>1.8582000000000001</v>
      </c>
      <c r="Q12" s="3">
        <f t="shared" si="2"/>
        <v>542938.80577380746</v>
      </c>
      <c r="R12" s="10">
        <f t="shared" si="3"/>
        <v>5.4293880577380742</v>
      </c>
      <c r="S12" s="3"/>
      <c r="U12" s="3">
        <f>S13-S17</f>
        <v>86717.49973711191</v>
      </c>
    </row>
    <row r="13" spans="1:21" x14ac:dyDescent="0.2">
      <c r="A13" t="s">
        <v>9</v>
      </c>
      <c r="B13">
        <v>36</v>
      </c>
      <c r="C13" s="8" t="s">
        <v>37</v>
      </c>
      <c r="D13">
        <v>48</v>
      </c>
      <c r="E13">
        <v>54</v>
      </c>
      <c r="F13">
        <v>44</v>
      </c>
      <c r="G13" s="2" cm="1">
        <f t="array" ref="G13">AVERAGE(D13:F13/12)</f>
        <v>4.0555555555555554</v>
      </c>
      <c r="H13" s="3">
        <f t="shared" si="0"/>
        <v>64.888888888888886</v>
      </c>
      <c r="I13" s="3">
        <f t="shared" si="1"/>
        <v>648888.88888888888</v>
      </c>
      <c r="J13" s="2">
        <v>0.71</v>
      </c>
      <c r="K13" s="2">
        <v>0.67</v>
      </c>
      <c r="L13" s="2">
        <v>0.42</v>
      </c>
      <c r="M13" s="2" t="s">
        <v>14</v>
      </c>
      <c r="N13" s="1"/>
      <c r="O13" s="1"/>
      <c r="P13" s="2">
        <f t="shared" si="6"/>
        <v>2.1105999999999998</v>
      </c>
      <c r="Q13" s="3">
        <f t="shared" si="2"/>
        <v>307442.85458584712</v>
      </c>
      <c r="R13" s="10">
        <f t="shared" si="3"/>
        <v>3.074428545858471</v>
      </c>
      <c r="S13" s="3">
        <f>AVERAGE(Q10:Q13)</f>
        <v>353617.23276528664</v>
      </c>
      <c r="T13" t="s">
        <v>42</v>
      </c>
      <c r="U13" s="9">
        <f>U12/S13*100</f>
        <v>24.522984657444745</v>
      </c>
    </row>
    <row r="14" spans="1:21" x14ac:dyDescent="0.2">
      <c r="A14" t="s">
        <v>9</v>
      </c>
      <c r="B14">
        <v>39</v>
      </c>
      <c r="C14" s="8" t="s">
        <v>24</v>
      </c>
      <c r="D14">
        <v>18</v>
      </c>
      <c r="E14">
        <v>19</v>
      </c>
      <c r="F14">
        <v>26</v>
      </c>
      <c r="G14" s="2" cm="1">
        <f t="array" ref="G14">AVERAGE(D14:F14/12)</f>
        <v>1.75</v>
      </c>
      <c r="H14" s="3">
        <f t="shared" si="0"/>
        <v>28</v>
      </c>
      <c r="I14" s="3">
        <f t="shared" si="1"/>
        <v>280000</v>
      </c>
      <c r="J14" s="2">
        <v>0.71</v>
      </c>
      <c r="K14" s="2">
        <v>0.64</v>
      </c>
      <c r="L14" s="2">
        <v>0.31</v>
      </c>
      <c r="M14" s="2" t="s">
        <v>14</v>
      </c>
      <c r="N14" s="1"/>
      <c r="O14" s="1"/>
      <c r="P14" s="2">
        <f t="shared" si="6"/>
        <v>1.7458</v>
      </c>
      <c r="Q14" s="3">
        <f t="shared" si="2"/>
        <v>160384.92381716118</v>
      </c>
      <c r="R14" s="10">
        <f t="shared" si="3"/>
        <v>1.6038492381716118</v>
      </c>
      <c r="S14" s="3"/>
    </row>
    <row r="15" spans="1:21" x14ac:dyDescent="0.2">
      <c r="A15" t="s">
        <v>9</v>
      </c>
      <c r="B15">
        <v>39</v>
      </c>
      <c r="C15" s="8" t="s">
        <v>25</v>
      </c>
      <c r="D15">
        <v>43</v>
      </c>
      <c r="E15">
        <v>37</v>
      </c>
      <c r="F15">
        <v>31</v>
      </c>
      <c r="G15" s="2" cm="1">
        <f t="array" ref="G15">AVERAGE(D15:F15/12)</f>
        <v>3.0833333333333335</v>
      </c>
      <c r="H15" s="3">
        <f t="shared" si="0"/>
        <v>49.333333333333336</v>
      </c>
      <c r="I15" s="3">
        <f t="shared" si="1"/>
        <v>493333.33333333337</v>
      </c>
      <c r="J15" s="2">
        <v>0.67</v>
      </c>
      <c r="K15" s="2">
        <v>0.76</v>
      </c>
      <c r="L15" s="2">
        <v>0.33</v>
      </c>
      <c r="M15" s="2" t="s">
        <v>14</v>
      </c>
      <c r="N15" s="1"/>
      <c r="O15" s="1"/>
      <c r="P15" s="2">
        <f t="shared" si="6"/>
        <v>1.9622000000000002</v>
      </c>
      <c r="Q15" s="3">
        <f t="shared" si="2"/>
        <v>251418.47586042876</v>
      </c>
      <c r="R15" s="10">
        <f t="shared" si="3"/>
        <v>2.5141847586042876</v>
      </c>
      <c r="S15" s="3"/>
    </row>
    <row r="16" spans="1:21" x14ac:dyDescent="0.2">
      <c r="A16" t="s">
        <v>9</v>
      </c>
      <c r="B16">
        <v>39</v>
      </c>
      <c r="C16" s="8" t="s">
        <v>26</v>
      </c>
      <c r="D16">
        <v>38</v>
      </c>
      <c r="E16">
        <v>38</v>
      </c>
      <c r="F16">
        <v>35</v>
      </c>
      <c r="G16" s="2" cm="1">
        <f t="array" ref="G16">AVERAGE(D16:F16/12)</f>
        <v>3.0833333333333335</v>
      </c>
      <c r="H16" s="3">
        <f t="shared" si="0"/>
        <v>49.333333333333336</v>
      </c>
      <c r="I16" s="3">
        <f t="shared" si="1"/>
        <v>493333.33333333337</v>
      </c>
      <c r="J16" s="2">
        <v>0.41</v>
      </c>
      <c r="K16" s="2">
        <v>0.6</v>
      </c>
      <c r="L16" s="2">
        <v>0.32</v>
      </c>
      <c r="M16" s="2" t="s">
        <v>14</v>
      </c>
      <c r="N16" s="1"/>
      <c r="O16" s="1"/>
      <c r="P16" s="2">
        <f>2*(L16*K16+L16*J16+K16*J16)</f>
        <v>1.1383999999999999</v>
      </c>
      <c r="Q16" s="3">
        <f t="shared" si="2"/>
        <v>433356.75802295626</v>
      </c>
      <c r="R16" s="10">
        <f t="shared" si="3"/>
        <v>4.3335675802295626</v>
      </c>
      <c r="S16" s="3"/>
      <c r="U16" s="3">
        <f>S5-S17</f>
        <v>302310.99768622767</v>
      </c>
    </row>
    <row r="17" spans="1:21" x14ac:dyDescent="0.2">
      <c r="A17" t="s">
        <v>9</v>
      </c>
      <c r="B17">
        <v>39</v>
      </c>
      <c r="C17" s="8" t="s">
        <v>27</v>
      </c>
      <c r="D17">
        <v>12</v>
      </c>
      <c r="E17">
        <v>13</v>
      </c>
      <c r="F17">
        <v>15</v>
      </c>
      <c r="G17" s="2" cm="1">
        <f t="array" ref="G17">AVERAGE(D17:F17/12)</f>
        <v>1.1111111111111109</v>
      </c>
      <c r="H17" s="3">
        <f t="shared" si="0"/>
        <v>17.777777777777775</v>
      </c>
      <c r="I17" s="3">
        <f t="shared" si="1"/>
        <v>177777.77777777775</v>
      </c>
      <c r="J17" s="2">
        <v>0.48</v>
      </c>
      <c r="K17" s="2">
        <v>0.53</v>
      </c>
      <c r="L17" s="2"/>
      <c r="M17" s="2" t="s">
        <v>17</v>
      </c>
      <c r="N17" s="1"/>
      <c r="O17" s="1">
        <f>K17/2</f>
        <v>0.26500000000000001</v>
      </c>
      <c r="P17" s="2">
        <f>2*PI()*J17*O17</f>
        <v>0.79922117107324331</v>
      </c>
      <c r="Q17" s="3">
        <f t="shared" si="2"/>
        <v>222438.77441215279</v>
      </c>
      <c r="R17" s="10">
        <f t="shared" si="3"/>
        <v>2.2243877441215281</v>
      </c>
      <c r="S17" s="3">
        <f>AVERAGE(Q14:Q17)</f>
        <v>266899.73302817473</v>
      </c>
      <c r="T17" t="s">
        <v>43</v>
      </c>
      <c r="U17" s="9">
        <f>U16/S5*100</f>
        <v>53.110558423029829</v>
      </c>
    </row>
    <row r="18" spans="1:21" x14ac:dyDescent="0.2">
      <c r="T18" s="3"/>
      <c r="U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CBASS8_cellcount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Schlotheuber</dc:creator>
  <cp:lastModifiedBy>Marlen Schlotheuber</cp:lastModifiedBy>
  <dcterms:created xsi:type="dcterms:W3CDTF">2022-12-09T09:39:36Z</dcterms:created>
  <dcterms:modified xsi:type="dcterms:W3CDTF">2022-12-13T11:23:06Z</dcterms:modified>
</cp:coreProperties>
</file>