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onroches/Desktop/1er-Ciclo-2023/Formulacion de Proyectos/"/>
    </mc:Choice>
  </mc:AlternateContent>
  <xr:revisionPtr revIDLastSave="0" documentId="13_ncr:1_{0A511077-5AE0-944B-A67D-72EA039F6273}" xr6:coauthVersionLast="47" xr6:coauthVersionMax="47" xr10:uidLastSave="{00000000-0000-0000-0000-000000000000}"/>
  <bookViews>
    <workbookView xWindow="0" yWindow="0" windowWidth="28800" windowHeight="18000" activeTab="2" xr2:uid="{83DA4C57-764C-6645-8178-9EA57185FB1B}"/>
  </bookViews>
  <sheets>
    <sheet name="Ej 1" sheetId="1" r:id="rId1"/>
    <sheet name="Ej 2" sheetId="2" r:id="rId2"/>
    <sheet name="Ej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29" i="3"/>
  <c r="E25" i="3"/>
  <c r="F25" i="3"/>
  <c r="F29" i="3" s="1"/>
  <c r="G25" i="3"/>
  <c r="G29" i="3" s="1"/>
  <c r="H25" i="3"/>
  <c r="H29" i="3" s="1"/>
  <c r="D25" i="3"/>
  <c r="C33" i="3"/>
  <c r="E22" i="3" l="1"/>
  <c r="F22" i="3"/>
  <c r="G22" i="3"/>
  <c r="H22" i="3"/>
  <c r="D22" i="3"/>
  <c r="D20" i="3"/>
  <c r="G6" i="3"/>
  <c r="D35" i="2"/>
  <c r="D36" i="2"/>
  <c r="D37" i="2"/>
  <c r="D38" i="2"/>
  <c r="D39" i="2"/>
  <c r="G21" i="1"/>
  <c r="G20" i="1"/>
  <c r="G19" i="1"/>
  <c r="G18" i="1"/>
  <c r="G17" i="1"/>
  <c r="H30" i="3" l="1"/>
  <c r="F24" i="3"/>
  <c r="H24" i="3"/>
  <c r="D24" i="3"/>
  <c r="E24" i="3"/>
  <c r="G24" i="3"/>
  <c r="D21" i="3"/>
  <c r="D23" i="3" s="1"/>
  <c r="G12" i="3"/>
  <c r="I12" i="3" s="1"/>
  <c r="C34" i="3"/>
  <c r="C35" i="3" s="1"/>
  <c r="E20" i="3"/>
  <c r="H6" i="3"/>
  <c r="D26" i="3" l="1"/>
  <c r="F20" i="3"/>
  <c r="E21" i="3"/>
  <c r="E23" i="3" s="1"/>
  <c r="E26" i="3" s="1"/>
  <c r="E27" i="3" l="1"/>
  <c r="E28" i="3"/>
  <c r="E35" i="3" s="1"/>
  <c r="D27" i="3"/>
  <c r="D28" i="3" s="1"/>
  <c r="D35" i="3" s="1"/>
  <c r="G20" i="3"/>
  <c r="F21" i="3"/>
  <c r="F23" i="3" s="1"/>
  <c r="F26" i="3" s="1"/>
  <c r="F27" i="3" l="1"/>
  <c r="F28" i="3" s="1"/>
  <c r="F35" i="3" s="1"/>
  <c r="G21" i="3"/>
  <c r="G23" i="3" s="1"/>
  <c r="G26" i="3" s="1"/>
  <c r="H20" i="3"/>
  <c r="G27" i="3" l="1"/>
  <c r="G28" i="3"/>
  <c r="G35" i="3" s="1"/>
  <c r="H21" i="3"/>
  <c r="H23" i="3"/>
  <c r="H26" i="3" s="1"/>
  <c r="H27" i="3" l="1"/>
  <c r="H28" i="3" s="1"/>
  <c r="H35" i="3" l="1"/>
  <c r="C41" i="3" s="1"/>
  <c r="C40" i="3" l="1"/>
</calcChain>
</file>

<file path=xl/sharedStrings.xml><?xml version="1.0" encoding="utf-8"?>
<sst xmlns="http://schemas.openxmlformats.org/spreadsheetml/2006/main" count="49" uniqueCount="40">
  <si>
    <t>Trimestre</t>
  </si>
  <si>
    <t>Ventas</t>
  </si>
  <si>
    <t>ECUACION DE LA RECTA</t>
  </si>
  <si>
    <t>Y = 50x + 50</t>
  </si>
  <si>
    <t>a)</t>
  </si>
  <si>
    <t>b)</t>
  </si>
  <si>
    <t>c)</t>
  </si>
  <si>
    <t>Temp</t>
  </si>
  <si>
    <t>Y = 5x - 25</t>
  </si>
  <si>
    <t>Año</t>
  </si>
  <si>
    <t>Ingresos anuales</t>
  </si>
  <si>
    <t>Costos variables</t>
  </si>
  <si>
    <t>Costos fijos</t>
  </si>
  <si>
    <t>VPN</t>
  </si>
  <si>
    <t>TIR</t>
  </si>
  <si>
    <t>Inversion Inicial</t>
  </si>
  <si>
    <t>Financiado</t>
  </si>
  <si>
    <t>Capital Propio</t>
  </si>
  <si>
    <t>Taza</t>
  </si>
  <si>
    <t>Ingresos Anuales</t>
  </si>
  <si>
    <t>Crecimiento Anual</t>
  </si>
  <si>
    <t>% Costo Variable</t>
  </si>
  <si>
    <t>Costo Fijo</t>
  </si>
  <si>
    <t>Años</t>
  </si>
  <si>
    <t>Total prestamo</t>
  </si>
  <si>
    <t>Cuota anual</t>
  </si>
  <si>
    <t>Prestamo</t>
  </si>
  <si>
    <t>% Impuestos</t>
  </si>
  <si>
    <t>Flujo de Efectivo</t>
  </si>
  <si>
    <t>Inversión</t>
  </si>
  <si>
    <t>Pago del Prestamo</t>
  </si>
  <si>
    <t>Depreciación (+)</t>
  </si>
  <si>
    <t>Utilidad Neta</t>
  </si>
  <si>
    <t>Impuestos</t>
  </si>
  <si>
    <t>Utilidad antes I.</t>
  </si>
  <si>
    <t>Depreciación (-)</t>
  </si>
  <si>
    <t>Utilidad antes I.I</t>
  </si>
  <si>
    <t>TMAR</t>
  </si>
  <si>
    <t>Valor de Rescate</t>
  </si>
  <si>
    <t>Pago Prestamo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</si>
</sst>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Q&quot;#,##0.00;[Red]\-&quot;Q&quot;#,##0.00"/>
    <numFmt numFmtId="44" formatCode="_-&quot;Q&quot;* #,##0.00_-;\-&quot;Q&quot;* #,##0.00_-;_-&quot;Q&quot;* &quot;-&quot;??_-;_-@_-"/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.5"/>
      <color theme="0"/>
      <name val="Arial"/>
      <family val="2"/>
    </font>
    <font>
      <sz val="12"/>
      <name val="Calibri"/>
      <family val="2"/>
      <scheme val="minor"/>
    </font>
    <font>
      <sz val="10.5"/>
      <name val="Arial"/>
      <family val="2"/>
    </font>
    <font>
      <sz val="10.5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4" fontId="5" fillId="0" borderId="0" xfId="1" applyFont="1"/>
    <xf numFmtId="44" fontId="6" fillId="0" borderId="0" xfId="0" applyNumberFormat="1" applyFont="1"/>
    <xf numFmtId="9" fontId="6" fillId="0" borderId="0" xfId="0" applyNumberFormat="1" applyFont="1"/>
    <xf numFmtId="44" fontId="6" fillId="0" borderId="0" xfId="1" applyFont="1"/>
    <xf numFmtId="9" fontId="0" fillId="0" borderId="0" xfId="0" applyNumberFormat="1"/>
    <xf numFmtId="0" fontId="3" fillId="2" borderId="0" xfId="0" applyFont="1" applyFill="1"/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  <xf numFmtId="8" fontId="0" fillId="0" borderId="0" xfId="0" applyNumberFormat="1"/>
    <xf numFmtId="0" fontId="8" fillId="0" borderId="1" xfId="2" applyBorder="1"/>
    <xf numFmtId="0" fontId="0" fillId="0" borderId="1" xfId="0" applyBorder="1" applyAlignment="1">
      <alignment horizontal="left"/>
    </xf>
  </cellXfs>
  <cellStyles count="4">
    <cellStyle name="Millares 2" xfId="3" xr:uid="{69A9959B-4A76-C646-ABDF-2F1C38299D9C}"/>
    <cellStyle name="Moneda" xfId="1" builtinId="4"/>
    <cellStyle name="Normal" xfId="0" builtinId="0"/>
    <cellStyle name="Normal 2" xfId="2" xr:uid="{98755620-49F1-5348-B51E-1F373A786E21}"/>
  </cellStyles>
  <dxfs count="3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1'!$C$16</c:f>
              <c:strCache>
                <c:ptCount val="1"/>
                <c:pt idx="0">
                  <c:v>Ventas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81189851268591E-2"/>
                  <c:y val="0.39421478565179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'Ej 1'!$B$17:$B$21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'Ej 1'!$C$17:$C$21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C-CE4D-BF76-82E1A58B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45167"/>
        <c:axId val="1193446895"/>
      </c:scatterChart>
      <c:valAx>
        <c:axId val="11934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93446895"/>
        <c:crosses val="autoZero"/>
        <c:crossBetween val="midCat"/>
      </c:valAx>
      <c:valAx>
        <c:axId val="11934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934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 2'!$D$20</c:f>
              <c:strCache>
                <c:ptCount val="1"/>
                <c:pt idx="0">
                  <c:v>Ventas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107830271216098E-2"/>
                  <c:y val="0.32365740740740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'Ej 2'!$C$21:$C$25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'Ej 2'!$D$21:$D$25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1-C348-9610-1E6ACC196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342384"/>
        <c:axId val="675502688"/>
      </c:scatterChart>
      <c:valAx>
        <c:axId val="67534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5502688"/>
        <c:crosses val="autoZero"/>
        <c:crossBetween val="midCat"/>
      </c:valAx>
      <c:valAx>
        <c:axId val="6755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67534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825889</xdr:colOff>
      <xdr:row>12</xdr:row>
      <xdr:rowOff>199041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DA127F-9801-6E4B-2A10-809ED6ACB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29300" cy="2637441"/>
        </a:xfrm>
        <a:prstGeom prst="rect">
          <a:avLst/>
        </a:prstGeom>
      </xdr:spPr>
    </xdr:pic>
    <xdr:clientData/>
  </xdr:twoCellAnchor>
  <xdr:twoCellAnchor>
    <xdr:from>
      <xdr:col>7</xdr:col>
      <xdr:colOff>806450</xdr:colOff>
      <xdr:row>1</xdr:row>
      <xdr:rowOff>19050</xdr:rowOff>
    </xdr:from>
    <xdr:to>
      <xdr:col>13</xdr:col>
      <xdr:colOff>425450</xdr:colOff>
      <xdr:row>14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49DFFD-637B-73FD-3770-8E09930F6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16</xdr:row>
      <xdr:rowOff>118651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393BD9-11B3-E62C-4ECC-C3403152F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3369851"/>
        </a:xfrm>
        <a:prstGeom prst="rect">
          <a:avLst/>
        </a:prstGeom>
      </xdr:spPr>
    </xdr:pic>
    <xdr:clientData/>
  </xdr:twoCellAnchor>
  <xdr:twoCellAnchor>
    <xdr:from>
      <xdr:col>5</xdr:col>
      <xdr:colOff>681567</xdr:colOff>
      <xdr:row>16</xdr:row>
      <xdr:rowOff>141816</xdr:rowOff>
    </xdr:from>
    <xdr:to>
      <xdr:col>11</xdr:col>
      <xdr:colOff>300567</xdr:colOff>
      <xdr:row>30</xdr:row>
      <xdr:rowOff>40216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E5DA67-5119-E338-BB05-E34E0B212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4</xdr:col>
      <xdr:colOff>250922</xdr:colOff>
      <xdr:row>13</xdr:row>
      <xdr:rowOff>82889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6207B8-8CDA-8F4F-38EA-26E759BC7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5486400" cy="27244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C8DD2-1CA1-6140-A677-363D7853073A}" name="Tabla1" displayName="Tabla1" ref="B16:C21" totalsRowShown="0">
  <autoFilter ref="B16:C21" xr:uid="{B05C8DD2-1CA1-6140-A677-363D7853073A}"/>
  <tableColumns count="2">
    <tableColumn id="1" xr3:uid="{2A4AB24F-E5C9-BD48-B4E0-E5FD2A5E893D}" name="Trimestre"/>
    <tableColumn id="2" xr3:uid="{47FC4F5F-9EFD-6843-99A9-7CED0A700E5A}" name="Venta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69F7C2-7898-0A46-AFAE-CF49F6029B1C}" name="Tabla13" displayName="Tabla13" ref="F16:G21" totalsRowShown="0">
  <autoFilter ref="F16:G21" xr:uid="{6769F7C2-7898-0A46-AFAE-CF49F6029B1C}"/>
  <tableColumns count="2">
    <tableColumn id="1" xr3:uid="{056D9DCA-5043-7A48-8803-E1B36589B4D7}" name="Trimestre"/>
    <tableColumn id="2" xr3:uid="{018B0407-BD7D-3441-AAD8-4AA90B8132A2}" name="Ventas" dataDxfId="2">
      <calculatedColumnFormula>($F$15*Tabla13[[#This Row],[Trimestre]]) +$G$15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0EF45-FE09-9843-8B8E-5C93BA1A8650}" name="Tabla14" displayName="Tabla14" ref="C20:D25" totalsRowShown="0">
  <autoFilter ref="C20:D25" xr:uid="{8F40EF45-FE09-9843-8B8E-5C93BA1A8650}"/>
  <tableColumns count="2">
    <tableColumn id="1" xr3:uid="{66D592BF-0631-4B4B-AA7C-97E9E402A51D}" name="Temp"/>
    <tableColumn id="2" xr3:uid="{4C637237-FDD4-D943-B140-E837D94CE6FE}" name="Venta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638348-F265-4D4E-943F-2162036EC462}" name="Tabla135" displayName="Tabla135" ref="C34:D39" totalsRowShown="0">
  <autoFilter ref="C34:D39" xr:uid="{9F638348-F265-4D4E-943F-2162036EC462}"/>
  <tableColumns count="2">
    <tableColumn id="1" xr3:uid="{A0702121-4207-F644-8574-1C03430FEE5D}" name="Trimestre"/>
    <tableColumn id="2" xr3:uid="{9E0B4F52-B9F5-A445-82DA-5A6399841EFF}" name="Ventas" dataDxfId="1">
      <calculatedColumnFormula>($C$33*Tabla135[[#This Row],[Trimestre]]) +$D$33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691F-DB47-224E-892A-36766AB3FFC0}">
  <dimension ref="A15:G24"/>
  <sheetViews>
    <sheetView topLeftCell="A5" zoomScale="163" workbookViewId="0">
      <selection activeCell="E15" sqref="E15:G21"/>
    </sheetView>
  </sheetViews>
  <sheetFormatPr baseColWidth="10" defaultRowHeight="16" x14ac:dyDescent="0.2"/>
  <cols>
    <col min="2" max="2" width="11.5" customWidth="1"/>
  </cols>
  <sheetData>
    <row r="15" spans="1:7" x14ac:dyDescent="0.2">
      <c r="F15">
        <v>50</v>
      </c>
      <c r="G15">
        <v>50</v>
      </c>
    </row>
    <row r="16" spans="1:7" x14ac:dyDescent="0.2">
      <c r="A16" t="s">
        <v>4</v>
      </c>
      <c r="B16" t="s">
        <v>0</v>
      </c>
      <c r="C16" t="s">
        <v>1</v>
      </c>
      <c r="E16" t="s">
        <v>6</v>
      </c>
      <c r="F16" t="s">
        <v>0</v>
      </c>
      <c r="G16" t="s">
        <v>1</v>
      </c>
    </row>
    <row r="17" spans="1:7" x14ac:dyDescent="0.2">
      <c r="B17">
        <v>1</v>
      </c>
      <c r="C17">
        <v>100</v>
      </c>
      <c r="F17" s="3">
        <v>6</v>
      </c>
      <c r="G17" s="3">
        <f>($F$15*Tabla13[[#This Row],[Trimestre]]) +$G$15</f>
        <v>350</v>
      </c>
    </row>
    <row r="18" spans="1:7" x14ac:dyDescent="0.2">
      <c r="B18">
        <v>2</v>
      </c>
      <c r="C18">
        <v>150</v>
      </c>
      <c r="F18" s="3">
        <v>7</v>
      </c>
      <c r="G18" s="3">
        <f>($F$15*Tabla13[[#This Row],[Trimestre]]) +$G$15</f>
        <v>400</v>
      </c>
    </row>
    <row r="19" spans="1:7" x14ac:dyDescent="0.2">
      <c r="B19">
        <v>3</v>
      </c>
      <c r="C19">
        <v>200</v>
      </c>
      <c r="F19">
        <v>8</v>
      </c>
      <c r="G19">
        <f>($F$15*Tabla13[[#This Row],[Trimestre]]) +$G$15</f>
        <v>450</v>
      </c>
    </row>
    <row r="20" spans="1:7" x14ac:dyDescent="0.2">
      <c r="B20">
        <v>4</v>
      </c>
      <c r="C20">
        <v>250</v>
      </c>
      <c r="F20">
        <v>9</v>
      </c>
      <c r="G20">
        <f>($F$15*Tabla13[[#This Row],[Trimestre]]) +$G$15</f>
        <v>500</v>
      </c>
    </row>
    <row r="21" spans="1:7" x14ac:dyDescent="0.2">
      <c r="B21">
        <v>5</v>
      </c>
      <c r="C21">
        <v>300</v>
      </c>
      <c r="F21">
        <v>10</v>
      </c>
      <c r="G21">
        <f>($F$15*Tabla13[[#This Row],[Trimestre]]) +$G$15</f>
        <v>550</v>
      </c>
    </row>
    <row r="23" spans="1:7" x14ac:dyDescent="0.2">
      <c r="A23" t="s">
        <v>5</v>
      </c>
      <c r="B23" s="1" t="s">
        <v>2</v>
      </c>
      <c r="C23" s="1"/>
      <c r="D23" s="1"/>
    </row>
    <row r="24" spans="1:7" x14ac:dyDescent="0.2">
      <c r="B24" s="2" t="s">
        <v>3</v>
      </c>
      <c r="C24" s="2"/>
      <c r="D24" s="2"/>
    </row>
  </sheetData>
  <mergeCells count="2">
    <mergeCell ref="B23:D23"/>
    <mergeCell ref="B24:D2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4FF2-6024-2F43-AE04-13EFDE5F7960}">
  <dimension ref="B20:E39"/>
  <sheetViews>
    <sheetView topLeftCell="A19" zoomScale="150" workbookViewId="0">
      <selection activeCell="B34" sqref="B34:D39"/>
    </sheetView>
  </sheetViews>
  <sheetFormatPr baseColWidth="10" defaultRowHeight="16" x14ac:dyDescent="0.2"/>
  <sheetData>
    <row r="20" spans="2:5" x14ac:dyDescent="0.2">
      <c r="B20" t="s">
        <v>4</v>
      </c>
      <c r="C20" t="s">
        <v>7</v>
      </c>
      <c r="D20" t="s">
        <v>1</v>
      </c>
    </row>
    <row r="21" spans="2:5" x14ac:dyDescent="0.2">
      <c r="C21">
        <v>15</v>
      </c>
      <c r="D21">
        <v>50</v>
      </c>
    </row>
    <row r="22" spans="2:5" x14ac:dyDescent="0.2">
      <c r="C22">
        <v>20</v>
      </c>
      <c r="D22">
        <v>75</v>
      </c>
    </row>
    <row r="23" spans="2:5" x14ac:dyDescent="0.2">
      <c r="C23">
        <v>25</v>
      </c>
      <c r="D23">
        <v>100</v>
      </c>
    </row>
    <row r="24" spans="2:5" x14ac:dyDescent="0.2">
      <c r="C24">
        <v>30</v>
      </c>
      <c r="D24">
        <v>125</v>
      </c>
    </row>
    <row r="25" spans="2:5" x14ac:dyDescent="0.2">
      <c r="C25">
        <v>35</v>
      </c>
      <c r="D25">
        <v>150</v>
      </c>
    </row>
    <row r="28" spans="2:5" x14ac:dyDescent="0.2">
      <c r="B28" t="s">
        <v>5</v>
      </c>
      <c r="C28" s="1" t="s">
        <v>2</v>
      </c>
      <c r="D28" s="1"/>
      <c r="E28" s="1"/>
    </row>
    <row r="29" spans="2:5" x14ac:dyDescent="0.2">
      <c r="C29" s="2" t="s">
        <v>8</v>
      </c>
      <c r="D29" s="2"/>
      <c r="E29" s="2"/>
    </row>
    <row r="33" spans="2:4" x14ac:dyDescent="0.2">
      <c r="C33">
        <v>5</v>
      </c>
      <c r="D33">
        <v>-25</v>
      </c>
    </row>
    <row r="34" spans="2:4" x14ac:dyDescent="0.2">
      <c r="B34" t="s">
        <v>6</v>
      </c>
      <c r="C34" t="s">
        <v>0</v>
      </c>
      <c r="D34" t="s">
        <v>1</v>
      </c>
    </row>
    <row r="35" spans="2:4" x14ac:dyDescent="0.2">
      <c r="C35" s="3">
        <v>40</v>
      </c>
      <c r="D35" s="3">
        <f>($C$33*Tabla135[[#This Row],[Trimestre]]) +$D$33</f>
        <v>175</v>
      </c>
    </row>
    <row r="36" spans="2:4" x14ac:dyDescent="0.2">
      <c r="C36" s="3">
        <v>45</v>
      </c>
      <c r="D36" s="3">
        <f>($C$33*Tabla135[[#This Row],[Trimestre]]) +$D$33</f>
        <v>200</v>
      </c>
    </row>
    <row r="37" spans="2:4" x14ac:dyDescent="0.2">
      <c r="C37">
        <v>50</v>
      </c>
      <c r="D37">
        <f>($C$33*Tabla135[[#This Row],[Trimestre]]) +$D$33</f>
        <v>225</v>
      </c>
    </row>
    <row r="38" spans="2:4" x14ac:dyDescent="0.2">
      <c r="C38">
        <v>55</v>
      </c>
      <c r="D38">
        <f>($C$33*Tabla135[[#This Row],[Trimestre]]) +$D$33</f>
        <v>250</v>
      </c>
    </row>
    <row r="39" spans="2:4" x14ac:dyDescent="0.2">
      <c r="C39">
        <v>60</v>
      </c>
      <c r="D39">
        <f>($C$33*Tabla135[[#This Row],[Trimestre]]) +$D$33</f>
        <v>275</v>
      </c>
    </row>
  </sheetData>
  <mergeCells count="2">
    <mergeCell ref="C28:E28"/>
    <mergeCell ref="C29:E2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0B85-8431-A54C-9008-56AFE6469FED}">
  <dimension ref="A2:K41"/>
  <sheetViews>
    <sheetView tabSelected="1" topLeftCell="A4" zoomScale="143" workbookViewId="0">
      <selection activeCell="I32" sqref="I32"/>
    </sheetView>
  </sheetViews>
  <sheetFormatPr baseColWidth="10" defaultRowHeight="16" x14ac:dyDescent="0.2"/>
  <cols>
    <col min="2" max="2" width="26.6640625" bestFit="1" customWidth="1"/>
    <col min="3" max="3" width="12.83203125" bestFit="1" customWidth="1"/>
    <col min="4" max="4" width="18.1640625" bestFit="1" customWidth="1"/>
    <col min="5" max="6" width="12.83203125" bestFit="1" customWidth="1"/>
    <col min="7" max="7" width="13.83203125" bestFit="1" customWidth="1"/>
    <col min="8" max="8" width="13" bestFit="1" customWidth="1"/>
    <col min="9" max="10" width="15.33203125" bestFit="1" customWidth="1"/>
    <col min="11" max="11" width="16.33203125" bestFit="1" customWidth="1"/>
  </cols>
  <sheetData>
    <row r="2" spans="1:11" x14ac:dyDescent="0.2">
      <c r="A2" s="5"/>
      <c r="B2" s="5"/>
      <c r="C2" s="5"/>
      <c r="D2" s="5"/>
      <c r="E2" s="5"/>
      <c r="F2" s="5"/>
      <c r="G2" s="8" t="s">
        <v>15</v>
      </c>
      <c r="H2" s="5"/>
      <c r="I2" s="5"/>
      <c r="J2" s="15" t="s">
        <v>19</v>
      </c>
      <c r="K2" s="8" t="s">
        <v>20</v>
      </c>
    </row>
    <row r="3" spans="1:11" x14ac:dyDescent="0.2">
      <c r="A3" s="6"/>
      <c r="B3" s="6"/>
      <c r="C3" s="6"/>
      <c r="D3" s="6"/>
      <c r="E3" s="6"/>
      <c r="F3" s="6"/>
      <c r="G3" s="10">
        <v>200000</v>
      </c>
      <c r="H3" s="6"/>
      <c r="I3" s="6"/>
      <c r="J3" s="13">
        <v>150000</v>
      </c>
      <c r="K3" s="14">
        <v>0.02</v>
      </c>
    </row>
    <row r="4" spans="1:11" x14ac:dyDescent="0.2">
      <c r="A4" s="7"/>
      <c r="B4" s="7"/>
      <c r="C4" s="7"/>
      <c r="D4" s="7"/>
      <c r="E4" s="7"/>
      <c r="F4" s="7"/>
      <c r="G4" s="7"/>
      <c r="H4" s="7"/>
      <c r="I4" s="7"/>
    </row>
    <row r="5" spans="1:11" x14ac:dyDescent="0.2">
      <c r="A5" s="7"/>
      <c r="B5" s="7"/>
      <c r="C5" s="7"/>
      <c r="D5" s="7"/>
      <c r="E5" s="7"/>
      <c r="F5" s="12">
        <v>0.4</v>
      </c>
      <c r="G5" s="15" t="s">
        <v>16</v>
      </c>
      <c r="H5" s="15" t="s">
        <v>17</v>
      </c>
      <c r="J5" s="8" t="s">
        <v>21</v>
      </c>
      <c r="K5" s="8" t="s">
        <v>22</v>
      </c>
    </row>
    <row r="6" spans="1:11" x14ac:dyDescent="0.2">
      <c r="A6" s="7"/>
      <c r="B6" s="7"/>
      <c r="C6" s="7"/>
      <c r="D6" s="7"/>
      <c r="E6" s="7"/>
      <c r="F6" s="7"/>
      <c r="G6" s="11">
        <f>G3*F5</f>
        <v>80000</v>
      </c>
      <c r="H6" s="11">
        <f>G3-G6</f>
        <v>120000</v>
      </c>
      <c r="J6" s="14">
        <v>0.3</v>
      </c>
      <c r="K6" s="16">
        <v>30000</v>
      </c>
    </row>
    <row r="7" spans="1:11" x14ac:dyDescent="0.2">
      <c r="A7" s="7"/>
      <c r="B7" s="7"/>
      <c r="C7" s="7"/>
      <c r="D7" s="7"/>
      <c r="E7" s="7"/>
      <c r="F7" s="7"/>
      <c r="G7" s="7"/>
      <c r="H7" s="7"/>
      <c r="I7" s="7"/>
    </row>
    <row r="8" spans="1:11" x14ac:dyDescent="0.2">
      <c r="A8" s="7"/>
      <c r="B8" s="7"/>
      <c r="C8" s="7"/>
      <c r="D8" s="7"/>
      <c r="E8" s="7"/>
      <c r="F8" s="7"/>
      <c r="G8" s="15" t="s">
        <v>18</v>
      </c>
      <c r="H8" s="7"/>
      <c r="I8" s="7"/>
      <c r="K8" s="8" t="s">
        <v>27</v>
      </c>
    </row>
    <row r="9" spans="1:11" x14ac:dyDescent="0.2">
      <c r="A9" s="7"/>
      <c r="B9" s="7"/>
      <c r="C9" s="7"/>
      <c r="D9" s="7"/>
      <c r="E9" s="7"/>
      <c r="F9" s="7"/>
      <c r="G9" s="12">
        <v>0.18</v>
      </c>
      <c r="H9" s="7"/>
      <c r="I9" s="7"/>
      <c r="K9" s="14">
        <v>0.25</v>
      </c>
    </row>
    <row r="10" spans="1:11" x14ac:dyDescent="0.2">
      <c r="A10" s="7"/>
      <c r="B10" s="7"/>
      <c r="C10" s="7"/>
      <c r="D10" s="7"/>
      <c r="E10" s="7"/>
      <c r="F10" s="7"/>
    </row>
    <row r="11" spans="1:11" x14ac:dyDescent="0.2">
      <c r="A11" s="7"/>
      <c r="B11" s="7"/>
      <c r="C11" s="7"/>
      <c r="D11" s="7"/>
      <c r="E11" s="7"/>
      <c r="F11" s="7"/>
      <c r="G11" s="15" t="s">
        <v>24</v>
      </c>
      <c r="H11" s="8" t="s">
        <v>23</v>
      </c>
      <c r="I11" s="8" t="s">
        <v>25</v>
      </c>
      <c r="J11" s="8" t="s">
        <v>37</v>
      </c>
      <c r="K11" s="8" t="s">
        <v>38</v>
      </c>
    </row>
    <row r="12" spans="1:11" x14ac:dyDescent="0.2">
      <c r="G12" s="13">
        <f>G6+G6*G9</f>
        <v>94400</v>
      </c>
      <c r="H12">
        <v>5</v>
      </c>
      <c r="I12" s="18">
        <f>G12/H12</f>
        <v>18880</v>
      </c>
      <c r="J12" s="14">
        <v>0.12</v>
      </c>
      <c r="K12" s="17">
        <v>100000</v>
      </c>
    </row>
    <row r="19" spans="2:9" x14ac:dyDescent="0.2">
      <c r="B19" s="9" t="s">
        <v>9</v>
      </c>
      <c r="C19" s="9">
        <v>0</v>
      </c>
      <c r="D19" s="9">
        <v>1</v>
      </c>
      <c r="E19" s="9">
        <v>2</v>
      </c>
      <c r="F19" s="9">
        <v>3</v>
      </c>
      <c r="G19" s="9">
        <v>4</v>
      </c>
      <c r="H19" s="9">
        <v>5</v>
      </c>
    </row>
    <row r="20" spans="2:9" x14ac:dyDescent="0.2">
      <c r="B20" s="21" t="s">
        <v>10</v>
      </c>
      <c r="C20" s="17"/>
      <c r="D20" s="17">
        <f>J3</f>
        <v>150000</v>
      </c>
      <c r="E20" s="17">
        <f>D20+D20*2%</f>
        <v>153000</v>
      </c>
      <c r="F20" s="17">
        <f t="shared" ref="F20:H20" si="0">E20+E20*2%</f>
        <v>156060</v>
      </c>
      <c r="G20" s="17">
        <f t="shared" si="0"/>
        <v>159181.20000000001</v>
      </c>
      <c r="H20" s="17">
        <f t="shared" si="0"/>
        <v>162364.82400000002</v>
      </c>
    </row>
    <row r="21" spans="2:9" x14ac:dyDescent="0.2">
      <c r="B21" s="21" t="s">
        <v>11</v>
      </c>
      <c r="C21" s="17"/>
      <c r="D21" s="17">
        <f>-D20*$J$6</f>
        <v>-45000</v>
      </c>
      <c r="E21" s="17">
        <f>-E20*$J$6</f>
        <v>-45900</v>
      </c>
      <c r="F21" s="17">
        <f>-F20*$J$6</f>
        <v>-46818</v>
      </c>
      <c r="G21" s="17">
        <f>-G20*$J$6</f>
        <v>-47754.36</v>
      </c>
      <c r="H21" s="17">
        <f>-H20*$J$6</f>
        <v>-48709.447200000002</v>
      </c>
    </row>
    <row r="22" spans="2:9" x14ac:dyDescent="0.2">
      <c r="B22" s="21" t="s">
        <v>12</v>
      </c>
      <c r="C22" s="17"/>
      <c r="D22" s="17">
        <f>-$K$6</f>
        <v>-30000</v>
      </c>
      <c r="E22" s="17">
        <f t="shared" ref="E22:H22" si="1">-$K$6</f>
        <v>-30000</v>
      </c>
      <c r="F22" s="17">
        <f t="shared" si="1"/>
        <v>-30000</v>
      </c>
      <c r="G22" s="17">
        <f t="shared" si="1"/>
        <v>-30000</v>
      </c>
      <c r="H22" s="17">
        <f t="shared" si="1"/>
        <v>-30000</v>
      </c>
    </row>
    <row r="23" spans="2:9" x14ac:dyDescent="0.2">
      <c r="B23" s="20" t="s">
        <v>36</v>
      </c>
      <c r="C23" s="16"/>
      <c r="D23" s="16">
        <f>SUM(D20:D22)</f>
        <v>75000</v>
      </c>
      <c r="E23" s="16">
        <f t="shared" ref="E23:H23" si="2">SUM(E20:E22)</f>
        <v>77100</v>
      </c>
      <c r="F23" s="16">
        <f t="shared" si="2"/>
        <v>79242</v>
      </c>
      <c r="G23" s="16">
        <f t="shared" si="2"/>
        <v>81426.840000000011</v>
      </c>
      <c r="H23" s="16">
        <f>SUM(H20:H22)+K12</f>
        <v>183655.37680000003</v>
      </c>
    </row>
    <row r="24" spans="2:9" x14ac:dyDescent="0.2">
      <c r="B24" s="20" t="s">
        <v>30</v>
      </c>
      <c r="C24" s="17"/>
      <c r="D24" s="17">
        <f>-$G$6*$G$9</f>
        <v>-14400</v>
      </c>
      <c r="E24" s="17">
        <f t="shared" ref="E24:H24" si="3">-$G$6*$G$9</f>
        <v>-14400</v>
      </c>
      <c r="F24" s="17">
        <f t="shared" si="3"/>
        <v>-14400</v>
      </c>
      <c r="G24" s="17">
        <f t="shared" si="3"/>
        <v>-14400</v>
      </c>
      <c r="H24" s="17">
        <f t="shared" si="3"/>
        <v>-14400</v>
      </c>
      <c r="I24" s="18"/>
    </row>
    <row r="25" spans="2:9" x14ac:dyDescent="0.2">
      <c r="B25" s="20" t="s">
        <v>35</v>
      </c>
      <c r="C25" s="17"/>
      <c r="D25" s="17">
        <f>-($G$3)*(10%)</f>
        <v>-20000</v>
      </c>
      <c r="E25" s="17">
        <f t="shared" ref="E25:H25" si="4">-($G$3)*(10%)</f>
        <v>-20000</v>
      </c>
      <c r="F25" s="17">
        <f t="shared" si="4"/>
        <v>-20000</v>
      </c>
      <c r="G25" s="17">
        <f t="shared" si="4"/>
        <v>-20000</v>
      </c>
      <c r="H25" s="17">
        <f t="shared" si="4"/>
        <v>-20000</v>
      </c>
    </row>
    <row r="26" spans="2:9" x14ac:dyDescent="0.2">
      <c r="B26" s="20" t="s">
        <v>34</v>
      </c>
      <c r="C26" s="16"/>
      <c r="D26" s="16">
        <f>SUM(D23:D25)</f>
        <v>40600</v>
      </c>
      <c r="E26" s="16">
        <f t="shared" ref="E26:H26" si="5">SUM(E23:E25)</f>
        <v>42700</v>
      </c>
      <c r="F26" s="16">
        <f t="shared" si="5"/>
        <v>44842</v>
      </c>
      <c r="G26" s="16">
        <f t="shared" si="5"/>
        <v>47026.840000000011</v>
      </c>
      <c r="H26" s="16">
        <f t="shared" si="5"/>
        <v>149255.37680000003</v>
      </c>
    </row>
    <row r="27" spans="2:9" x14ac:dyDescent="0.2">
      <c r="B27" s="20" t="s">
        <v>33</v>
      </c>
      <c r="C27" s="16"/>
      <c r="D27" s="16">
        <f>-D26*$K$9</f>
        <v>-10150</v>
      </c>
      <c r="E27" s="16">
        <f>-E26*$K$9</f>
        <v>-10675</v>
      </c>
      <c r="F27" s="16">
        <f>-F26*$K$9</f>
        <v>-11210.5</v>
      </c>
      <c r="G27" s="16">
        <f>-G26*$K$9</f>
        <v>-11756.710000000003</v>
      </c>
      <c r="H27" s="16">
        <f>-H26*$K$9</f>
        <v>-37313.844200000007</v>
      </c>
    </row>
    <row r="28" spans="2:9" x14ac:dyDescent="0.2">
      <c r="B28" s="20" t="s">
        <v>32</v>
      </c>
      <c r="C28" s="16"/>
      <c r="D28" s="16">
        <f>SUM(D26:D27)</f>
        <v>30450</v>
      </c>
      <c r="E28" s="16">
        <f t="shared" ref="E28:H28" si="6">SUM(E26:E27)</f>
        <v>32025</v>
      </c>
      <c r="F28" s="16">
        <f t="shared" si="6"/>
        <v>33631.5</v>
      </c>
      <c r="G28" s="16">
        <f t="shared" si="6"/>
        <v>35270.130000000005</v>
      </c>
      <c r="H28" s="16">
        <f t="shared" si="6"/>
        <v>111941.53260000002</v>
      </c>
    </row>
    <row r="29" spans="2:9" x14ac:dyDescent="0.2">
      <c r="B29" s="20" t="s">
        <v>31</v>
      </c>
      <c r="C29" s="16"/>
      <c r="D29" s="16">
        <f>-D25</f>
        <v>20000</v>
      </c>
      <c r="E29" s="16">
        <f t="shared" ref="E29:H29" si="7">-E25</f>
        <v>20000</v>
      </c>
      <c r="F29" s="16">
        <f t="shared" si="7"/>
        <v>20000</v>
      </c>
      <c r="G29" s="16">
        <f t="shared" si="7"/>
        <v>20000</v>
      </c>
      <c r="H29" s="16">
        <f t="shared" si="7"/>
        <v>20000</v>
      </c>
    </row>
    <row r="30" spans="2:9" x14ac:dyDescent="0.2">
      <c r="C30" s="16"/>
      <c r="D30" s="16"/>
      <c r="E30" s="16"/>
      <c r="F30" s="16"/>
      <c r="G30" s="16"/>
      <c r="H30" s="16">
        <f>-G6</f>
        <v>-80000</v>
      </c>
      <c r="I30" t="s">
        <v>39</v>
      </c>
    </row>
    <row r="33" spans="2:8" x14ac:dyDescent="0.2">
      <c r="B33" s="20" t="s">
        <v>29</v>
      </c>
      <c r="C33" s="16">
        <f>-G3</f>
        <v>-200000</v>
      </c>
      <c r="D33" s="16"/>
      <c r="E33" s="16"/>
      <c r="F33" s="16"/>
      <c r="G33" s="16"/>
      <c r="H33" s="16"/>
    </row>
    <row r="34" spans="2:8" x14ac:dyDescent="0.2">
      <c r="B34" s="20" t="s">
        <v>26</v>
      </c>
      <c r="C34" s="16">
        <f>G6</f>
        <v>80000</v>
      </c>
      <c r="D34" s="9">
        <v>1</v>
      </c>
      <c r="E34" s="9">
        <v>2</v>
      </c>
      <c r="F34" s="9">
        <v>3</v>
      </c>
      <c r="G34" s="9">
        <v>4</v>
      </c>
      <c r="H34" s="9">
        <v>5</v>
      </c>
    </row>
    <row r="35" spans="2:8" x14ac:dyDescent="0.2">
      <c r="B35" s="20" t="s">
        <v>28</v>
      </c>
      <c r="C35" s="16">
        <f>C33++C34</f>
        <v>-120000</v>
      </c>
      <c r="D35" s="16">
        <f>SUM(D28:D29)</f>
        <v>50450</v>
      </c>
      <c r="E35" s="16">
        <f>SUM(E28:E29)</f>
        <v>52025</v>
      </c>
      <c r="F35" s="16">
        <f>SUM(F28:F29)</f>
        <v>53631.5</v>
      </c>
      <c r="G35" s="16">
        <f>SUM(G28:G29)</f>
        <v>55270.130000000005</v>
      </c>
      <c r="H35" s="16">
        <f>SUM(H28:H30)</f>
        <v>51941.532600000035</v>
      </c>
    </row>
    <row r="40" spans="2:8" x14ac:dyDescent="0.2">
      <c r="B40" s="6" t="s">
        <v>13</v>
      </c>
      <c r="C40" s="19">
        <f>NPV(12%,C35:H35)</f>
        <v>61866.682171917841</v>
      </c>
    </row>
    <row r="41" spans="2:8" x14ac:dyDescent="0.2">
      <c r="B41" s="6" t="s">
        <v>14</v>
      </c>
      <c r="C41" s="4">
        <f>IRR(C35:H35,J12)</f>
        <v>0.33127185795615999</v>
      </c>
    </row>
  </sheetData>
  <phoneticPr fontId="7" type="noConversion"/>
  <conditionalFormatting sqref="C33:H33 C20:H30 C35:H35 C34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 1</vt:lpstr>
      <vt:lpstr>Ej 2</vt:lpstr>
      <vt:lpstr>Ej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Roches</dc:creator>
  <cp:lastModifiedBy>Marlon Roches</cp:lastModifiedBy>
  <dcterms:created xsi:type="dcterms:W3CDTF">2023-04-28T03:25:27Z</dcterms:created>
  <dcterms:modified xsi:type="dcterms:W3CDTF">2023-04-28T04:56:16Z</dcterms:modified>
</cp:coreProperties>
</file>