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ma\OneDrive\Área de Trabalho\"/>
    </mc:Choice>
  </mc:AlternateContent>
  <xr:revisionPtr revIDLastSave="0" documentId="13_ncr:1_{D3DA572B-1203-4086-9983-05938C909DDE}" xr6:coauthVersionLast="47" xr6:coauthVersionMax="47" xr10:uidLastSave="{00000000-0000-0000-0000-000000000000}"/>
  <bookViews>
    <workbookView xWindow="28680" yWindow="1830" windowWidth="20730" windowHeight="11040" xr2:uid="{52371D63-5503-403C-9C02-5BA4307B14EC}"/>
  </bookViews>
  <sheets>
    <sheet name="Fundos Imobiliários" sheetId="1" r:id="rId1"/>
    <sheet name="Apoio" sheetId="2" r:id="rId2"/>
  </sheets>
  <definedNames>
    <definedName name="aporte">'Fundos Imobiliários'!$D$15</definedName>
    <definedName name="patrimonio">'Fundos Imobiliários'!$D$18</definedName>
    <definedName name="qtd_anos">'Fundos Imobiliários'!$D$16</definedName>
    <definedName name="rendimento_carteira">'Fundos Imobiliários'!$D$11</definedName>
    <definedName name="salario">'Fundos Imobiliários'!$D$10</definedName>
    <definedName name="sugestao_investimento">'Fundos Imobiliários'!$D$12</definedName>
    <definedName name="taxa_mensal">'Fundos Imobiliários'!$D$17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C36" i="1"/>
  <c r="D36" i="1" s="1"/>
  <c r="C37" i="1"/>
  <c r="D37" i="1" s="1"/>
  <c r="C38" i="1"/>
  <c r="D38" i="1" s="1"/>
  <c r="C39" i="1"/>
  <c r="D39" i="1" s="1"/>
  <c r="C34" i="1"/>
  <c r="D34" i="1" s="1"/>
  <c r="I6" i="2"/>
  <c r="A17" i="2"/>
  <c r="A18" i="2"/>
  <c r="A19" i="2"/>
  <c r="A20" i="2"/>
  <c r="A21" i="2"/>
  <c r="A16" i="2"/>
  <c r="A11" i="2"/>
  <c r="A12" i="2"/>
  <c r="A13" i="2"/>
  <c r="A14" i="2"/>
  <c r="A15" i="2"/>
  <c r="A10" i="2"/>
  <c r="A5" i="2"/>
  <c r="A6" i="2"/>
  <c r="A7" i="2"/>
  <c r="A8" i="2"/>
  <c r="A9" i="2"/>
  <c r="A4" i="2"/>
  <c r="D35" i="1"/>
  <c r="C30" i="1"/>
  <c r="C23" i="1"/>
  <c r="D23" i="1" s="1"/>
  <c r="C24" i="1"/>
  <c r="D24" i="1" s="1"/>
  <c r="C25" i="1"/>
  <c r="D25" i="1" s="1"/>
  <c r="C26" i="1"/>
  <c r="D26" i="1" s="1"/>
  <c r="C22" i="1"/>
  <c r="D22" i="1" s="1"/>
  <c r="D12" i="1"/>
  <c r="D18" i="1"/>
  <c r="D19" i="1" s="1"/>
  <c r="D40" i="1" l="1"/>
</calcChain>
</file>

<file path=xl/sharedStrings.xml><?xml version="1.0" encoding="utf-8"?>
<sst xmlns="http://schemas.openxmlformats.org/spreadsheetml/2006/main" count="72" uniqueCount="35">
  <si>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</si>
  <si>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</si>
  <si>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</si>
  <si>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</si>
  <si>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</si>
  <si>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</si>
  <si>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</si>
  <si>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10 anos?</t>
  </si>
  <si>
    <t>Quanto em 20 anos?</t>
  </si>
  <si>
    <t>Quanto em 30 anos?</t>
  </si>
  <si>
    <t>Cenários</t>
  </si>
  <si>
    <t>Quanto em 5 anos?</t>
  </si>
  <si>
    <t>Dividendo</t>
  </si>
  <si>
    <t>Rendimento carteira</t>
  </si>
  <si>
    <t>Salário</t>
  </si>
  <si>
    <t>Sugestão de investimento</t>
  </si>
  <si>
    <t>CONFIGURAÇÕES</t>
  </si>
  <si>
    <t>AGRESSIVO</t>
  </si>
  <si>
    <t>MODERADO</t>
  </si>
  <si>
    <t>CONSERVADOR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</si>
  <si>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</si>
  <si>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</si>
  <si>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</si>
  <si>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</si>
  <si>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</si>
  <si>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</si>
  <si>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</si>
  <si>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</si>
  <si>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DESENVOLVIMENTO</t>
  </si>
  <si>
    <t>FOFs</t>
  </si>
  <si>
    <t>HOTELARIAS</t>
  </si>
  <si>
    <t>TOTAL</t>
  </si>
  <si>
    <t>%</t>
  </si>
  <si>
    <t>CHAVE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</si>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</sst>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14996795556505021"/>
      </bottom>
      <diagonal/>
    </border>
    <border>
      <left/>
      <right style="medium">
        <color theme="0" tint="-0.14996795556505021"/>
      </right>
      <top/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 style="medium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164" fontId="2" fillId="5" borderId="9" xfId="0" applyNumberFormat="1" applyFon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4" fontId="0" fillId="5" borderId="8" xfId="0" applyNumberForma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10" fontId="2" fillId="0" borderId="21" xfId="0" applyNumberFormat="1" applyFont="1" applyBorder="1" applyAlignment="1">
      <alignment horizontal="center"/>
    </xf>
    <xf numFmtId="8" fontId="2" fillId="5" borderId="21" xfId="0" applyNumberFormat="1" applyFont="1" applyFill="1" applyBorder="1" applyAlignment="1">
      <alignment horizontal="center"/>
    </xf>
    <xf numFmtId="8" fontId="2" fillId="5" borderId="24" xfId="0" applyNumberFormat="1" applyFont="1" applyFill="1" applyBorder="1" applyAlignment="1">
      <alignment horizontal="center"/>
    </xf>
    <xf numFmtId="0" fontId="6" fillId="5" borderId="3" xfId="0" applyFont="1" applyFill="1" applyBorder="1" applyAlignment="1">
      <alignment horizontal="left" indent="2"/>
    </xf>
    <xf numFmtId="0" fontId="6" fillId="5" borderId="5" xfId="0" applyFont="1" applyFill="1" applyBorder="1" applyAlignment="1">
      <alignment horizontal="left" indent="2"/>
    </xf>
    <xf numFmtId="0" fontId="6" fillId="5" borderId="7" xfId="0" applyFont="1" applyFill="1" applyBorder="1" applyAlignment="1">
      <alignment horizontal="left" indent="2"/>
    </xf>
    <xf numFmtId="164" fontId="0" fillId="5" borderId="15" xfId="0" applyNumberFormat="1" applyFill="1" applyBorder="1" applyAlignment="1">
      <alignment horizontal="center"/>
    </xf>
    <xf numFmtId="0" fontId="1" fillId="2" borderId="0" xfId="1"/>
    <xf numFmtId="9" fontId="2" fillId="0" borderId="0" xfId="0" applyNumberFormat="1" applyFont="1" applyAlignment="1">
      <alignment horizontal="center"/>
    </xf>
    <xf numFmtId="0" fontId="0" fillId="0" borderId="31" xfId="0" applyBorder="1"/>
    <xf numFmtId="0" fontId="0" fillId="0" borderId="31" xfId="0" applyBorder="1" applyAlignment="1">
      <alignment horizontal="center"/>
    </xf>
    <xf numFmtId="9" fontId="2" fillId="0" borderId="31" xfId="0" applyNumberFormat="1" applyFont="1" applyBorder="1" applyAlignment="1">
      <alignment horizontal="center"/>
    </xf>
    <xf numFmtId="0" fontId="9" fillId="6" borderId="0" xfId="0" applyFont="1" applyFill="1" applyAlignment="1">
      <alignment horizontal="center"/>
    </xf>
    <xf numFmtId="9" fontId="1" fillId="2" borderId="0" xfId="1" applyNumberFormat="1"/>
    <xf numFmtId="0" fontId="10" fillId="2" borderId="0" xfId="1" applyFont="1"/>
    <xf numFmtId="0" fontId="10" fillId="2" borderId="0" xfId="1" applyFont="1" applyAlignment="1">
      <alignment horizontal="center"/>
    </xf>
    <xf numFmtId="0" fontId="11" fillId="6" borderId="0" xfId="0" applyFont="1" applyFill="1" applyAlignment="1">
      <alignment horizontal="center"/>
    </xf>
    <xf numFmtId="0" fontId="9" fillId="6" borderId="0" xfId="0" applyFont="1" applyFill="1"/>
    <xf numFmtId="0" fontId="11" fillId="6" borderId="0" xfId="0" applyFont="1" applyFill="1"/>
    <xf numFmtId="164" fontId="9" fillId="6" borderId="0" xfId="0" applyNumberFormat="1" applyFont="1" applyFill="1"/>
    <xf numFmtId="0" fontId="2" fillId="5" borderId="0" xfId="0" applyFont="1" applyFill="1" applyAlignment="1">
      <alignment vertical="center"/>
    </xf>
    <xf numFmtId="164" fontId="2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0" fillId="5" borderId="0" xfId="0" applyNumberFormat="1" applyFill="1" applyAlignment="1">
      <alignment horizontal="center"/>
    </xf>
    <xf numFmtId="0" fontId="7" fillId="5" borderId="22" xfId="0" applyFont="1" applyFill="1" applyBorder="1" applyAlignment="1">
      <alignment horizontal="left" indent="2"/>
    </xf>
    <xf numFmtId="0" fontId="7" fillId="5" borderId="23" xfId="0" applyFont="1" applyFill="1" applyBorder="1" applyAlignment="1">
      <alignment horizontal="left" indent="2"/>
    </xf>
    <xf numFmtId="0" fontId="5" fillId="3" borderId="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left" indent="2"/>
    </xf>
    <xf numFmtId="0" fontId="6" fillId="5" borderId="26" xfId="0" applyFont="1" applyFill="1" applyBorder="1" applyAlignment="1">
      <alignment horizontal="left" indent="2"/>
    </xf>
    <xf numFmtId="0" fontId="6" fillId="5" borderId="29" xfId="0" applyFont="1" applyFill="1" applyBorder="1" applyAlignment="1">
      <alignment horizontal="left" indent="2"/>
    </xf>
    <xf numFmtId="0" fontId="6" fillId="5" borderId="30" xfId="0" applyFont="1" applyFill="1" applyBorder="1" applyAlignment="1">
      <alignment horizontal="left" indent="2"/>
    </xf>
    <xf numFmtId="0" fontId="4" fillId="4" borderId="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6" fillId="5" borderId="27" xfId="0" applyFont="1" applyFill="1" applyBorder="1" applyAlignment="1">
      <alignment horizontal="left" indent="2"/>
    </xf>
    <xf numFmtId="0" fontId="6" fillId="5" borderId="28" xfId="0" applyFont="1" applyFill="1" applyBorder="1" applyAlignment="1">
      <alignment horizontal="left" indent="2"/>
    </xf>
    <xf numFmtId="0" fontId="6" fillId="5" borderId="16" xfId="0" applyFont="1" applyFill="1" applyBorder="1" applyAlignment="1">
      <alignment horizontal="left" indent="2"/>
    </xf>
    <xf numFmtId="0" fontId="6" fillId="5" borderId="17" xfId="0" applyFont="1" applyFill="1" applyBorder="1" applyAlignment="1">
      <alignment horizontal="left" indent="2"/>
    </xf>
    <xf numFmtId="0" fontId="6" fillId="5" borderId="19" xfId="0" applyFont="1" applyFill="1" applyBorder="1" applyAlignment="1">
      <alignment horizontal="left" indent="2"/>
    </xf>
    <xf numFmtId="0" fontId="6" fillId="5" borderId="20" xfId="0" applyFont="1" applyFill="1" applyBorder="1" applyAlignment="1">
      <alignment horizontal="left" indent="2"/>
    </xf>
    <xf numFmtId="0" fontId="7" fillId="5" borderId="19" xfId="0" applyFont="1" applyFill="1" applyBorder="1" applyAlignment="1">
      <alignment horizontal="left" indent="2"/>
    </xf>
    <xf numFmtId="0" fontId="7" fillId="5" borderId="20" xfId="0" applyFont="1" applyFill="1" applyBorder="1" applyAlignment="1">
      <alignment horizontal="left" indent="2"/>
    </xf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31D-A330-0B0E7E7A92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31D-A330-0B0E7E7A92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31D-A330-0B0E7E7A92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31D-A330-0B0E7E7A92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D5-431D-A330-0B0E7E7A92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D5-431D-A330-0B0E7E7A92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'Fundos Imobiliários'!$B$34:$B$39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'Fundos Imobiliários'!$C$34:$C$39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2-4557-8D5A-10EF1F03052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1D5-431D-A330-0B0E7E7A92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1D5-431D-A330-0B0E7E7A92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1D5-431D-A330-0B0E7E7A92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1D5-431D-A330-0B0E7E7A92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1D5-431D-A330-0B0E7E7A92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1D5-431D-A330-0B0E7E7A92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'Fundos Imobiliários'!$B$34:$B$39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'Fundos Imobiliários'!$D$34:$D$39</c:f>
              <c:numCache>
                <c:formatCode>"R$"\ #,##0.00</c:formatCode>
                <c:ptCount val="6"/>
                <c:pt idx="0">
                  <c:v>150</c:v>
                </c:pt>
                <c:pt idx="1">
                  <c:v>250</c:v>
                </c:pt>
                <c:pt idx="2">
                  <c:v>50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2-4557-8D5A-10EF1F03052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80701782572419E-2"/>
          <c:y val="4.7509908256003527E-2"/>
          <c:w val="0.24520673752518762"/>
          <c:h val="0.861415410505380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40</xdr:row>
      <xdr:rowOff>127075</xdr:rowOff>
    </xdr:from>
    <xdr:to>
      <xdr:col>3</xdr:col>
      <xdr:colOff>601308</xdr:colOff>
      <xdr:row>51</xdr:row>
      <xdr:rowOff>65330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E60790-AB6F-8E6C-563F-FC3EC4546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190500</xdr:colOff>
      <xdr:row>0</xdr:row>
      <xdr:rowOff>1</xdr:rowOff>
    </xdr:from>
    <xdr:to>
      <xdr:col>4</xdr:col>
      <xdr:colOff>246305</xdr:colOff>
      <xdr:row>7</xdr:row>
      <xdr:rowOff>58159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5D4DBA5-6C35-46C8-8E1F-C8ADA6A663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90500" y="1"/>
          <a:ext cx="5914801" cy="12998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D804B-E6FC-42A3-BAB4-FD08EBAE271E}">
  <dimension ref="A1:K54"/>
  <sheetViews>
    <sheetView showGridLines="0" tabSelected="1" zoomScale="85" zoomScaleNormal="85" workbookViewId="0">
      <selection activeCell="A8" sqref="A8"/>
    </sheetView>
  </sheetViews>
  <sheetFormatPr defaultColWidth="0" defaultRowHeight="14.4" zeroHeight="1" x14ac:dyDescent="0.3"/>
  <cols>
    <col min="1" max="1" width="5.5546875" customWidth="1"/>
    <col min="2" max="2" width="36" customWidth="1"/>
    <col min="3" max="3" width="32.21875" style="1" customWidth="1"/>
    <col min="4" max="4" width="11.5546875" bestFit="1" customWidth="1"/>
    <col min="5" max="5" width="5.6640625" customWidth="1"/>
    <col min="6" max="6" width="5.6640625" hidden="1" customWidth="1"/>
    <col min="7" max="7" width="4.33203125" hidden="1" customWidth="1"/>
    <col min="8" max="8" width="4" hidden="1" customWidth="1"/>
    <col min="9" max="11" width="8.88671875" hidden="1" customWidth="1"/>
  </cols>
  <sheetData>
    <row r="1" spans="2:4" x14ac:dyDescent="0.3"/>
    <row r="2" spans="2:4" x14ac:dyDescent="0.3"/>
    <row r="3" spans="2:4" x14ac:dyDescent="0.3"/>
    <row r="4" spans="2:4" x14ac:dyDescent="0.3"/>
    <row r="5" spans="2:4" x14ac:dyDescent="0.3"/>
    <row r="6" spans="2:4" x14ac:dyDescent="0.3"/>
    <row r="7" spans="2:4" x14ac:dyDescent="0.3"/>
    <row r="8" spans="2:4" ht="15" thickBot="1" x14ac:dyDescent="0.35"/>
    <row r="9" spans="2:4" ht="30.6" customHeight="1" x14ac:dyDescent="0.3">
      <c r="B9" s="50" t="s">
        <v>16</v>
      </c>
      <c r="C9" s="51"/>
      <c r="D9" s="52"/>
    </row>
    <row r="10" spans="2:4" ht="22.8" customHeight="1" thickBot="1" x14ac:dyDescent="0.4">
      <c r="B10" s="46" t="s">
        <v>14</v>
      </c>
      <c r="C10" s="47"/>
      <c r="D10" s="11">
        <v>5000</v>
      </c>
    </row>
    <row r="11" spans="2:4" ht="22.8" customHeight="1" thickBot="1" x14ac:dyDescent="0.4">
      <c r="B11" s="55" t="s">
        <v>13</v>
      </c>
      <c r="C11" s="56"/>
      <c r="D11" s="12">
        <v>6.0000000000000001E-3</v>
      </c>
    </row>
    <row r="12" spans="2:4" ht="22.8" customHeight="1" thickBot="1" x14ac:dyDescent="0.4">
      <c r="B12" s="48" t="s">
        <v>15</v>
      </c>
      <c r="C12" s="49"/>
      <c r="D12" s="21">
        <f>salario*30%</f>
        <v>1500</v>
      </c>
    </row>
    <row r="13" spans="2:4" ht="15" thickBot="1" x14ac:dyDescent="0.35"/>
    <row r="14" spans="2:4" ht="36" customHeight="1" x14ac:dyDescent="0.3">
      <c r="B14" s="43" t="s">
        <v>5</v>
      </c>
      <c r="C14" s="44"/>
      <c r="D14" s="45"/>
    </row>
    <row r="15" spans="2:4" ht="25.2" customHeight="1" x14ac:dyDescent="0.35">
      <c r="B15" s="57" t="s">
        <v>0</v>
      </c>
      <c r="C15" s="58"/>
      <c r="D15" s="13">
        <v>500</v>
      </c>
    </row>
    <row r="16" spans="2:4" ht="25.2" customHeight="1" x14ac:dyDescent="0.35">
      <c r="B16" s="59" t="s">
        <v>1</v>
      </c>
      <c r="C16" s="60"/>
      <c r="D16" s="14">
        <v>5</v>
      </c>
    </row>
    <row r="17" spans="1:4" ht="25.2" customHeight="1" x14ac:dyDescent="0.35">
      <c r="B17" s="59" t="s">
        <v>2</v>
      </c>
      <c r="C17" s="60"/>
      <c r="D17" s="15">
        <v>1.0789999999999999E-2</v>
      </c>
    </row>
    <row r="18" spans="1:4" ht="25.2" customHeight="1" x14ac:dyDescent="0.35">
      <c r="B18" s="61" t="s">
        <v>3</v>
      </c>
      <c r="C18" s="62"/>
      <c r="D18" s="16">
        <f>FV(taxa_mensal,qtd_anos*12,aporte*-1)</f>
        <v>41888.456999243819</v>
      </c>
    </row>
    <row r="19" spans="1:4" ht="25.2" customHeight="1" thickBot="1" x14ac:dyDescent="0.4">
      <c r="B19" s="41" t="s">
        <v>4</v>
      </c>
      <c r="C19" s="42"/>
      <c r="D19" s="17">
        <f>patrimonio*rendimento_carteira</f>
        <v>251.33074199546292</v>
      </c>
    </row>
    <row r="20" spans="1:4" ht="15" thickBot="1" x14ac:dyDescent="0.35"/>
    <row r="21" spans="1:4" ht="36.6" customHeight="1" x14ac:dyDescent="0.3">
      <c r="B21" s="53" t="s">
        <v>10</v>
      </c>
      <c r="C21" s="54"/>
      <c r="D21" s="4" t="s">
        <v>12</v>
      </c>
    </row>
    <row r="22" spans="1:4" ht="24" customHeight="1" x14ac:dyDescent="0.35">
      <c r="A22" s="2">
        <v>2</v>
      </c>
      <c r="B22" s="18" t="s">
        <v>6</v>
      </c>
      <c r="C22" s="5">
        <f>FV(taxa_mensal,$A22*12,aporte*-1)</f>
        <v>13613.813648822608</v>
      </c>
      <c r="D22" s="6">
        <f>C22*rendimento_carteira</f>
        <v>81.682881892935654</v>
      </c>
    </row>
    <row r="23" spans="1:4" ht="24" customHeight="1" x14ac:dyDescent="0.35">
      <c r="A23" s="2">
        <v>5</v>
      </c>
      <c r="B23" s="19" t="s">
        <v>11</v>
      </c>
      <c r="C23" s="7">
        <f>FV(taxa_mensal,$A23*12,aporte*-1)</f>
        <v>41888.456999243819</v>
      </c>
      <c r="D23" s="8">
        <f>C23*rendimento_carteira</f>
        <v>251.33074199546292</v>
      </c>
    </row>
    <row r="24" spans="1:4" ht="24" customHeight="1" x14ac:dyDescent="0.35">
      <c r="A24" s="2">
        <v>10</v>
      </c>
      <c r="B24" s="19" t="s">
        <v>7</v>
      </c>
      <c r="C24" s="7">
        <f>FV(taxa_mensal,$A24*12,aporte*-1)</f>
        <v>121642.1062650861</v>
      </c>
      <c r="D24" s="8">
        <f>C24*rendimento_carteira</f>
        <v>729.85263759051657</v>
      </c>
    </row>
    <row r="25" spans="1:4" ht="24" customHeight="1" x14ac:dyDescent="0.35">
      <c r="A25" s="2">
        <v>20</v>
      </c>
      <c r="B25" s="19" t="s">
        <v>8</v>
      </c>
      <c r="C25" s="7">
        <f>FV(taxa_mensal,$A25*12,aporte*-1)</f>
        <v>562599.20004854025</v>
      </c>
      <c r="D25" s="8">
        <f>C25*rendimento_carteira</f>
        <v>3375.5952002912418</v>
      </c>
    </row>
    <row r="26" spans="1:4" ht="24" customHeight="1" thickBot="1" x14ac:dyDescent="0.4">
      <c r="A26" s="2">
        <v>30</v>
      </c>
      <c r="B26" s="20" t="s">
        <v>9</v>
      </c>
      <c r="C26" s="9">
        <f>FV(taxa_mensal,$A26*12,aporte*-1)</f>
        <v>2161084.8275023573</v>
      </c>
      <c r="D26" s="10">
        <f>C26*rendimento_carteira</f>
        <v>12966.508965014144</v>
      </c>
    </row>
    <row r="27" spans="1:4" x14ac:dyDescent="0.3"/>
    <row r="28" spans="1:4" x14ac:dyDescent="0.3"/>
    <row r="29" spans="1:4" ht="18" x14ac:dyDescent="0.35">
      <c r="B29" s="29" t="s">
        <v>21</v>
      </c>
      <c r="C29" s="30" t="s">
        <v>19</v>
      </c>
      <c r="D29" s="29"/>
    </row>
    <row r="30" spans="1:4" ht="25.2" customHeight="1" x14ac:dyDescent="0.3">
      <c r="B30" s="35" t="s">
        <v>20</v>
      </c>
      <c r="C30" s="36">
        <f>aporte</f>
        <v>500</v>
      </c>
      <c r="D30" s="37"/>
    </row>
    <row r="31" spans="1:4" x14ac:dyDescent="0.3">
      <c r="B31" s="38"/>
      <c r="C31" s="39"/>
      <c r="D31" s="38"/>
    </row>
    <row r="32" spans="1:4" x14ac:dyDescent="0.3"/>
    <row r="33" spans="2:4" ht="18" x14ac:dyDescent="0.35">
      <c r="B33" s="31" t="s">
        <v>22</v>
      </c>
      <c r="C33" s="31" t="s">
        <v>23</v>
      </c>
      <c r="D33" s="31" t="s">
        <v>24</v>
      </c>
    </row>
    <row r="34" spans="2:4" x14ac:dyDescent="0.3">
      <c r="B34" s="3" t="s">
        <v>25</v>
      </c>
      <c r="C34" s="23">
        <f>VLOOKUP($C$29&amp;"-"&amp;B34,Apoio!$A:$D,4,FALSE)</f>
        <v>0.3</v>
      </c>
      <c r="D34" s="40">
        <f t="shared" ref="D34:D39" si="0">C34*aporte</f>
        <v>150</v>
      </c>
    </row>
    <row r="35" spans="2:4" x14ac:dyDescent="0.3">
      <c r="B35" s="3" t="s">
        <v>26</v>
      </c>
      <c r="C35" s="23">
        <f>VLOOKUP($C$29&amp;"-"&amp;B35,Apoio!$A:$D,4,FALSE)</f>
        <v>0.5</v>
      </c>
      <c r="D35" s="40">
        <f t="shared" si="0"/>
        <v>250</v>
      </c>
    </row>
    <row r="36" spans="2:4" x14ac:dyDescent="0.3">
      <c r="B36" s="3" t="s">
        <v>27</v>
      </c>
      <c r="C36" s="23">
        <f>VLOOKUP($C$29&amp;"-"&amp;B36,Apoio!$A:$D,4,FALSE)</f>
        <v>0.1</v>
      </c>
      <c r="D36" s="40">
        <f t="shared" si="0"/>
        <v>50</v>
      </c>
    </row>
    <row r="37" spans="2:4" x14ac:dyDescent="0.3">
      <c r="B37" s="3" t="s">
        <v>29</v>
      </c>
      <c r="C37" s="23">
        <f>VLOOKUP($C$29&amp;"-"&amp;B37,Apoio!$A:$D,4,FALSE)</f>
        <v>0.1</v>
      </c>
      <c r="D37" s="40">
        <f t="shared" si="0"/>
        <v>50</v>
      </c>
    </row>
    <row r="38" spans="2:4" x14ac:dyDescent="0.3">
      <c r="B38" s="3" t="s">
        <v>28</v>
      </c>
      <c r="C38" s="23">
        <f>VLOOKUP($C$29&amp;"-"&amp;B38,Apoio!$A:$D,4,FALSE)</f>
        <v>0</v>
      </c>
      <c r="D38" s="40">
        <f t="shared" si="0"/>
        <v>0</v>
      </c>
    </row>
    <row r="39" spans="2:4" x14ac:dyDescent="0.3">
      <c r="B39" s="3" t="s">
        <v>30</v>
      </c>
      <c r="C39" s="23">
        <f>VLOOKUP($C$29&amp;"-"&amp;B39,Apoio!$A:$D,4,FALSE)</f>
        <v>0</v>
      </c>
      <c r="D39" s="40">
        <f t="shared" si="0"/>
        <v>0</v>
      </c>
    </row>
    <row r="40" spans="2:4" ht="18" x14ac:dyDescent="0.35">
      <c r="B40" s="32" t="s">
        <v>31</v>
      </c>
      <c r="C40" s="33"/>
      <c r="D40" s="34">
        <f>SUM(D34:D39)</f>
        <v>500</v>
      </c>
    </row>
    <row r="41" spans="2:4" x14ac:dyDescent="0.3"/>
    <row r="42" spans="2:4" x14ac:dyDescent="0.3"/>
    <row r="43" spans="2:4" x14ac:dyDescent="0.3"/>
    <row r="44" spans="2:4" x14ac:dyDescent="0.3"/>
    <row r="45" spans="2:4" x14ac:dyDescent="0.3"/>
    <row r="46" spans="2:4" x14ac:dyDescent="0.3"/>
    <row r="47" spans="2:4" x14ac:dyDescent="0.3"/>
    <row r="48" spans="2:4" x14ac:dyDescent="0.3"/>
    <row r="49" x14ac:dyDescent="0.3"/>
    <row r="50" x14ac:dyDescent="0.3"/>
    <row r="51" x14ac:dyDescent="0.3"/>
    <row r="52" x14ac:dyDescent="0.3"/>
    <row r="53" x14ac:dyDescent="0.3"/>
    <row r="54" x14ac:dyDescent="0.3"/>
  </sheetData>
  <mergeCells count="11">
    <mergeCell ref="B21:C21"/>
    <mergeCell ref="B11:C11"/>
    <mergeCell ref="B15:C15"/>
    <mergeCell ref="B16:C16"/>
    <mergeCell ref="B17:C17"/>
    <mergeCell ref="B18:C18"/>
    <mergeCell ref="B19:C19"/>
    <mergeCell ref="B14:D14"/>
    <mergeCell ref="B10:C10"/>
    <mergeCell ref="B12:C12"/>
    <mergeCell ref="B9:D9"/>
  </mergeCells>
  <dataValidations count="1">
    <dataValidation type="list" allowBlank="1" showInputMessage="1" showErrorMessage="1" sqref="C29" xr:uid="{42BC6392-1DB9-4504-9271-F12990B9C086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158E-21A3-43A8-9845-F8E93F4306B7}">
  <dimension ref="A3:I21"/>
  <sheetViews>
    <sheetView workbookViewId="0">
      <selection activeCell="D14" sqref="D14"/>
    </sheetView>
  </sheetViews>
  <sheetFormatPr defaultRowHeight="14.4" x14ac:dyDescent="0.3"/>
  <cols>
    <col min="1" max="1" width="32.88671875" bestFit="1" customWidth="1"/>
    <col min="2" max="2" width="14.33203125" bestFit="1" customWidth="1"/>
    <col min="3" max="3" width="18.44140625" bestFit="1" customWidth="1"/>
    <col min="8" max="8" width="18" bestFit="1" customWidth="1"/>
  </cols>
  <sheetData>
    <row r="3" spans="1:9" ht="18" x14ac:dyDescent="0.35">
      <c r="A3" s="27" t="s">
        <v>33</v>
      </c>
      <c r="B3" s="27" t="s">
        <v>21</v>
      </c>
      <c r="C3" s="27" t="s">
        <v>22</v>
      </c>
      <c r="D3" s="27" t="s">
        <v>32</v>
      </c>
    </row>
    <row r="4" spans="1:9" x14ac:dyDescent="0.3">
      <c r="A4" t="str">
        <f>B4&amp;"-"&amp;C4</f>
        <v>CONSERVADOR-PAPEL</v>
      </c>
      <c r="B4" t="s">
        <v>19</v>
      </c>
      <c r="C4" s="3" t="s">
        <v>25</v>
      </c>
      <c r="D4" s="23">
        <v>0.3</v>
      </c>
    </row>
    <row r="5" spans="1:9" x14ac:dyDescent="0.3">
      <c r="A5" t="str">
        <f t="shared" ref="A5:A21" si="0">B5&amp;"-"&amp;C5</f>
        <v>CONSERVADOR-TIJOLO</v>
      </c>
      <c r="B5" t="s">
        <v>19</v>
      </c>
      <c r="C5" s="3" t="s">
        <v>26</v>
      </c>
      <c r="D5" s="23">
        <v>0.5</v>
      </c>
      <c r="I5" t="s">
        <v>32</v>
      </c>
    </row>
    <row r="6" spans="1:9" x14ac:dyDescent="0.3">
      <c r="A6" t="str">
        <f t="shared" si="0"/>
        <v>CONSERVADOR-HÍBRIDOS</v>
      </c>
      <c r="B6" t="s">
        <v>19</v>
      </c>
      <c r="C6" s="3" t="s">
        <v>27</v>
      </c>
      <c r="D6" s="23">
        <v>0.1</v>
      </c>
      <c r="H6" s="22" t="s">
        <v>34</v>
      </c>
      <c r="I6" s="28">
        <f>VLOOKUP(H6,$A:$D,4,FALSE)</f>
        <v>0.35</v>
      </c>
    </row>
    <row r="7" spans="1:9" x14ac:dyDescent="0.3">
      <c r="A7" t="str">
        <f t="shared" si="0"/>
        <v>CONSERVADOR-FOFs</v>
      </c>
      <c r="B7" t="s">
        <v>19</v>
      </c>
      <c r="C7" s="3" t="s">
        <v>29</v>
      </c>
      <c r="D7" s="23">
        <v>0.1</v>
      </c>
    </row>
    <row r="8" spans="1:9" x14ac:dyDescent="0.3">
      <c r="A8" t="str">
        <f t="shared" si="0"/>
        <v>CONSERVADOR-DESENVOLVIMENTO</v>
      </c>
      <c r="B8" t="s">
        <v>19</v>
      </c>
      <c r="C8" s="3" t="s">
        <v>28</v>
      </c>
      <c r="D8" s="23">
        <v>0</v>
      </c>
    </row>
    <row r="9" spans="1:9" x14ac:dyDescent="0.3">
      <c r="A9" s="24" t="str">
        <f t="shared" si="0"/>
        <v>CONSERVADOR-HOTELARIAS</v>
      </c>
      <c r="B9" s="24" t="s">
        <v>19</v>
      </c>
      <c r="C9" s="25" t="s">
        <v>30</v>
      </c>
      <c r="D9" s="26">
        <v>0</v>
      </c>
    </row>
    <row r="10" spans="1:9" x14ac:dyDescent="0.3">
      <c r="A10" t="str">
        <f t="shared" si="0"/>
        <v>MODERADO-PAPEL</v>
      </c>
      <c r="B10" t="s">
        <v>18</v>
      </c>
      <c r="C10" s="3" t="s">
        <v>25</v>
      </c>
      <c r="D10" s="23">
        <v>0.32</v>
      </c>
    </row>
    <row r="11" spans="1:9" x14ac:dyDescent="0.3">
      <c r="A11" t="str">
        <f t="shared" si="0"/>
        <v>MODERADO-TIJOLO</v>
      </c>
      <c r="B11" t="s">
        <v>18</v>
      </c>
      <c r="C11" s="3" t="s">
        <v>26</v>
      </c>
      <c r="D11" s="23">
        <v>0.35</v>
      </c>
    </row>
    <row r="12" spans="1:9" x14ac:dyDescent="0.3">
      <c r="A12" t="str">
        <f t="shared" si="0"/>
        <v>MODERADO-HÍBRIDOS</v>
      </c>
      <c r="B12" t="s">
        <v>18</v>
      </c>
      <c r="C12" s="3" t="s">
        <v>27</v>
      </c>
      <c r="D12" s="23">
        <v>0.08</v>
      </c>
    </row>
    <row r="13" spans="1:9" x14ac:dyDescent="0.3">
      <c r="A13" t="str">
        <f t="shared" si="0"/>
        <v>MODERADO-FOFs</v>
      </c>
      <c r="B13" t="s">
        <v>18</v>
      </c>
      <c r="C13" s="3" t="s">
        <v>29</v>
      </c>
      <c r="D13" s="23">
        <v>0.05</v>
      </c>
    </row>
    <row r="14" spans="1:9" x14ac:dyDescent="0.3">
      <c r="A14" t="str">
        <f t="shared" si="0"/>
        <v>MODERADO-DESENVOLVIMENTO</v>
      </c>
      <c r="B14" t="s">
        <v>18</v>
      </c>
      <c r="C14" s="3" t="s">
        <v>28</v>
      </c>
      <c r="D14" s="23">
        <v>0.1</v>
      </c>
    </row>
    <row r="15" spans="1:9" x14ac:dyDescent="0.3">
      <c r="A15" s="24" t="str">
        <f t="shared" si="0"/>
        <v>MODERADO-HOTELARIAS</v>
      </c>
      <c r="B15" s="24" t="s">
        <v>18</v>
      </c>
      <c r="C15" s="25" t="s">
        <v>30</v>
      </c>
      <c r="D15" s="26">
        <v>0.1</v>
      </c>
    </row>
    <row r="16" spans="1:9" x14ac:dyDescent="0.3">
      <c r="A16" t="str">
        <f t="shared" si="0"/>
        <v>AGRESSIVO-PAPEL</v>
      </c>
      <c r="B16" t="s">
        <v>17</v>
      </c>
      <c r="C16" s="3" t="s">
        <v>25</v>
      </c>
      <c r="D16" s="23">
        <v>0.5</v>
      </c>
    </row>
    <row r="17" spans="1:4" x14ac:dyDescent="0.3">
      <c r="A17" t="str">
        <f t="shared" si="0"/>
        <v>AGRESSIVO-TIJOLO</v>
      </c>
      <c r="B17" t="s">
        <v>17</v>
      </c>
      <c r="C17" s="3" t="s">
        <v>26</v>
      </c>
      <c r="D17" s="23">
        <v>0.1</v>
      </c>
    </row>
    <row r="18" spans="1:4" x14ac:dyDescent="0.3">
      <c r="A18" t="str">
        <f t="shared" si="0"/>
        <v>AGRESSIVO-HÍBRIDOS</v>
      </c>
      <c r="B18" t="s">
        <v>17</v>
      </c>
      <c r="C18" s="3" t="s">
        <v>27</v>
      </c>
      <c r="D18" s="23">
        <v>0.05</v>
      </c>
    </row>
    <row r="19" spans="1:4" x14ac:dyDescent="0.3">
      <c r="A19" t="str">
        <f t="shared" si="0"/>
        <v>AGRESSIVO-FOFs</v>
      </c>
      <c r="B19" t="s">
        <v>17</v>
      </c>
      <c r="C19" s="3" t="s">
        <v>29</v>
      </c>
      <c r="D19" s="23">
        <v>0.05</v>
      </c>
    </row>
    <row r="20" spans="1:4" x14ac:dyDescent="0.3">
      <c r="A20" t="str">
        <f t="shared" si="0"/>
        <v>AGRESSIVO-DESENVOLVIMENTO</v>
      </c>
      <c r="B20" t="s">
        <v>17</v>
      </c>
      <c r="C20" s="3" t="s">
        <v>28</v>
      </c>
      <c r="D20" s="23">
        <v>0.2</v>
      </c>
    </row>
    <row r="21" spans="1:4" x14ac:dyDescent="0.3">
      <c r="A21" t="str">
        <f t="shared" si="0"/>
        <v>AGRESSIVO-HOTELARIAS</v>
      </c>
      <c r="B21" t="s">
        <v>17</v>
      </c>
      <c r="C21" s="3" t="s">
        <v>30</v>
      </c>
      <c r="D21" s="2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Fundos Imobiliários</vt:lpstr>
      <vt:lpstr>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Magri</dc:creator>
  <cp:lastModifiedBy>Marta Magri</cp:lastModifiedBy>
  <cp:lastPrinted>2025-06-09T21:24:32Z</cp:lastPrinted>
  <dcterms:created xsi:type="dcterms:W3CDTF">2025-06-09T21:13:32Z</dcterms:created>
  <dcterms:modified xsi:type="dcterms:W3CDTF">2025-06-12T23:48:34Z</dcterms:modified>
</cp:coreProperties>
</file>