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mgame\Documents\SafronovaResearch\LifetimesWebsite\OtherData\"/>
    </mc:Choice>
  </mc:AlternateContent>
  <xr:revisionPtr revIDLastSave="0" documentId="13_ncr:1_{509F547C-0EEB-41E1-9CB9-455BE8B686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3" i="1"/>
  <c r="K20" i="1" l="1"/>
  <c r="K21" i="1"/>
  <c r="K22" i="1"/>
  <c r="L10" i="1"/>
  <c r="N10" i="1" s="1"/>
  <c r="O10" i="1" s="1"/>
  <c r="K15" i="1"/>
  <c r="K16" i="1"/>
  <c r="K9" i="1"/>
  <c r="K10" i="1"/>
  <c r="F22" i="1"/>
  <c r="G22" i="1" s="1"/>
  <c r="F16" i="1"/>
  <c r="G16" i="1" s="1"/>
  <c r="F10" i="1"/>
  <c r="G10" i="1" s="1"/>
  <c r="F21" i="1"/>
  <c r="G21" i="1" s="1"/>
  <c r="F15" i="1"/>
  <c r="G15" i="1" s="1"/>
  <c r="F9" i="1"/>
  <c r="G9" i="1" s="1"/>
  <c r="F20" i="1"/>
  <c r="G20" i="1" s="1"/>
  <c r="F14" i="1"/>
  <c r="G14" i="1" s="1"/>
  <c r="F8" i="1"/>
  <c r="G8" i="1" s="1"/>
  <c r="K14" i="1"/>
  <c r="K8" i="1"/>
  <c r="L8" i="1" l="1"/>
  <c r="N8" i="1" s="1"/>
  <c r="O8" i="1" s="1"/>
  <c r="L22" i="1"/>
  <c r="M10" i="1"/>
  <c r="L9" i="1"/>
  <c r="M8" i="1"/>
  <c r="L16" i="1"/>
  <c r="P22" i="1" s="1"/>
  <c r="L14" i="1"/>
  <c r="L21" i="1"/>
  <c r="L15" i="1"/>
  <c r="L20" i="1"/>
  <c r="P20" i="1" s="1"/>
  <c r="K13" i="1"/>
  <c r="K19" i="1"/>
  <c r="K7" i="1"/>
  <c r="H7" i="1"/>
  <c r="F13" i="1"/>
  <c r="F19" i="1"/>
  <c r="F7" i="1"/>
  <c r="G7" i="1" s="1"/>
  <c r="P21" i="1" l="1"/>
  <c r="N9" i="1"/>
  <c r="O9" i="1" s="1"/>
  <c r="M9" i="1"/>
  <c r="P15" i="1"/>
  <c r="M15" i="1"/>
  <c r="N15" i="1"/>
  <c r="O15" i="1" s="1"/>
  <c r="N14" i="1"/>
  <c r="O14" i="1" s="1"/>
  <c r="M14" i="1"/>
  <c r="P14" i="1"/>
  <c r="P16" i="1"/>
  <c r="N16" i="1"/>
  <c r="O16" i="1" s="1"/>
  <c r="M16" i="1"/>
  <c r="L19" i="1"/>
  <c r="M19" i="1" s="1"/>
  <c r="G19" i="1"/>
  <c r="L13" i="1"/>
  <c r="G13" i="1"/>
  <c r="L7" i="1"/>
  <c r="N7" i="1" s="1"/>
  <c r="O7" i="1" s="1"/>
  <c r="P13" i="1" l="1"/>
  <c r="N13" i="1"/>
  <c r="O13" i="1" s="1"/>
  <c r="P19" i="1"/>
  <c r="M7" i="1"/>
  <c r="M13" i="1"/>
</calcChain>
</file>

<file path=xl/sharedStrings.xml><?xml version="1.0" encoding="utf-8"?>
<sst xmlns="http://schemas.openxmlformats.org/spreadsheetml/2006/main" count="75" uniqueCount="43">
  <si>
    <t>Atom</t>
  </si>
  <si>
    <t>Property</t>
  </si>
  <si>
    <t>Value</t>
  </si>
  <si>
    <t>Uncertainty</t>
  </si>
  <si>
    <t>Lifetime</t>
  </si>
  <si>
    <t>Units</t>
  </si>
  <si>
    <t>Ref</t>
  </si>
  <si>
    <t>Ca+</t>
  </si>
  <si>
    <t>3d3/2</t>
  </si>
  <si>
    <t>1.176(11)</t>
  </si>
  <si>
    <t>s</t>
  </si>
  <si>
    <t>E20</t>
  </si>
  <si>
    <t>3d5/2</t>
  </si>
  <si>
    <t>1.168(9)</t>
  </si>
  <si>
    <t>Ba+</t>
  </si>
  <si>
    <t>5D5/2</t>
  </si>
  <si>
    <t>30.14(40)</t>
  </si>
  <si>
    <t>E78</t>
  </si>
  <si>
    <t>4s1/2</t>
  </si>
  <si>
    <t>E1</t>
  </si>
  <si>
    <t>E2</t>
  </si>
  <si>
    <t>lambda</t>
  </si>
  <si>
    <t>unc</t>
  </si>
  <si>
    <t>A</t>
  </si>
  <si>
    <t>tau</t>
  </si>
  <si>
    <t>unc rel</t>
  </si>
  <si>
    <t>Sr+</t>
  </si>
  <si>
    <t>4d3/2</t>
  </si>
  <si>
    <t>5s1/2</t>
  </si>
  <si>
    <t>4d5/2</t>
  </si>
  <si>
    <t>5d3/2</t>
  </si>
  <si>
    <t>6s1/2</t>
  </si>
  <si>
    <t>5d5/2</t>
  </si>
  <si>
    <t>Ra+</t>
  </si>
  <si>
    <t>6d3/2</t>
  </si>
  <si>
    <t>7s1/2</t>
  </si>
  <si>
    <t>6d5/2</t>
  </si>
  <si>
    <t>in nm</t>
  </si>
  <si>
    <t>1.1196(11)</t>
  </si>
  <si>
    <t>1.1165(11)</t>
  </si>
  <si>
    <t>Ba+ agreed all</t>
  </si>
  <si>
    <t>Sr+ confirmed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</si>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</sst>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0"/>
    <numFmt numFmtId="166" formatCode="0.0000000"/>
    <numFmt numFmtId="167" formatCode="0.000"/>
    <numFmt numFmtId="168" formatCode="0.00000"/>
    <numFmt numFmtId="169" formatCode="0.0000"/>
    <numFmt numFmtId="170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18" fillId="0" borderId="0" xfId="0" applyNumberFormat="1" applyFont="1"/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14" fillId="0" borderId="0" xfId="0" applyNumberFormat="1" applyFont="1"/>
    <xf numFmtId="2" fontId="14" fillId="0" borderId="0" xfId="0" applyNumberFormat="1" applyFont="1"/>
    <xf numFmtId="164" fontId="14" fillId="0" borderId="0" xfId="0" applyNumberFormat="1" applyFont="1"/>
    <xf numFmtId="169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"/>
  <sheetViews>
    <sheetView tabSelected="1" topLeftCell="A5" workbookViewId="0">
      <selection activeCell="L25" sqref="L25"/>
    </sheetView>
  </sheetViews>
  <sheetFormatPr defaultRowHeight="14.4" x14ac:dyDescent="0.3"/>
  <cols>
    <col min="4" max="4" width="12.109375" bestFit="1" customWidth="1"/>
    <col min="5" max="5" width="9.33203125" bestFit="1" customWidth="1"/>
    <col min="6" max="6" width="10.33203125" bestFit="1" customWidth="1"/>
    <col min="7" max="7" width="10.33203125" customWidth="1"/>
    <col min="12" max="12" width="12.33203125" bestFit="1" customWidth="1"/>
    <col min="13" max="13" width="11.77734375" customWidth="1"/>
    <col min="16" max="16" width="11.77734375" bestFit="1" customWidth="1"/>
    <col min="17" max="17" width="11.77734375" style="12" bestFit="1" customWidth="1"/>
  </cols>
  <sheetData>
    <row r="1" spans="1:1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s="3">
        <v>1.11995E+18</v>
      </c>
      <c r="K1" s="3"/>
    </row>
    <row r="2" spans="1:17" x14ac:dyDescent="0.3">
      <c r="A2" t="s">
        <v>7</v>
      </c>
      <c r="B2" t="s">
        <v>4</v>
      </c>
      <c r="C2" t="s">
        <v>8</v>
      </c>
      <c r="D2">
        <v>1.1759999999999999</v>
      </c>
      <c r="E2">
        <v>1.0999999999999999E-2</v>
      </c>
      <c r="F2" t="s">
        <v>9</v>
      </c>
      <c r="H2" t="s">
        <v>10</v>
      </c>
      <c r="I2" t="s">
        <v>11</v>
      </c>
      <c r="J2" s="3">
        <v>26973500000000</v>
      </c>
      <c r="K2" s="3"/>
    </row>
    <row r="3" spans="1:17" x14ac:dyDescent="0.3">
      <c r="A3" t="s">
        <v>7</v>
      </c>
      <c r="B3" t="s">
        <v>4</v>
      </c>
      <c r="C3" t="s">
        <v>12</v>
      </c>
      <c r="D3">
        <v>1.1679999999999999</v>
      </c>
      <c r="E3">
        <v>8.9999999999999993E-3</v>
      </c>
      <c r="F3" t="s">
        <v>13</v>
      </c>
      <c r="H3" t="s">
        <v>10</v>
      </c>
      <c r="I3" t="s">
        <v>11</v>
      </c>
    </row>
    <row r="4" spans="1:17" x14ac:dyDescent="0.3">
      <c r="A4" t="s">
        <v>14</v>
      </c>
      <c r="B4" t="s">
        <v>4</v>
      </c>
      <c r="C4" t="s">
        <v>15</v>
      </c>
      <c r="D4">
        <v>30.14</v>
      </c>
      <c r="E4">
        <v>0.4</v>
      </c>
      <c r="F4" t="s">
        <v>16</v>
      </c>
      <c r="H4" t="s">
        <v>10</v>
      </c>
      <c r="I4" t="s">
        <v>17</v>
      </c>
    </row>
    <row r="6" spans="1:17" x14ac:dyDescent="0.3">
      <c r="D6" t="s">
        <v>19</v>
      </c>
      <c r="E6" t="s">
        <v>20</v>
      </c>
      <c r="F6" t="s">
        <v>21</v>
      </c>
      <c r="G6" t="s">
        <v>37</v>
      </c>
      <c r="J6" t="s">
        <v>22</v>
      </c>
      <c r="K6" t="s">
        <v>25</v>
      </c>
      <c r="L6" t="s">
        <v>23</v>
      </c>
      <c r="M6" t="s">
        <v>42</v>
      </c>
      <c r="N6" t="s">
        <v>24</v>
      </c>
      <c r="O6" t="s">
        <v>42</v>
      </c>
    </row>
    <row r="7" spans="1:17" x14ac:dyDescent="0.3">
      <c r="A7" t="s">
        <v>7</v>
      </c>
      <c r="B7" t="s">
        <v>8</v>
      </c>
      <c r="C7" t="s">
        <v>18</v>
      </c>
      <c r="D7" s="1">
        <v>13650.19</v>
      </c>
      <c r="E7" s="1">
        <v>0</v>
      </c>
      <c r="F7" s="2">
        <f>100000000/(D7-E7)</f>
        <v>7325.9053536983729</v>
      </c>
      <c r="G7" s="2">
        <f>F7/10</f>
        <v>732.59053536983731</v>
      </c>
      <c r="H7" s="1">
        <f>1.5</f>
        <v>1.5</v>
      </c>
      <c r="I7" s="6">
        <v>7.9451000000000001</v>
      </c>
      <c r="J7" s="6">
        <v>3.7600000000000001E-2</v>
      </c>
      <c r="K7" s="7">
        <f>J7/I7</f>
        <v>4.7324766208103105E-3</v>
      </c>
      <c r="L7" s="8">
        <f>$J$1*I7^2/((2*H7+1)*F7^5)</f>
        <v>0.83758879836828892</v>
      </c>
      <c r="M7" s="8">
        <f>L7*2*K7</f>
        <v>7.9277388122610572E-3</v>
      </c>
      <c r="N7" s="6">
        <f>1/L7</f>
        <v>1.1939032636875102</v>
      </c>
      <c r="O7" s="6">
        <f>N7*2*K7</f>
        <v>1.1300238565820539E-2</v>
      </c>
      <c r="Q7" s="12" t="s">
        <v>38</v>
      </c>
    </row>
    <row r="8" spans="1:17" x14ac:dyDescent="0.3">
      <c r="A8" t="s">
        <v>26</v>
      </c>
      <c r="B8" t="s">
        <v>27</v>
      </c>
      <c r="C8" t="s">
        <v>28</v>
      </c>
      <c r="D8" s="1">
        <v>14555.9</v>
      </c>
      <c r="E8" s="1">
        <v>0</v>
      </c>
      <c r="F8" s="2">
        <f>100000000/(D8-E8)</f>
        <v>6870.0664335424126</v>
      </c>
      <c r="G8" s="2">
        <f>F8/10</f>
        <v>687.00664335424131</v>
      </c>
      <c r="H8" s="1">
        <v>1.5</v>
      </c>
      <c r="I8" s="6">
        <v>11.1327</v>
      </c>
      <c r="J8" s="6">
        <v>3.32E-2</v>
      </c>
      <c r="K8" s="7">
        <f>J8/I8</f>
        <v>2.9822055745686131E-3</v>
      </c>
      <c r="L8" s="8">
        <f t="shared" ref="L8:L10" si="0">$J$1*I8^2/((2*H8+1)*F8^5)</f>
        <v>2.2674356534379463</v>
      </c>
      <c r="M8" s="8">
        <f t="shared" ref="M8:M10" si="1">L8*2*K8</f>
        <v>1.3523918491316539E-2</v>
      </c>
      <c r="N8" s="14">
        <f>1/L8</f>
        <v>0.44102684831817535</v>
      </c>
      <c r="O8" s="14">
        <f>N8*2*K8</f>
        <v>2.6304654511777772E-3</v>
      </c>
    </row>
    <row r="9" spans="1:17" x14ac:dyDescent="0.3">
      <c r="A9" t="s">
        <v>14</v>
      </c>
      <c r="B9" t="s">
        <v>30</v>
      </c>
      <c r="C9" t="s">
        <v>31</v>
      </c>
      <c r="D9" s="1">
        <v>4873.8519999999999</v>
      </c>
      <c r="E9" s="1">
        <v>0</v>
      </c>
      <c r="F9" s="2">
        <f>100000000/(D9-E9)</f>
        <v>20517.652156856631</v>
      </c>
      <c r="G9" s="2">
        <f>F9/10</f>
        <v>2051.765215685663</v>
      </c>
      <c r="H9" s="1">
        <v>1.5</v>
      </c>
      <c r="I9" s="14">
        <v>12.6266</v>
      </c>
      <c r="J9" s="14">
        <v>0.105</v>
      </c>
      <c r="K9" s="7">
        <f t="shared" ref="K9:K10" si="2">J9/I9</f>
        <v>8.3157778024171188E-3</v>
      </c>
      <c r="L9" s="8">
        <f t="shared" si="0"/>
        <v>1.2276460590701728E-2</v>
      </c>
      <c r="M9" s="8">
        <f t="shared" si="1"/>
        <v>2.0417663694481198E-4</v>
      </c>
      <c r="N9" s="16">
        <f>1/L9</f>
        <v>81.456702655601447</v>
      </c>
      <c r="O9" s="16">
        <f>N9*2*K9</f>
        <v>1.3547516796030841</v>
      </c>
    </row>
    <row r="10" spans="1:17" x14ac:dyDescent="0.3">
      <c r="A10" t="s">
        <v>33</v>
      </c>
      <c r="B10" t="s">
        <v>34</v>
      </c>
      <c r="C10" t="s">
        <v>35</v>
      </c>
      <c r="D10" s="1">
        <v>12084.2721</v>
      </c>
      <c r="E10" s="1">
        <v>0</v>
      </c>
      <c r="F10" s="2">
        <f>100000000/(D10-E10)</f>
        <v>8275.2191586285117</v>
      </c>
      <c r="G10" s="2">
        <f>F10/10</f>
        <v>827.52191586285119</v>
      </c>
      <c r="H10" s="1">
        <v>1.5</v>
      </c>
      <c r="I10" s="6">
        <v>14.736700000000001</v>
      </c>
      <c r="J10" s="6">
        <v>0.1087</v>
      </c>
      <c r="K10" s="7">
        <f t="shared" si="2"/>
        <v>7.3761425556603585E-3</v>
      </c>
      <c r="L10" s="8">
        <f t="shared" si="0"/>
        <v>1.5669011746921668</v>
      </c>
      <c r="M10" s="8">
        <f t="shared" si="1"/>
        <v>2.3115372870322195E-2</v>
      </c>
      <c r="N10" s="14">
        <f>1/L10</f>
        <v>0.63820234240137053</v>
      </c>
      <c r="O10" s="14">
        <f>N10*2*K10</f>
        <v>9.4149429138177445E-3</v>
      </c>
    </row>
    <row r="11" spans="1:17" x14ac:dyDescent="0.3">
      <c r="D11" s="1"/>
      <c r="E11" s="1"/>
      <c r="F11" s="2"/>
      <c r="G11" s="2"/>
      <c r="H11" s="1"/>
      <c r="I11" s="6"/>
      <c r="J11" s="6"/>
      <c r="K11" s="7"/>
      <c r="L11" s="8"/>
      <c r="M11" s="8"/>
      <c r="N11" s="6"/>
      <c r="O11" s="6"/>
      <c r="P11" s="4"/>
    </row>
    <row r="12" spans="1:17" x14ac:dyDescent="0.3">
      <c r="D12" s="1"/>
      <c r="E12" s="1"/>
      <c r="F12" s="2"/>
      <c r="G12" s="2"/>
      <c r="H12" s="1"/>
      <c r="I12" s="6"/>
      <c r="J12" s="6"/>
      <c r="K12" s="7"/>
      <c r="L12" s="8"/>
      <c r="M12" s="8"/>
      <c r="N12" s="6"/>
      <c r="O12" s="6"/>
      <c r="P12" s="5"/>
      <c r="Q12" s="13"/>
    </row>
    <row r="13" spans="1:17" x14ac:dyDescent="0.3">
      <c r="A13" t="s">
        <v>7</v>
      </c>
      <c r="B13" t="s">
        <v>12</v>
      </c>
      <c r="C13" t="s">
        <v>18</v>
      </c>
      <c r="D13" s="9">
        <v>13710.88</v>
      </c>
      <c r="E13" s="1">
        <v>0</v>
      </c>
      <c r="F13" s="2">
        <f>100000000/(D13-E13)</f>
        <v>7293.4778803402851</v>
      </c>
      <c r="G13" s="2">
        <f>F13/10</f>
        <v>729.34778803402855</v>
      </c>
      <c r="H13" s="1">
        <v>2.5</v>
      </c>
      <c r="I13" s="6">
        <v>9.7501999999999995</v>
      </c>
      <c r="J13" s="6">
        <v>4.58E-2</v>
      </c>
      <c r="K13" s="7">
        <f t="shared" ref="K13:K22" si="3">J13/I13</f>
        <v>4.6973395417529897E-3</v>
      </c>
      <c r="L13" s="8">
        <f>$J$1*I13^2/((2*H13+1)*F13^5)</f>
        <v>0.85980720740988881</v>
      </c>
      <c r="M13" s="8">
        <f t="shared" ref="M13:M19" si="4">L13*2*K13</f>
        <v>8.0776127873013696E-3</v>
      </c>
      <c r="N13" s="6">
        <f>1/(L13+L19)</f>
        <v>1.1630481654869607</v>
      </c>
      <c r="O13" s="6">
        <f>N13*2*K13</f>
        <v>1.092646427341035E-2</v>
      </c>
      <c r="P13" s="5">
        <f>L13/(L13+L19)</f>
        <v>0.99999719525053787</v>
      </c>
      <c r="Q13" s="13" t="s">
        <v>39</v>
      </c>
    </row>
    <row r="14" spans="1:17" x14ac:dyDescent="0.3">
      <c r="A14" t="s">
        <v>26</v>
      </c>
      <c r="B14" t="s">
        <v>29</v>
      </c>
      <c r="C14" t="s">
        <v>28</v>
      </c>
      <c r="D14" s="1">
        <v>14836.24</v>
      </c>
      <c r="E14" s="1">
        <v>0</v>
      </c>
      <c r="F14" s="2">
        <f>100000000/(D14-E14)</f>
        <v>6740.2522472000992</v>
      </c>
      <c r="G14" s="2">
        <f>F14/10</f>
        <v>674.02522472000987</v>
      </c>
      <c r="H14" s="1">
        <v>2.5</v>
      </c>
      <c r="I14" s="6">
        <v>13.7448</v>
      </c>
      <c r="J14" s="6">
        <v>4.0099999999999997E-2</v>
      </c>
      <c r="K14" s="7">
        <f t="shared" si="3"/>
        <v>2.9174669693265813E-3</v>
      </c>
      <c r="L14" s="8">
        <f t="shared" ref="L14:L16" si="5">$J$1*I14^2/((2*H14+1)*F14^5)</f>
        <v>2.5347987481864918</v>
      </c>
      <c r="M14" s="8">
        <f t="shared" si="4"/>
        <v>1.4790383243448913E-2</v>
      </c>
      <c r="N14" s="17">
        <f t="shared" ref="N14:N16" si="6">1/(L14+L20)</f>
        <v>0.39447164593111217</v>
      </c>
      <c r="O14" s="17">
        <f>N14*2*K14</f>
        <v>2.30171599467982E-3</v>
      </c>
      <c r="P14" s="5">
        <f t="shared" ref="P14:P16" si="7">L14/(L14+L20)</f>
        <v>0.99990623430124803</v>
      </c>
      <c r="Q14" s="13" t="s">
        <v>41</v>
      </c>
    </row>
    <row r="15" spans="1:17" x14ac:dyDescent="0.3">
      <c r="A15" t="s">
        <v>14</v>
      </c>
      <c r="B15" t="s">
        <v>32</v>
      </c>
      <c r="C15" t="s">
        <v>31</v>
      </c>
      <c r="D15" s="1">
        <v>5674.8069999999998</v>
      </c>
      <c r="E15" s="1">
        <v>0</v>
      </c>
      <c r="F15" s="2">
        <f>100000000/(D15-E15)</f>
        <v>17621.744669025749</v>
      </c>
      <c r="G15" s="2">
        <f>F15/10</f>
        <v>1762.174466902575</v>
      </c>
      <c r="H15" s="1">
        <v>2.5</v>
      </c>
      <c r="I15" s="15">
        <v>15.799799999999999</v>
      </c>
      <c r="J15" s="15">
        <v>0.1237</v>
      </c>
      <c r="K15" s="7">
        <f t="shared" si="3"/>
        <v>7.8292130280130136E-3</v>
      </c>
      <c r="L15" s="8">
        <f t="shared" si="5"/>
        <v>2.7422436634588935E-2</v>
      </c>
      <c r="M15" s="8">
        <f t="shared" si="4"/>
        <v>4.2939219631877006E-4</v>
      </c>
      <c r="N15" s="15">
        <f t="shared" si="6"/>
        <v>30.333198108511738</v>
      </c>
      <c r="O15" s="15">
        <f>N15*2*K15</f>
        <v>0.47497013962491957</v>
      </c>
      <c r="P15" s="5">
        <f t="shared" si="7"/>
        <v>0.83181020305509601</v>
      </c>
      <c r="Q15" s="13" t="s">
        <v>40</v>
      </c>
    </row>
    <row r="16" spans="1:17" x14ac:dyDescent="0.3">
      <c r="A16" t="s">
        <v>33</v>
      </c>
      <c r="B16" t="s">
        <v>36</v>
      </c>
      <c r="C16" t="s">
        <v>35</v>
      </c>
      <c r="D16" s="1">
        <v>13742.99</v>
      </c>
      <c r="E16" s="1">
        <v>0</v>
      </c>
      <c r="F16" s="2">
        <f>100000000/(D16-E16)</f>
        <v>7276.4369325743528</v>
      </c>
      <c r="G16" s="2">
        <f>F16/10</f>
        <v>727.6436932574353</v>
      </c>
      <c r="H16" s="1">
        <v>2.5</v>
      </c>
      <c r="I16" s="10">
        <v>18.854800000000001</v>
      </c>
      <c r="J16" s="10">
        <v>0.1138</v>
      </c>
      <c r="K16" s="7">
        <f t="shared" si="3"/>
        <v>6.03559836222076E-3</v>
      </c>
      <c r="L16" s="8">
        <f t="shared" si="5"/>
        <v>3.2530998692782345</v>
      </c>
      <c r="M16" s="8">
        <f t="shared" si="4"/>
        <v>3.9268808486312562E-2</v>
      </c>
      <c r="N16" s="17">
        <f t="shared" si="6"/>
        <v>0.30280362824308771</v>
      </c>
      <c r="O16" s="17">
        <f>N16*2*K16</f>
        <v>3.655202165396968E-3</v>
      </c>
      <c r="P16" s="5">
        <f t="shared" si="7"/>
        <v>0.98505044345456361</v>
      </c>
      <c r="Q16" s="13"/>
    </row>
    <row r="17" spans="1:17" x14ac:dyDescent="0.3">
      <c r="D17" s="1"/>
      <c r="E17" s="1"/>
      <c r="F17" s="2"/>
      <c r="G17" s="2"/>
      <c r="H17" s="1"/>
      <c r="I17" s="6"/>
      <c r="J17" s="6"/>
      <c r="P17" s="5"/>
      <c r="Q17" s="13"/>
    </row>
    <row r="18" spans="1:17" x14ac:dyDescent="0.3">
      <c r="D18" s="1"/>
      <c r="E18" s="1"/>
      <c r="F18" s="2"/>
      <c r="G18" s="2"/>
      <c r="H18" s="1"/>
      <c r="I18" s="6"/>
      <c r="J18" s="6"/>
      <c r="P18" s="5"/>
      <c r="Q18" s="13"/>
    </row>
    <row r="19" spans="1:17" x14ac:dyDescent="0.3">
      <c r="A19" t="s">
        <v>7</v>
      </c>
      <c r="B19" t="s">
        <v>12</v>
      </c>
      <c r="C19" t="s">
        <v>8</v>
      </c>
      <c r="D19" s="6">
        <v>13710.88</v>
      </c>
      <c r="E19" s="6">
        <v>13650.19</v>
      </c>
      <c r="F19" s="2">
        <f>100000000/(D19-E19)</f>
        <v>1647717.9106937249</v>
      </c>
      <c r="G19" s="2">
        <f>F19/10</f>
        <v>164771.7910693725</v>
      </c>
      <c r="H19" s="1">
        <v>2.5</v>
      </c>
      <c r="I19" s="8">
        <v>1.5490999999999999</v>
      </c>
      <c r="J19" s="6">
        <v>0</v>
      </c>
      <c r="K19">
        <f t="shared" si="3"/>
        <v>0</v>
      </c>
      <c r="L19" s="11">
        <f>$J$2*I19^2/((2*H19+1)*F19^3)</f>
        <v>2.4115505664028086E-6</v>
      </c>
      <c r="M19">
        <f t="shared" si="4"/>
        <v>0</v>
      </c>
      <c r="P19" s="5">
        <f>L19/(L13+L19)</f>
        <v>2.8047494622338273E-6</v>
      </c>
      <c r="Q19" s="13"/>
    </row>
    <row r="20" spans="1:17" x14ac:dyDescent="0.3">
      <c r="A20" t="s">
        <v>26</v>
      </c>
      <c r="B20" t="s">
        <v>29</v>
      </c>
      <c r="C20" t="s">
        <v>27</v>
      </c>
      <c r="D20" s="6">
        <v>14836.24</v>
      </c>
      <c r="E20" s="6">
        <v>14555.9</v>
      </c>
      <c r="F20" s="2">
        <f>100000000/(D20-E20)</f>
        <v>356709.70963829616</v>
      </c>
      <c r="G20" s="2">
        <f>F20/10</f>
        <v>35670.970963829619</v>
      </c>
      <c r="H20" s="1">
        <v>2.5</v>
      </c>
      <c r="I20" s="8">
        <v>1.54915</v>
      </c>
      <c r="J20" s="6">
        <v>0</v>
      </c>
      <c r="K20">
        <f t="shared" si="3"/>
        <v>0</v>
      </c>
      <c r="L20" s="11">
        <f t="shared" ref="L20:L22" si="8">$J$2*I20^2/((2*H20+1)*F20^3)</f>
        <v>2.3769946387565541E-4</v>
      </c>
      <c r="P20" s="5">
        <f t="shared" ref="P20:P22" si="9">L20/(L14+L20)</f>
        <v>9.3765698751972727E-5</v>
      </c>
    </row>
    <row r="21" spans="1:17" x14ac:dyDescent="0.3">
      <c r="A21" t="s">
        <v>14</v>
      </c>
      <c r="B21" t="s">
        <v>32</v>
      </c>
      <c r="C21" t="s">
        <v>27</v>
      </c>
      <c r="D21" s="6">
        <v>5674.8069999999998</v>
      </c>
      <c r="E21" s="6">
        <v>4873.8519999999999</v>
      </c>
      <c r="F21" s="2">
        <f>100000000/(D21-E21)</f>
        <v>124850.95916749381</v>
      </c>
      <c r="G21" s="2">
        <f>F21/10</f>
        <v>12485.095916749382</v>
      </c>
      <c r="H21">
        <v>2.5</v>
      </c>
      <c r="I21" s="8">
        <v>1.5492999999999999</v>
      </c>
      <c r="J21" s="6">
        <v>0</v>
      </c>
      <c r="K21">
        <f t="shared" si="3"/>
        <v>0</v>
      </c>
      <c r="L21" s="11">
        <f t="shared" si="8"/>
        <v>5.5447432988514518E-3</v>
      </c>
      <c r="P21" s="5">
        <f t="shared" si="9"/>
        <v>0.16818979694490399</v>
      </c>
    </row>
    <row r="22" spans="1:17" x14ac:dyDescent="0.3">
      <c r="A22" t="s">
        <v>33</v>
      </c>
      <c r="B22" t="s">
        <v>36</v>
      </c>
      <c r="C22" t="s">
        <v>34</v>
      </c>
      <c r="D22" s="6">
        <v>13742.99</v>
      </c>
      <c r="E22" s="6">
        <v>12084.2721</v>
      </c>
      <c r="F22" s="2">
        <f>100000000/(D22-E22)</f>
        <v>60287.526890497786</v>
      </c>
      <c r="G22" s="2">
        <f>F22/10</f>
        <v>6028.7526890497784</v>
      </c>
      <c r="H22">
        <v>2.5</v>
      </c>
      <c r="I22" s="8">
        <v>1.55125</v>
      </c>
      <c r="J22" s="6">
        <v>0</v>
      </c>
      <c r="K22">
        <f t="shared" si="3"/>
        <v>0</v>
      </c>
      <c r="L22" s="11">
        <f t="shared" si="8"/>
        <v>4.9370467032300427E-2</v>
      </c>
      <c r="P22" s="5">
        <f t="shared" si="9"/>
        <v>1.4949556545436315E-2</v>
      </c>
    </row>
    <row r="23" spans="1:17" x14ac:dyDescent="0.3">
      <c r="E23" s="10">
        <f>E19-D19</f>
        <v>-60.68999999999869</v>
      </c>
    </row>
    <row r="24" spans="1:17" x14ac:dyDescent="0.3">
      <c r="E24" s="10">
        <f t="shared" ref="E24:E26" si="10">E20-D20</f>
        <v>-280.34000000000015</v>
      </c>
    </row>
    <row r="25" spans="1:17" x14ac:dyDescent="0.3">
      <c r="E25" s="6">
        <f t="shared" si="10"/>
        <v>-800.95499999999993</v>
      </c>
    </row>
    <row r="26" spans="1:17" x14ac:dyDescent="0.3">
      <c r="E26" s="6">
        <f t="shared" si="10"/>
        <v>-1658.7178999999996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Safronova</dc:creator>
  <cp:lastModifiedBy>dmgame</cp:lastModifiedBy>
  <dcterms:created xsi:type="dcterms:W3CDTF">2021-01-19T03:12:39Z</dcterms:created>
  <dcterms:modified xsi:type="dcterms:W3CDTF">2021-02-06T00:18:30Z</dcterms:modified>
</cp:coreProperties>
</file>