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160"/>
  </bookViews>
  <sheets>
    <sheet name="Blad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65" i="1"/>
  <c r="B52" i="1"/>
  <c r="B39" i="1"/>
  <c r="B26" i="1"/>
  <c r="B20" i="1" l="1"/>
  <c r="B33" i="1"/>
  <c r="B46" i="1"/>
  <c r="B59" i="1"/>
  <c r="B72" i="1"/>
  <c r="B5" i="1" l="1"/>
  <c r="B73" i="1" l="1"/>
  <c r="B74" i="1" s="1"/>
  <c r="B21" i="1"/>
  <c r="B22" i="1" s="1"/>
  <c r="B60" i="1"/>
  <c r="B61" i="1" s="1"/>
  <c r="B47" i="1"/>
  <c r="B48" i="1" s="1"/>
  <c r="B34" i="1"/>
  <c r="B35" i="1" s="1"/>
  <c r="B15" i="1"/>
  <c r="B53" i="1" l="1"/>
  <c r="B49" i="1"/>
  <c r="B54" i="1" s="1"/>
  <c r="K7" i="1" s="1"/>
  <c r="K6" i="1" s="1"/>
  <c r="B66" i="1"/>
  <c r="B62" i="1"/>
  <c r="B67" i="1" s="1"/>
  <c r="J7" i="1" s="1"/>
  <c r="J6" i="1" s="1"/>
  <c r="B27" i="1"/>
  <c r="B23" i="1"/>
  <c r="B28" i="1" s="1"/>
  <c r="M7" i="1" s="1"/>
  <c r="M6" i="1" s="1"/>
  <c r="B36" i="1"/>
  <c r="B41" i="1" s="1"/>
  <c r="L7" i="1" s="1"/>
  <c r="L6" i="1" s="1"/>
  <c r="B40" i="1"/>
  <c r="B75" i="1"/>
  <c r="B80" i="1" s="1"/>
  <c r="I6" i="1" s="1"/>
  <c r="I7" i="1" s="1"/>
  <c r="B79" i="1"/>
  <c r="J5" i="1"/>
  <c r="I11" i="1"/>
  <c r="B10" i="1"/>
</calcChain>
</file>

<file path=xl/sharedStrings.xml><?xml version="1.0" encoding="utf-8"?>
<sst xmlns="http://schemas.openxmlformats.org/spreadsheetml/2006/main" count="191" uniqueCount="68">
  <si>
    <t>m/s</t>
  </si>
  <si>
    <t>m/s2</t>
  </si>
  <si>
    <t>sec</t>
  </si>
  <si>
    <t>m</t>
  </si>
  <si>
    <t>Total stopping time:</t>
  </si>
  <si>
    <t>Total stopping distance:</t>
  </si>
  <si>
    <t>Vehicle deceleration</t>
  </si>
  <si>
    <t>Deceleration offset</t>
  </si>
  <si>
    <t>True vehicle deceleration</t>
  </si>
  <si>
    <t>Total vehicle delay</t>
  </si>
  <si>
    <t>Ts</t>
  </si>
  <si>
    <t>Tm</t>
  </si>
  <si>
    <t>Tn</t>
  </si>
  <si>
    <t>navigation response time</t>
  </si>
  <si>
    <t>motor response time</t>
  </si>
  <si>
    <t>Vd</t>
  </si>
  <si>
    <t>Fd</t>
  </si>
  <si>
    <t>Vt</t>
  </si>
  <si>
    <t>Tt</t>
  </si>
  <si>
    <t>Low speed:</t>
  </si>
  <si>
    <t>Standstill:</t>
  </si>
  <si>
    <t>0-0.25</t>
  </si>
  <si>
    <t>Laser scanner reaction time</t>
  </si>
  <si>
    <t>Scanner distance fault</t>
  </si>
  <si>
    <t>Vehicle wear&amp;tear distance</t>
  </si>
  <si>
    <t>Additional safety zone</t>
  </si>
  <si>
    <t>Safety zone distance</t>
  </si>
  <si>
    <t>=</t>
  </si>
  <si>
    <t>%</t>
  </si>
  <si>
    <t>Scanner elevation error</t>
  </si>
  <si>
    <t>Med</t>
  </si>
  <si>
    <t>High</t>
  </si>
  <si>
    <t>Low</t>
  </si>
  <si>
    <t>Min</t>
  </si>
  <si>
    <t>Wa-s</t>
  </si>
  <si>
    <t>St-s</t>
  </si>
  <si>
    <t>Sa-s</t>
  </si>
  <si>
    <t>Sa-f</t>
  </si>
  <si>
    <t>St-f</t>
  </si>
  <si>
    <t>Wa-f</t>
  </si>
  <si>
    <t>Safety: side</t>
  </si>
  <si>
    <t>High Speed:</t>
  </si>
  <si>
    <t>Med Speed:</t>
  </si>
  <si>
    <t>Zv</t>
  </si>
  <si>
    <t>Ze</t>
  </si>
  <si>
    <t>Zd</t>
  </si>
  <si>
    <t>0,8-1,2</t>
  </si>
  <si>
    <t>0,5-0,8</t>
  </si>
  <si>
    <t>0.2-0.5</t>
  </si>
  <si>
    <t>Fast Speed:</t>
  </si>
  <si>
    <t>1,2-1,6</t>
  </si>
  <si>
    <t>Fast</t>
  </si>
  <si>
    <t>Reaction distance</t>
  </si>
  <si>
    <t>Reaction time</t>
  </si>
  <si>
    <t>Maximal vehicle speed</t>
  </si>
  <si>
    <t>Brake time</t>
  </si>
  <si>
    <t>Deceleration rate</t>
  </si>
  <si>
    <t>Brake distance</t>
  </si>
  <si>
    <t>Acceleration rate</t>
  </si>
  <si>
    <t>Field swap time</t>
  </si>
  <si>
    <t>Acceleration distance</t>
  </si>
  <si>
    <t>(no acceleration above 1.6m/s)</t>
  </si>
  <si>
    <t>Stop</t>
  </si>
  <si>
    <t>Warning + stop</t>
  </si>
  <si>
    <t>Safety: Drive direction</t>
  </si>
  <si>
    <t>AGV speed calculations</t>
  </si>
  <si>
    <t>Aanpassen als er meer marge in de stopafstand gewenst is</t>
  </si>
  <si>
    <t>Alle cijfers afronden naar boven, maximaal 1 decimaal of 2 bij een halve (bv. 0,55)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</si>
</sst>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0" fontId="0" fillId="0" borderId="16" xfId="0" applyFill="1" applyBorder="1"/>
    <xf numFmtId="0" fontId="0" fillId="0" borderId="7" xfId="0" applyFill="1" applyBorder="1"/>
    <xf numFmtId="14" fontId="0" fillId="0" borderId="0" xfId="0" applyNumberFormat="1"/>
    <xf numFmtId="0" fontId="1" fillId="2" borderId="0" xfId="1"/>
    <xf numFmtId="0" fontId="0" fillId="0" borderId="17" xfId="0" applyFill="1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M153"/>
  <sheetViews>
    <sheetView tabSelected="1" workbookViewId="0">
      <selection activeCell="O24" sqref="O24:O25"/>
    </sheetView>
  </sheetViews>
  <sheetFormatPr defaultRowHeight="15" x14ac:dyDescent="0.25"/>
  <cols>
    <col min="1" max="1" width="25.85546875" customWidth="1"/>
    <col min="2" max="2" width="10.5703125" bestFit="1" customWidth="1"/>
    <col min="5" max="5" width="34.28515625" customWidth="1"/>
    <col min="7" max="7" width="12" customWidth="1"/>
  </cols>
  <sheetData>
    <row r="1" spans="1:13" x14ac:dyDescent="0.25">
      <c r="A1" t="s">
        <v>65</v>
      </c>
      <c r="B1" s="20">
        <v>44200</v>
      </c>
    </row>
    <row r="3" spans="1:13" x14ac:dyDescent="0.25">
      <c r="A3" t="s">
        <v>6</v>
      </c>
      <c r="B3" s="21">
        <v>0.8</v>
      </c>
      <c r="C3" t="s">
        <v>1</v>
      </c>
      <c r="D3" t="s">
        <v>15</v>
      </c>
      <c r="H3" s="13" t="s">
        <v>64</v>
      </c>
      <c r="I3" s="14"/>
      <c r="J3" s="14"/>
      <c r="K3" s="14"/>
      <c r="L3" s="15"/>
      <c r="M3" s="15"/>
    </row>
    <row r="4" spans="1:13" x14ac:dyDescent="0.25">
      <c r="A4" t="s">
        <v>7</v>
      </c>
      <c r="B4">
        <v>75</v>
      </c>
      <c r="C4" t="s">
        <v>28</v>
      </c>
      <c r="D4" t="s">
        <v>16</v>
      </c>
      <c r="E4" t="s">
        <v>66</v>
      </c>
      <c r="H4" s="1"/>
      <c r="I4" s="1" t="s">
        <v>33</v>
      </c>
      <c r="J4" s="1" t="s">
        <v>32</v>
      </c>
      <c r="K4" s="1" t="s">
        <v>30</v>
      </c>
      <c r="L4" s="1" t="s">
        <v>31</v>
      </c>
      <c r="M4" s="1" t="s">
        <v>51</v>
      </c>
    </row>
    <row r="5" spans="1:13" x14ac:dyDescent="0.25">
      <c r="A5" t="s">
        <v>8</v>
      </c>
      <c r="B5">
        <f>B3*(B4/100)</f>
        <v>0.60000000000000009</v>
      </c>
      <c r="C5" t="s">
        <v>1</v>
      </c>
      <c r="D5" t="s">
        <v>17</v>
      </c>
      <c r="H5" s="1" t="s">
        <v>37</v>
      </c>
      <c r="I5" s="1">
        <v>0.2</v>
      </c>
      <c r="J5" s="1">
        <f>$B$15</f>
        <v>0.2</v>
      </c>
      <c r="K5" s="1">
        <v>0.2</v>
      </c>
      <c r="L5" s="1">
        <v>0.2</v>
      </c>
      <c r="M5" s="1">
        <v>0.2</v>
      </c>
    </row>
    <row r="6" spans="1:13" x14ac:dyDescent="0.25">
      <c r="H6" s="1" t="s">
        <v>38</v>
      </c>
      <c r="I6" s="1">
        <f>B80+I5</f>
        <v>0.38424333333333338</v>
      </c>
      <c r="J6" s="1">
        <f t="shared" ref="J6:L6" si="0">J7*0.75</f>
        <v>0.55518250000000002</v>
      </c>
      <c r="K6" s="1">
        <f t="shared" si="0"/>
        <v>0.93468250000000008</v>
      </c>
      <c r="L6" s="1">
        <f t="shared" si="0"/>
        <v>1.6156824999999997</v>
      </c>
      <c r="M6" s="1">
        <f>M7*0.75</f>
        <v>2.2300000000000004</v>
      </c>
    </row>
    <row r="7" spans="1:13" x14ac:dyDescent="0.25">
      <c r="A7" t="s">
        <v>22</v>
      </c>
      <c r="B7">
        <v>0.2</v>
      </c>
      <c r="C7" t="s">
        <v>2</v>
      </c>
      <c r="D7" t="s">
        <v>10</v>
      </c>
      <c r="H7" s="1" t="s">
        <v>39</v>
      </c>
      <c r="I7" s="1">
        <f>I6+0.1</f>
        <v>0.48424333333333336</v>
      </c>
      <c r="J7" s="1">
        <f>B67+J5</f>
        <v>0.74024333333333336</v>
      </c>
      <c r="K7" s="1">
        <f>B54+K5</f>
        <v>1.2462433333333334</v>
      </c>
      <c r="L7" s="1">
        <f>B41+L5</f>
        <v>2.1542433333333331</v>
      </c>
      <c r="M7" s="1">
        <f>B28+M5</f>
        <v>2.9733333333333336</v>
      </c>
    </row>
    <row r="8" spans="1:13" x14ac:dyDescent="0.25">
      <c r="A8" t="s">
        <v>13</v>
      </c>
      <c r="B8">
        <v>0.1</v>
      </c>
      <c r="C8" t="s">
        <v>2</v>
      </c>
      <c r="D8" t="s">
        <v>12</v>
      </c>
      <c r="H8" s="22" t="s">
        <v>67</v>
      </c>
    </row>
    <row r="9" spans="1:13" x14ac:dyDescent="0.25">
      <c r="A9" t="s">
        <v>14</v>
      </c>
      <c r="B9">
        <v>0.15</v>
      </c>
      <c r="C9" t="s">
        <v>2</v>
      </c>
      <c r="D9" t="s">
        <v>11</v>
      </c>
      <c r="H9" s="13" t="s">
        <v>40</v>
      </c>
      <c r="I9" s="14"/>
      <c r="J9" s="14"/>
      <c r="K9" s="14"/>
      <c r="L9" s="15"/>
      <c r="M9" s="15"/>
    </row>
    <row r="10" spans="1:13" x14ac:dyDescent="0.25">
      <c r="A10" t="s">
        <v>9</v>
      </c>
      <c r="B10">
        <f>SUM(B7:B9)</f>
        <v>0.45000000000000007</v>
      </c>
      <c r="C10" t="s">
        <v>2</v>
      </c>
      <c r="D10" t="s">
        <v>18</v>
      </c>
      <c r="H10" s="1"/>
      <c r="I10" s="1" t="s">
        <v>33</v>
      </c>
      <c r="J10" s="1" t="s">
        <v>32</v>
      </c>
      <c r="K10" s="1" t="s">
        <v>30</v>
      </c>
      <c r="L10" s="1" t="s">
        <v>31</v>
      </c>
      <c r="M10" s="1" t="s">
        <v>51</v>
      </c>
    </row>
    <row r="11" spans="1:13" x14ac:dyDescent="0.25">
      <c r="H11" s="1" t="s">
        <v>36</v>
      </c>
      <c r="I11" s="1">
        <f>$B$15</f>
        <v>0.2</v>
      </c>
      <c r="J11" s="1">
        <v>0.2</v>
      </c>
      <c r="K11" s="1">
        <v>0.2</v>
      </c>
      <c r="L11" s="1">
        <v>0.2</v>
      </c>
      <c r="M11" s="1">
        <v>0.2</v>
      </c>
    </row>
    <row r="12" spans="1:13" x14ac:dyDescent="0.25">
      <c r="A12" t="s">
        <v>23</v>
      </c>
      <c r="B12">
        <v>0.05</v>
      </c>
      <c r="C12" t="s">
        <v>3</v>
      </c>
      <c r="D12" t="s">
        <v>45</v>
      </c>
      <c r="H12" s="1" t="s">
        <v>35</v>
      </c>
      <c r="I12" s="1">
        <v>0.25</v>
      </c>
      <c r="J12" s="1">
        <v>0.25</v>
      </c>
      <c r="K12" s="1">
        <v>0.3</v>
      </c>
      <c r="L12" s="1">
        <v>0.4</v>
      </c>
      <c r="M12" s="1">
        <v>0.4</v>
      </c>
    </row>
    <row r="13" spans="1:13" x14ac:dyDescent="0.25">
      <c r="A13" t="s">
        <v>24</v>
      </c>
      <c r="B13">
        <v>0.1</v>
      </c>
      <c r="C13" t="s">
        <v>3</v>
      </c>
      <c r="D13" t="s">
        <v>43</v>
      </c>
      <c r="H13" s="1" t="s">
        <v>34</v>
      </c>
      <c r="I13" s="1">
        <v>0.3</v>
      </c>
      <c r="J13" s="1">
        <v>0.3</v>
      </c>
      <c r="K13" s="1">
        <v>0.4</v>
      </c>
      <c r="L13" s="1">
        <v>0.4</v>
      </c>
      <c r="M13" s="1">
        <v>0.4</v>
      </c>
    </row>
    <row r="14" spans="1:13" x14ac:dyDescent="0.25">
      <c r="A14" t="s">
        <v>29</v>
      </c>
      <c r="B14">
        <v>0.05</v>
      </c>
      <c r="C14" t="s">
        <v>3</v>
      </c>
      <c r="D14" t="s">
        <v>44</v>
      </c>
    </row>
    <row r="15" spans="1:13" x14ac:dyDescent="0.25">
      <c r="A15" t="s">
        <v>25</v>
      </c>
      <c r="B15">
        <f>SUM(B12:B14)</f>
        <v>0.2</v>
      </c>
      <c r="C15" t="s">
        <v>3</v>
      </c>
      <c r="D15" t="s">
        <v>27</v>
      </c>
      <c r="E15" t="s">
        <v>26</v>
      </c>
    </row>
    <row r="17" spans="1:5" ht="15.75" thickBot="1" x14ac:dyDescent="0.3">
      <c r="A17" t="s">
        <v>49</v>
      </c>
      <c r="B17" t="s">
        <v>50</v>
      </c>
      <c r="C17" t="s">
        <v>0</v>
      </c>
    </row>
    <row r="18" spans="1:5" x14ac:dyDescent="0.25">
      <c r="A18" s="4" t="s">
        <v>54</v>
      </c>
      <c r="B18" s="5">
        <v>1.6</v>
      </c>
      <c r="C18" s="6" t="s">
        <v>0</v>
      </c>
    </row>
    <row r="19" spans="1:5" x14ac:dyDescent="0.25">
      <c r="A19" s="11" t="s">
        <v>53</v>
      </c>
      <c r="B19" s="2">
        <v>0.4</v>
      </c>
      <c r="C19" s="12" t="s">
        <v>2</v>
      </c>
    </row>
    <row r="20" spans="1:5" x14ac:dyDescent="0.25">
      <c r="A20" s="7" t="s">
        <v>52</v>
      </c>
      <c r="B20" s="1">
        <f>B19*B18</f>
        <v>0.64000000000000012</v>
      </c>
      <c r="C20" s="8" t="s">
        <v>3</v>
      </c>
    </row>
    <row r="21" spans="1:5" x14ac:dyDescent="0.25">
      <c r="A21" s="7" t="s">
        <v>56</v>
      </c>
      <c r="B21" s="1">
        <f>B5</f>
        <v>0.60000000000000009</v>
      </c>
      <c r="C21" s="8" t="s">
        <v>1</v>
      </c>
    </row>
    <row r="22" spans="1:5" x14ac:dyDescent="0.25">
      <c r="A22" s="7" t="s">
        <v>55</v>
      </c>
      <c r="B22" s="1">
        <f>B18/B21</f>
        <v>2.6666666666666665</v>
      </c>
      <c r="C22" s="8" t="s">
        <v>2</v>
      </c>
    </row>
    <row r="23" spans="1:5" x14ac:dyDescent="0.25">
      <c r="A23" s="19" t="s">
        <v>57</v>
      </c>
      <c r="B23" s="1">
        <f>0.5*(B22*B18)</f>
        <v>2.1333333333333333</v>
      </c>
      <c r="C23" s="8" t="s">
        <v>3</v>
      </c>
    </row>
    <row r="24" spans="1:5" x14ac:dyDescent="0.25">
      <c r="A24" s="18" t="s">
        <v>58</v>
      </c>
      <c r="B24" s="1">
        <v>0</v>
      </c>
      <c r="C24" s="8" t="s">
        <v>1</v>
      </c>
      <c r="D24" t="s">
        <v>61</v>
      </c>
    </row>
    <row r="25" spans="1:5" x14ac:dyDescent="0.25">
      <c r="A25" s="7" t="s">
        <v>59</v>
      </c>
      <c r="B25" s="1">
        <v>0.12</v>
      </c>
      <c r="C25" s="8" t="s">
        <v>2</v>
      </c>
    </row>
    <row r="26" spans="1:5" ht="15.75" thickBot="1" x14ac:dyDescent="0.3">
      <c r="A26" s="9" t="s">
        <v>60</v>
      </c>
      <c r="B26" s="3">
        <f>IF(B24&gt;0,(B25*B18)+((0.5*B24*B25)*B25),0)</f>
        <v>0</v>
      </c>
      <c r="C26" s="10" t="s">
        <v>3</v>
      </c>
    </row>
    <row r="27" spans="1:5" x14ac:dyDescent="0.25">
      <c r="A27" s="11" t="s">
        <v>4</v>
      </c>
      <c r="B27" s="2">
        <f>B19+B22+B25</f>
        <v>3.1866666666666665</v>
      </c>
      <c r="C27" s="12" t="s">
        <v>2</v>
      </c>
    </row>
    <row r="28" spans="1:5" ht="15.75" thickBot="1" x14ac:dyDescent="0.3">
      <c r="A28" s="9" t="s">
        <v>5</v>
      </c>
      <c r="B28" s="3">
        <f>B20+B23+B26</f>
        <v>2.7733333333333334</v>
      </c>
      <c r="C28" s="10" t="s">
        <v>3</v>
      </c>
      <c r="D28" t="s">
        <v>27</v>
      </c>
      <c r="E28" t="s">
        <v>63</v>
      </c>
    </row>
    <row r="30" spans="1:5" ht="15.75" thickBot="1" x14ac:dyDescent="0.3">
      <c r="A30" t="s">
        <v>41</v>
      </c>
      <c r="B30" t="s">
        <v>46</v>
      </c>
      <c r="C30" t="s">
        <v>0</v>
      </c>
    </row>
    <row r="31" spans="1:5" x14ac:dyDescent="0.25">
      <c r="A31" s="4" t="s">
        <v>54</v>
      </c>
      <c r="B31" s="5">
        <v>1.25</v>
      </c>
      <c r="C31" s="6" t="s">
        <v>0</v>
      </c>
    </row>
    <row r="32" spans="1:5" x14ac:dyDescent="0.25">
      <c r="A32" s="11" t="s">
        <v>53</v>
      </c>
      <c r="B32" s="2">
        <v>0.4</v>
      </c>
      <c r="C32" s="12" t="s">
        <v>2</v>
      </c>
    </row>
    <row r="33" spans="1:5" x14ac:dyDescent="0.25">
      <c r="A33" s="7" t="s">
        <v>52</v>
      </c>
      <c r="B33" s="1">
        <f>B32*B31</f>
        <v>0.5</v>
      </c>
      <c r="C33" s="8" t="s">
        <v>3</v>
      </c>
    </row>
    <row r="34" spans="1:5" x14ac:dyDescent="0.25">
      <c r="A34" s="7" t="s">
        <v>56</v>
      </c>
      <c r="B34" s="1">
        <f>B5</f>
        <v>0.60000000000000009</v>
      </c>
      <c r="C34" s="8" t="s">
        <v>1</v>
      </c>
    </row>
    <row r="35" spans="1:5" x14ac:dyDescent="0.25">
      <c r="A35" s="7" t="s">
        <v>55</v>
      </c>
      <c r="B35" s="1">
        <f>B31/B34</f>
        <v>2.083333333333333</v>
      </c>
      <c r="C35" s="8" t="s">
        <v>2</v>
      </c>
    </row>
    <row r="36" spans="1:5" x14ac:dyDescent="0.25">
      <c r="A36" s="19" t="s">
        <v>57</v>
      </c>
      <c r="B36" s="1">
        <f>0.5*(B35*B31)</f>
        <v>1.302083333333333</v>
      </c>
      <c r="C36" s="8" t="s">
        <v>3</v>
      </c>
    </row>
    <row r="37" spans="1:5" x14ac:dyDescent="0.25">
      <c r="A37" s="18" t="s">
        <v>58</v>
      </c>
      <c r="B37" s="1">
        <v>0.3</v>
      </c>
      <c r="C37" s="8" t="s">
        <v>1</v>
      </c>
    </row>
    <row r="38" spans="1:5" x14ac:dyDescent="0.25">
      <c r="A38" s="7" t="s">
        <v>59</v>
      </c>
      <c r="B38" s="1">
        <v>0.12</v>
      </c>
      <c r="C38" s="8" t="s">
        <v>2</v>
      </c>
    </row>
    <row r="39" spans="1:5" ht="15.75" thickBot="1" x14ac:dyDescent="0.3">
      <c r="A39" s="9" t="s">
        <v>60</v>
      </c>
      <c r="B39" s="3">
        <f>IF(B37&gt;0,(B38*B31)+((0.5*B37*B38)*B38),0)</f>
        <v>0.15215999999999999</v>
      </c>
      <c r="C39" s="10" t="s">
        <v>3</v>
      </c>
    </row>
    <row r="40" spans="1:5" x14ac:dyDescent="0.25">
      <c r="A40" s="11" t="s">
        <v>4</v>
      </c>
      <c r="B40" s="2">
        <f>B32+B35+B38</f>
        <v>2.6033333333333331</v>
      </c>
      <c r="C40" s="12" t="s">
        <v>2</v>
      </c>
    </row>
    <row r="41" spans="1:5" ht="15.75" thickBot="1" x14ac:dyDescent="0.3">
      <c r="A41" s="9" t="s">
        <v>5</v>
      </c>
      <c r="B41" s="3">
        <f>B33+B36+B39</f>
        <v>1.9542433333333331</v>
      </c>
      <c r="C41" s="10" t="s">
        <v>3</v>
      </c>
      <c r="D41" t="s">
        <v>27</v>
      </c>
      <c r="E41" t="s">
        <v>63</v>
      </c>
    </row>
    <row r="43" spans="1:5" ht="15.75" thickBot="1" x14ac:dyDescent="0.3">
      <c r="A43" t="s">
        <v>42</v>
      </c>
      <c r="B43" t="s">
        <v>47</v>
      </c>
      <c r="C43" t="s">
        <v>0</v>
      </c>
    </row>
    <row r="44" spans="1:5" x14ac:dyDescent="0.25">
      <c r="A44" s="4" t="s">
        <v>54</v>
      </c>
      <c r="B44" s="5">
        <v>0.85</v>
      </c>
      <c r="C44" s="6" t="s">
        <v>0</v>
      </c>
    </row>
    <row r="45" spans="1:5" x14ac:dyDescent="0.25">
      <c r="A45" s="11" t="s">
        <v>53</v>
      </c>
      <c r="B45" s="2">
        <v>0.4</v>
      </c>
      <c r="C45" s="12" t="s">
        <v>2</v>
      </c>
    </row>
    <row r="46" spans="1:5" x14ac:dyDescent="0.25">
      <c r="A46" s="7" t="s">
        <v>52</v>
      </c>
      <c r="B46" s="1">
        <f>B45*B44</f>
        <v>0.34</v>
      </c>
      <c r="C46" s="8" t="s">
        <v>3</v>
      </c>
    </row>
    <row r="47" spans="1:5" x14ac:dyDescent="0.25">
      <c r="A47" s="7" t="s">
        <v>56</v>
      </c>
      <c r="B47" s="1">
        <f>B5</f>
        <v>0.60000000000000009</v>
      </c>
      <c r="C47" s="8" t="s">
        <v>1</v>
      </c>
    </row>
    <row r="48" spans="1:5" x14ac:dyDescent="0.25">
      <c r="A48" s="7" t="s">
        <v>55</v>
      </c>
      <c r="B48" s="1">
        <f>B44/B47</f>
        <v>1.4166666666666665</v>
      </c>
      <c r="C48" s="8" t="s">
        <v>2</v>
      </c>
    </row>
    <row r="49" spans="1:5" x14ac:dyDescent="0.25">
      <c r="A49" s="19" t="s">
        <v>57</v>
      </c>
      <c r="B49" s="1">
        <f>0.5*(B48*B44)</f>
        <v>0.6020833333333333</v>
      </c>
      <c r="C49" s="8" t="s">
        <v>3</v>
      </c>
    </row>
    <row r="50" spans="1:5" x14ac:dyDescent="0.25">
      <c r="A50" s="18" t="s">
        <v>58</v>
      </c>
      <c r="B50" s="1">
        <v>0.3</v>
      </c>
      <c r="C50" s="8" t="s">
        <v>1</v>
      </c>
    </row>
    <row r="51" spans="1:5" x14ac:dyDescent="0.25">
      <c r="A51" s="7" t="s">
        <v>59</v>
      </c>
      <c r="B51" s="1">
        <v>0.12</v>
      </c>
      <c r="C51" s="8" t="s">
        <v>2</v>
      </c>
    </row>
    <row r="52" spans="1:5" ht="15.75" thickBot="1" x14ac:dyDescent="0.3">
      <c r="A52" s="9" t="s">
        <v>60</v>
      </c>
      <c r="B52" s="3">
        <f>IF(B50&gt;0,(B51*B44)+((0.5*B50*B51)*B51),0)</f>
        <v>0.10415999999999999</v>
      </c>
      <c r="C52" s="10" t="s">
        <v>3</v>
      </c>
    </row>
    <row r="53" spans="1:5" x14ac:dyDescent="0.25">
      <c r="A53" s="11" t="s">
        <v>4</v>
      </c>
      <c r="B53" s="2">
        <f>B45+B48+B51</f>
        <v>1.9366666666666665</v>
      </c>
      <c r="C53" s="12" t="s">
        <v>2</v>
      </c>
    </row>
    <row r="54" spans="1:5" ht="15.75" thickBot="1" x14ac:dyDescent="0.3">
      <c r="A54" s="9" t="s">
        <v>5</v>
      </c>
      <c r="B54" s="3">
        <f>B46+B49+B52</f>
        <v>1.0462433333333334</v>
      </c>
      <c r="C54" s="10" t="s">
        <v>3</v>
      </c>
      <c r="D54" t="s">
        <v>27</v>
      </c>
      <c r="E54" t="s">
        <v>63</v>
      </c>
    </row>
    <row r="56" spans="1:5" ht="15.75" thickBot="1" x14ac:dyDescent="0.3">
      <c r="A56" t="s">
        <v>19</v>
      </c>
      <c r="B56" t="s">
        <v>48</v>
      </c>
      <c r="C56" t="s">
        <v>0</v>
      </c>
    </row>
    <row r="57" spans="1:5" x14ac:dyDescent="0.25">
      <c r="A57" s="4" t="s">
        <v>54</v>
      </c>
      <c r="B57" s="5">
        <v>0.55000000000000004</v>
      </c>
      <c r="C57" s="6" t="s">
        <v>0</v>
      </c>
    </row>
    <row r="58" spans="1:5" x14ac:dyDescent="0.25">
      <c r="A58" s="11" t="s">
        <v>53</v>
      </c>
      <c r="B58" s="2">
        <v>0.4</v>
      </c>
      <c r="C58" s="12" t="s">
        <v>2</v>
      </c>
    </row>
    <row r="59" spans="1:5" x14ac:dyDescent="0.25">
      <c r="A59" s="7" t="s">
        <v>52</v>
      </c>
      <c r="B59" s="1">
        <f>B58*B57</f>
        <v>0.22000000000000003</v>
      </c>
      <c r="C59" s="8" t="s">
        <v>3</v>
      </c>
    </row>
    <row r="60" spans="1:5" x14ac:dyDescent="0.25">
      <c r="A60" s="7" t="s">
        <v>56</v>
      </c>
      <c r="B60" s="1">
        <f>B5</f>
        <v>0.60000000000000009</v>
      </c>
      <c r="C60" s="8" t="s">
        <v>1</v>
      </c>
    </row>
    <row r="61" spans="1:5" x14ac:dyDescent="0.25">
      <c r="A61" s="7" t="s">
        <v>55</v>
      </c>
      <c r="B61" s="1">
        <f>B57/B60</f>
        <v>0.91666666666666663</v>
      </c>
      <c r="C61" s="8" t="s">
        <v>2</v>
      </c>
    </row>
    <row r="62" spans="1:5" x14ac:dyDescent="0.25">
      <c r="A62" s="19" t="s">
        <v>57</v>
      </c>
      <c r="B62" s="1">
        <f>0.5*(B61*B57)</f>
        <v>0.25208333333333333</v>
      </c>
      <c r="C62" s="8" t="s">
        <v>3</v>
      </c>
    </row>
    <row r="63" spans="1:5" x14ac:dyDescent="0.25">
      <c r="A63" s="18" t="s">
        <v>58</v>
      </c>
      <c r="B63" s="1">
        <v>0.3</v>
      </c>
      <c r="C63" s="8" t="s">
        <v>1</v>
      </c>
    </row>
    <row r="64" spans="1:5" x14ac:dyDescent="0.25">
      <c r="A64" s="7" t="s">
        <v>59</v>
      </c>
      <c r="B64" s="1">
        <v>0.12</v>
      </c>
      <c r="C64" s="8" t="s">
        <v>2</v>
      </c>
    </row>
    <row r="65" spans="1:5" ht="15.75" thickBot="1" x14ac:dyDescent="0.3">
      <c r="A65" s="9" t="s">
        <v>60</v>
      </c>
      <c r="B65" s="3">
        <f>IF(B63&gt;0,(B64*B57)+((0.5*B63*B64)*B64),0)</f>
        <v>6.8159999999999998E-2</v>
      </c>
      <c r="C65" s="10" t="s">
        <v>3</v>
      </c>
    </row>
    <row r="66" spans="1:5" x14ac:dyDescent="0.25">
      <c r="A66" s="11" t="s">
        <v>4</v>
      </c>
      <c r="B66" s="2">
        <f>B58+B61+B64</f>
        <v>1.4366666666666665</v>
      </c>
      <c r="C66" s="12" t="s">
        <v>2</v>
      </c>
    </row>
    <row r="67" spans="1:5" ht="15.75" thickBot="1" x14ac:dyDescent="0.3">
      <c r="A67" s="9" t="s">
        <v>5</v>
      </c>
      <c r="B67" s="3">
        <f>B59+B62+B65</f>
        <v>0.54024333333333341</v>
      </c>
      <c r="C67" s="10" t="s">
        <v>3</v>
      </c>
      <c r="D67" t="s">
        <v>27</v>
      </c>
      <c r="E67" t="s">
        <v>63</v>
      </c>
    </row>
    <row r="69" spans="1:5" ht="15.75" thickBot="1" x14ac:dyDescent="0.3">
      <c r="A69" t="s">
        <v>20</v>
      </c>
      <c r="B69" t="s">
        <v>21</v>
      </c>
      <c r="C69" t="s">
        <v>0</v>
      </c>
    </row>
    <row r="70" spans="1:5" x14ac:dyDescent="0.25">
      <c r="A70" s="4" t="s">
        <v>54</v>
      </c>
      <c r="B70" s="5">
        <v>0.25</v>
      </c>
      <c r="C70" s="6" t="s">
        <v>0</v>
      </c>
    </row>
    <row r="71" spans="1:5" x14ac:dyDescent="0.25">
      <c r="A71" s="11" t="s">
        <v>53</v>
      </c>
      <c r="B71" s="2">
        <v>0.4</v>
      </c>
      <c r="C71" s="12" t="s">
        <v>2</v>
      </c>
    </row>
    <row r="72" spans="1:5" x14ac:dyDescent="0.25">
      <c r="A72" s="7" t="s">
        <v>52</v>
      </c>
      <c r="B72" s="1">
        <f>B71*B70</f>
        <v>0.1</v>
      </c>
      <c r="C72" s="8" t="s">
        <v>3</v>
      </c>
    </row>
    <row r="73" spans="1:5" x14ac:dyDescent="0.25">
      <c r="A73" s="7" t="s">
        <v>56</v>
      </c>
      <c r="B73" s="1">
        <f>B5</f>
        <v>0.60000000000000009</v>
      </c>
      <c r="C73" s="8" t="s">
        <v>1</v>
      </c>
    </row>
    <row r="74" spans="1:5" x14ac:dyDescent="0.25">
      <c r="A74" s="7" t="s">
        <v>55</v>
      </c>
      <c r="B74" s="1">
        <f>B70/B73</f>
        <v>0.41666666666666663</v>
      </c>
      <c r="C74" s="8" t="s">
        <v>2</v>
      </c>
    </row>
    <row r="75" spans="1:5" x14ac:dyDescent="0.25">
      <c r="A75" s="19" t="s">
        <v>57</v>
      </c>
      <c r="B75" s="1">
        <f>0.5*(B74*B70)</f>
        <v>5.2083333333333329E-2</v>
      </c>
      <c r="C75" s="8" t="s">
        <v>3</v>
      </c>
    </row>
    <row r="76" spans="1:5" x14ac:dyDescent="0.25">
      <c r="A76" s="18" t="s">
        <v>58</v>
      </c>
      <c r="B76" s="1">
        <v>0.3</v>
      </c>
      <c r="C76" s="8" t="s">
        <v>1</v>
      </c>
    </row>
    <row r="77" spans="1:5" x14ac:dyDescent="0.25">
      <c r="A77" s="7" t="s">
        <v>59</v>
      </c>
      <c r="B77" s="1">
        <v>0.12</v>
      </c>
      <c r="C77" s="8" t="s">
        <v>2</v>
      </c>
    </row>
    <row r="78" spans="1:5" ht="15.75" thickBot="1" x14ac:dyDescent="0.3">
      <c r="A78" s="9" t="s">
        <v>60</v>
      </c>
      <c r="B78" s="3">
        <f>IF(B76&gt;0,(B77*B70)+((0.5*B76*B77)*B77),0)</f>
        <v>3.2160000000000001E-2</v>
      </c>
      <c r="C78" s="10" t="s">
        <v>3</v>
      </c>
    </row>
    <row r="79" spans="1:5" x14ac:dyDescent="0.25">
      <c r="A79" s="11" t="s">
        <v>4</v>
      </c>
      <c r="B79" s="2">
        <f>B71+B74+B77</f>
        <v>0.93666666666666665</v>
      </c>
      <c r="C79" s="12" t="s">
        <v>2</v>
      </c>
    </row>
    <row r="80" spans="1:5" ht="15.75" thickBot="1" x14ac:dyDescent="0.3">
      <c r="A80" s="9" t="s">
        <v>5</v>
      </c>
      <c r="B80" s="3">
        <f>B72+B75+B78</f>
        <v>0.18424333333333334</v>
      </c>
      <c r="C80" s="10" t="s">
        <v>3</v>
      </c>
      <c r="D80" t="s">
        <v>27</v>
      </c>
      <c r="E80" t="s">
        <v>62</v>
      </c>
    </row>
    <row r="83" spans="1:12" x14ac:dyDescent="0.25">
      <c r="A83" s="16"/>
      <c r="B83" s="16"/>
      <c r="C83" s="16"/>
    </row>
    <row r="84" spans="1:12" x14ac:dyDescent="0.25">
      <c r="A84" s="16"/>
      <c r="B84" s="16"/>
      <c r="C84" s="16"/>
    </row>
    <row r="85" spans="1:12" x14ac:dyDescent="0.25">
      <c r="A85" s="16"/>
      <c r="B85" s="16"/>
      <c r="C85" s="16"/>
    </row>
    <row r="86" spans="1:12" x14ac:dyDescent="0.25">
      <c r="A86" s="16"/>
      <c r="B86" s="16"/>
      <c r="C86" s="16"/>
    </row>
    <row r="87" spans="1:12" x14ac:dyDescent="0.25">
      <c r="A87" s="16"/>
      <c r="B87" s="16"/>
      <c r="C87" s="16"/>
    </row>
    <row r="88" spans="1:12" x14ac:dyDescent="0.25">
      <c r="A88" s="16"/>
      <c r="B88" s="16"/>
      <c r="C88" s="16"/>
    </row>
    <row r="89" spans="1:12" x14ac:dyDescent="0.25">
      <c r="A89" s="16"/>
      <c r="B89" s="16"/>
      <c r="C89" s="16"/>
    </row>
    <row r="90" spans="1:12" x14ac:dyDescent="0.25">
      <c r="A90" s="16"/>
      <c r="B90" s="16"/>
      <c r="C90" s="16"/>
    </row>
    <row r="91" spans="1:12" x14ac:dyDescent="0.25">
      <c r="A91" s="16"/>
      <c r="B91" s="16"/>
      <c r="C91" s="16"/>
    </row>
    <row r="92" spans="1:12" x14ac:dyDescent="0.25">
      <c r="A92" s="16"/>
      <c r="B92" s="16"/>
      <c r="C92" s="16"/>
    </row>
    <row r="93" spans="1:12" x14ac:dyDescent="0.25">
      <c r="A93" s="16"/>
      <c r="B93" s="16"/>
      <c r="C93" s="16"/>
    </row>
    <row r="94" spans="1:12" x14ac:dyDescent="0.25">
      <c r="A94" s="17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van Gorp</dc:creator>
  <cp:lastModifiedBy>Sander Rolleman</cp:lastModifiedBy>
  <dcterms:created xsi:type="dcterms:W3CDTF">2018-07-12T10:26:22Z</dcterms:created>
  <dcterms:modified xsi:type="dcterms:W3CDTF">2021-01-07T07:21:11Z</dcterms:modified>
</cp:coreProperties>
</file>