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b1159f4a2f252e/Documentos/Curso da DIO/"/>
    </mc:Choice>
  </mc:AlternateContent>
  <xr:revisionPtr revIDLastSave="26" documentId="8_{D2DAA090-D85C-40F8-9265-272549F2789E}" xr6:coauthVersionLast="47" xr6:coauthVersionMax="47" xr10:uidLastSave="{23512B6F-F5FA-44D9-8544-28D3F27948B7}"/>
  <bookViews>
    <workbookView xWindow="-120" yWindow="-120" windowWidth="20730" windowHeight="11160" tabRatio="22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20" i="1"/>
  <c r="D21" i="1" s="1"/>
  <c r="D14" i="1"/>
  <c r="C24" i="1"/>
  <c r="D24" i="1" s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7" i="1"/>
  <c r="D27" i="1" s="1"/>
  <c r="C26" i="1"/>
  <c r="D26" i="1" s="1"/>
  <c r="C25" i="1"/>
  <c r="D25" i="1" s="1"/>
  <c r="C28" i="1"/>
  <c r="D28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<sst xmlns="http://schemas.openxmlformats.org/spreadsheetml/2006/main" count="71" uniqueCount="34">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</sst>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BF79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0" fontId="9" fillId="3" borderId="8" xfId="0" applyFont="1" applyFill="1" applyBorder="1" applyAlignment="1">
      <alignment horizontal="left" indent="3"/>
    </xf>
    <xf numFmtId="0" fontId="9" fillId="3" borderId="10" xfId="0" applyFont="1" applyFill="1" applyBorder="1" applyAlignment="1">
      <alignment horizontal="left" indent="3"/>
    </xf>
    <xf numFmtId="164" fontId="11" fillId="0" borderId="14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0" fontId="11" fillId="0" borderId="17" xfId="0" applyNumberFormat="1" applyFont="1" applyBorder="1" applyAlignment="1">
      <alignment horizontal="center"/>
    </xf>
    <xf numFmtId="8" fontId="11" fillId="3" borderId="17" xfId="0" applyNumberFormat="1" applyFont="1" applyFill="1" applyBorder="1" applyAlignment="1">
      <alignment horizontal="center"/>
    </xf>
    <xf numFmtId="8" fontId="11" fillId="3" borderId="20" xfId="0" applyNumberFormat="1" applyFont="1" applyFill="1" applyBorder="1" applyAlignment="1">
      <alignment horizontal="center"/>
    </xf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4" borderId="12" xfId="0" applyFont="1" applyFill="1" applyBorder="1" applyAlignment="1">
      <alignment horizontal="left" indent="3"/>
    </xf>
    <xf numFmtId="0" fontId="9" fillId="4" borderId="13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6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12" fillId="3" borderId="19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9" fillId="4" borderId="19" xfId="0" applyFont="1" applyFill="1" applyBorder="1" applyAlignment="1">
      <alignment horizontal="left" indent="3"/>
    </xf>
    <xf numFmtId="0" fontId="12" fillId="3" borderId="15" xfId="0" applyFont="1" applyFill="1" applyBorder="1" applyAlignment="1">
      <alignment horizontal="left" indent="3"/>
    </xf>
    <xf numFmtId="0" fontId="12" fillId="3" borderId="16" xfId="0" applyFont="1" applyFill="1" applyBorder="1" applyAlignment="1">
      <alignment horizontal="left" indent="3"/>
    </xf>
    <xf numFmtId="164" fontId="10" fillId="0" borderId="14" xfId="1" applyNumberFormat="1" applyFont="1" applyBorder="1" applyAlignment="1">
      <alignment horizontal="left"/>
    </xf>
    <xf numFmtId="9" fontId="10" fillId="0" borderId="17" xfId="0" applyNumberFormat="1" applyFont="1" applyBorder="1" applyAlignment="1">
      <alignment horizontal="left"/>
    </xf>
    <xf numFmtId="164" fontId="10" fillId="4" borderId="20" xfId="0" applyNumberFormat="1" applyFont="1" applyFill="1" applyBorder="1" applyAlignment="1">
      <alignment horizontal="left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21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8" borderId="0" xfId="3" applyFill="1"/>
    <xf numFmtId="0" fontId="2" fillId="8" borderId="0" xfId="3" applyFill="1" applyAlignment="1">
      <alignment horizont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FBF79"/>
      <color rgb="FFE6AF00"/>
      <color rgb="FFFFEB9D"/>
      <color rgb="FF2AB43E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7A6-4C1C-BE1A-47B0485AFFE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7A6-4C1C-BE1A-47B0485AFFE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7A6-4C1C-BE1A-47B0485AFFE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7A6-4C1C-BE1A-47B0485AFFE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7A6-4C1C-BE1A-47B0485AFFE0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7A6-4C1C-BE1A-47B0485AF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326571</xdr:colOff>
      <xdr:row>42</xdr:row>
      <xdr:rowOff>21771</xdr:rowOff>
    </xdr:from>
    <xdr:to>
      <xdr:col>3</xdr:col>
      <xdr:colOff>901700</xdr:colOff>
      <xdr:row>54</xdr:row>
      <xdr:rowOff>150132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314325</xdr:colOff>
      <xdr:row>1</xdr:row>
      <xdr:rowOff>152399</xdr:rowOff>
    </xdr:from>
    <xdr:to>
      <xdr:col>4</xdr:col>
      <xdr:colOff>180975</xdr:colOff>
      <xdr:row>7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EA46576-135A-BD70-E73B-E6AE937F5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4" t="40562" r="2491" b="40905"/>
        <a:stretch/>
      </xdr:blipFill>
      <xdr:spPr>
        <a:xfrm>
          <a:off x="314325" y="342899"/>
          <a:ext cx="5676900" cy="990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sheetPr>
    <pageSetUpPr autoPageBreaks="0"/>
  </sheetPr>
  <dimension ref="A10:H72"/>
  <sheetViews>
    <sheetView showGridLines="0" tabSelected="1" topLeftCell="A36" zoomScaleNormal="100" workbookViewId="0">
      <selection activeCell="D59" sqref="D59"/>
    </sheetView>
  </sheetViews>
  <sheetFormatPr defaultColWidth="0" defaultRowHeight="15" x14ac:dyDescent="0.25"/>
  <cols>
    <col min="1" max="1" width="5.42578125" customWidth="1"/>
    <col min="2" max="2" width="46" customWidth="1"/>
    <col min="3" max="3" width="19.42578125" bestFit="1" customWidth="1"/>
    <col min="4" max="4" width="16.2851562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0" t="s">
        <v>15</v>
      </c>
      <c r="C11" s="51"/>
      <c r="D11" s="52"/>
    </row>
    <row r="12" spans="2:4" ht="17.25" x14ac:dyDescent="0.3">
      <c r="B12" s="29" t="s">
        <v>14</v>
      </c>
      <c r="C12" s="30"/>
      <c r="D12" s="39">
        <v>8000</v>
      </c>
    </row>
    <row r="13" spans="2:4" ht="17.25" x14ac:dyDescent="0.3">
      <c r="B13" s="31" t="s">
        <v>13</v>
      </c>
      <c r="C13" s="32"/>
      <c r="D13" s="40">
        <v>8.8999999999999999E-3</v>
      </c>
    </row>
    <row r="14" spans="2:4" ht="18" thickBot="1" x14ac:dyDescent="0.35">
      <c r="B14" s="35" t="s">
        <v>33</v>
      </c>
      <c r="C14" s="36"/>
      <c r="D14" s="41">
        <f>salario*30%</f>
        <v>2400</v>
      </c>
    </row>
    <row r="15" spans="2:4" ht="15.75" thickBot="1" x14ac:dyDescent="0.3"/>
    <row r="16" spans="2:4" ht="28.5" customHeight="1" x14ac:dyDescent="0.25">
      <c r="B16" s="53" t="s">
        <v>5</v>
      </c>
      <c r="C16" s="54"/>
      <c r="D16" s="55"/>
    </row>
    <row r="17" spans="1:7" ht="17.25" x14ac:dyDescent="0.3">
      <c r="B17" s="29" t="s">
        <v>0</v>
      </c>
      <c r="C17" s="30"/>
      <c r="D17" s="8">
        <v>1200</v>
      </c>
    </row>
    <row r="18" spans="1:7" ht="17.25" x14ac:dyDescent="0.3">
      <c r="B18" s="31" t="s">
        <v>1</v>
      </c>
      <c r="C18" s="32"/>
      <c r="D18" s="9">
        <v>1</v>
      </c>
    </row>
    <row r="19" spans="1:7" ht="17.25" x14ac:dyDescent="0.3">
      <c r="B19" s="31" t="s">
        <v>2</v>
      </c>
      <c r="C19" s="32"/>
      <c r="D19" s="10">
        <v>1.0789999999999999E-2</v>
      </c>
    </row>
    <row r="20" spans="1:7" ht="17.25" x14ac:dyDescent="0.3">
      <c r="B20" s="37" t="s">
        <v>3</v>
      </c>
      <c r="C20" s="38"/>
      <c r="D20" s="11">
        <f>FV(taxa_mensal,qtd_anos*12,aporte*-1)</f>
        <v>15286.063200667872</v>
      </c>
    </row>
    <row r="21" spans="1:7" ht="18" thickBot="1" x14ac:dyDescent="0.35">
      <c r="B21" s="33" t="s">
        <v>4</v>
      </c>
      <c r="C21" s="34"/>
      <c r="D21" s="12">
        <f>patrimonio*rendimento_carteira</f>
        <v>136.04596248594405</v>
      </c>
      <c r="F21" s="3"/>
    </row>
    <row r="22" spans="1:7" ht="15.75" thickBot="1" x14ac:dyDescent="0.3"/>
    <row r="23" spans="1:7" ht="30.75" x14ac:dyDescent="0.25">
      <c r="B23" s="53" t="s">
        <v>11</v>
      </c>
      <c r="C23" s="54"/>
      <c r="D23" s="56" t="s">
        <v>12</v>
      </c>
    </row>
    <row r="24" spans="1:7" ht="17.25" x14ac:dyDescent="0.3">
      <c r="A24" s="1">
        <v>2</v>
      </c>
      <c r="B24" s="5" t="s">
        <v>6</v>
      </c>
      <c r="C24" s="42">
        <f>FV($D$19,$A24*12,$D$17*-1)</f>
        <v>32673.152757174259</v>
      </c>
      <c r="D24" s="43">
        <f>C24*rendimento_carteira</f>
        <v>290.7910595388509</v>
      </c>
    </row>
    <row r="25" spans="1:7" ht="17.25" x14ac:dyDescent="0.3">
      <c r="A25" s="1">
        <v>5</v>
      </c>
      <c r="B25" s="6" t="s">
        <v>7</v>
      </c>
      <c r="C25" s="44">
        <f>FV($D$19,$A25*12,$D$17*-1)</f>
        <v>100532.29679818517</v>
      </c>
      <c r="D25" s="43">
        <f>C25*rendimento_carteira</f>
        <v>894.737441503848</v>
      </c>
    </row>
    <row r="26" spans="1:7" ht="17.25" x14ac:dyDescent="0.3">
      <c r="A26" s="1">
        <v>10</v>
      </c>
      <c r="B26" s="6" t="s">
        <v>8</v>
      </c>
      <c r="C26" s="44">
        <f>FV($D$19,$A26*12,$D$17*-1)</f>
        <v>291941.05503620661</v>
      </c>
      <c r="D26" s="43">
        <f>C26*rendimento_carteira</f>
        <v>2598.275389822239</v>
      </c>
    </row>
    <row r="27" spans="1:7" ht="17.25" x14ac:dyDescent="0.3">
      <c r="A27" s="1">
        <v>20</v>
      </c>
      <c r="B27" s="6" t="s">
        <v>9</v>
      </c>
      <c r="C27" s="44">
        <f>FV($D$19,$A27*12,$D$17*-1)</f>
        <v>1350238.0801164967</v>
      </c>
      <c r="D27" s="43">
        <f>C27*rendimento_carteira</f>
        <v>12017.11891303682</v>
      </c>
    </row>
    <row r="28" spans="1:7" ht="18" thickBot="1" x14ac:dyDescent="0.35">
      <c r="A28" s="1">
        <v>30</v>
      </c>
      <c r="B28" s="7" t="s">
        <v>10</v>
      </c>
      <c r="C28" s="45">
        <f>FV($D$19,$A28*12,$D$17*-1)</f>
        <v>5186603.586005657</v>
      </c>
      <c r="D28" s="46">
        <f>C28*rendimento_carteira</f>
        <v>46160.77191545035</v>
      </c>
      <c r="E28" s="47"/>
      <c r="F28" s="47"/>
      <c r="G28" s="47"/>
    </row>
    <row r="29" spans="1:7" x14ac:dyDescent="0.25">
      <c r="E29" s="47"/>
      <c r="F29" s="47"/>
      <c r="G29" s="47"/>
    </row>
    <row r="30" spans="1:7" x14ac:dyDescent="0.25">
      <c r="E30" s="47"/>
      <c r="F30" s="47"/>
      <c r="G30" s="47"/>
    </row>
    <row r="32" spans="1:7" x14ac:dyDescent="0.25">
      <c r="B32" s="48" t="s">
        <v>20</v>
      </c>
      <c r="C32" s="49" t="s">
        <v>18</v>
      </c>
      <c r="D32" s="48"/>
    </row>
    <row r="33" spans="2:4" x14ac:dyDescent="0.25">
      <c r="B33" s="14" t="s">
        <v>19</v>
      </c>
      <c r="C33" s="15">
        <f>aporte</f>
        <v>1200</v>
      </c>
      <c r="D33" s="14"/>
    </row>
    <row r="35" spans="2:4" x14ac:dyDescent="0.25">
      <c r="B35" s="16" t="s">
        <v>21</v>
      </c>
      <c r="C35" s="16" t="s">
        <v>22</v>
      </c>
      <c r="D35" s="16" t="s">
        <v>23</v>
      </c>
    </row>
    <row r="36" spans="2:4" x14ac:dyDescent="0.25">
      <c r="B36" s="2" t="s">
        <v>24</v>
      </c>
      <c r="C36" s="4">
        <f>VLOOKUP($C$32&amp;"-"&amp;B36,Planilha2!$A:$D,4,FALSE)</f>
        <v>0.5</v>
      </c>
      <c r="D36" s="19">
        <f>C36*$C$33</f>
        <v>600</v>
      </c>
    </row>
    <row r="37" spans="2:4" x14ac:dyDescent="0.25">
      <c r="B37" s="2" t="s">
        <v>25</v>
      </c>
      <c r="C37" s="4">
        <f>VLOOKUP($C$32&amp;"-"&amp;B37,Planilha2!$A:$D,4,FALSE)</f>
        <v>0.1</v>
      </c>
      <c r="D37" s="19">
        <f t="shared" ref="D37:D41" si="0">C37*$C$33</f>
        <v>120</v>
      </c>
    </row>
    <row r="38" spans="2:4" x14ac:dyDescent="0.25">
      <c r="B38" s="2" t="s">
        <v>26</v>
      </c>
      <c r="C38" s="4">
        <f>VLOOKUP($C$32&amp;"-"&amp;B38,Planilha2!$A:$D,4,FALSE)</f>
        <v>0.05</v>
      </c>
      <c r="D38" s="19">
        <f t="shared" si="0"/>
        <v>60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19">
        <f t="shared" si="0"/>
        <v>60</v>
      </c>
    </row>
    <row r="40" spans="2:4" x14ac:dyDescent="0.25">
      <c r="B40" s="2" t="s">
        <v>28</v>
      </c>
      <c r="C40" s="4">
        <f>VLOOKUP($C$32&amp;"-"&amp;B40,Planilha2!$A:$D,4,FALSE)</f>
        <v>0.2</v>
      </c>
      <c r="D40" s="19">
        <f t="shared" si="0"/>
        <v>240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19">
        <f t="shared" si="0"/>
        <v>120</v>
      </c>
    </row>
    <row r="42" spans="2:4" x14ac:dyDescent="0.25">
      <c r="B42" s="17"/>
      <c r="C42" s="17"/>
      <c r="D42" s="18">
        <f>SUM(D36:D41)</f>
        <v>1200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A3" sqref="A3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27" t="s">
        <v>31</v>
      </c>
      <c r="B2" s="27" t="s">
        <v>20</v>
      </c>
      <c r="C2" s="28" t="s">
        <v>21</v>
      </c>
      <c r="D2" s="28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13" t="s">
        <v>32</v>
      </c>
      <c r="H4" s="26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0" t="str">
        <f t="shared" si="0"/>
        <v>Conservador-HOTELARIAS</v>
      </c>
      <c r="B8" s="20" t="s">
        <v>16</v>
      </c>
      <c r="C8" s="21" t="s">
        <v>29</v>
      </c>
      <c r="D8" s="22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23" t="str">
        <f t="shared" si="0"/>
        <v>Moderado-TIJOLO</v>
      </c>
      <c r="B10" s="23" t="s">
        <v>17</v>
      </c>
      <c r="C10" s="24" t="s">
        <v>25</v>
      </c>
      <c r="D10" s="25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0" t="str">
        <f t="shared" si="0"/>
        <v>Moderado-HOTELARIAS</v>
      </c>
      <c r="B14" s="20" t="s">
        <v>17</v>
      </c>
      <c r="C14" s="21" t="s">
        <v>29</v>
      </c>
      <c r="D14" s="22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Marta Cristina Siqueira</cp:lastModifiedBy>
  <dcterms:created xsi:type="dcterms:W3CDTF">2025-04-16T18:38:03Z</dcterms:created>
  <dcterms:modified xsi:type="dcterms:W3CDTF">2025-05-28T20:03:22Z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