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3.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xml" ContentType="application/vnd.openxmlformats-officedocument.drawing+xml"/>
  <Override PartName="/xl/slicers/slicer4.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24226"/>
  <mc:AlternateContent xmlns:mc="http://schemas.openxmlformats.org/markup-compatibility/2006">
    <mc:Choice Requires="x15">
      <x15ac:absPath xmlns:x15ac="http://schemas.microsoft.com/office/spreadsheetml/2010/11/ac" url="C:\Users\marta\Desktop\Hackio\DA\mibootcamp\Laboratorios\Laboratorio_excel\"/>
    </mc:Choice>
  </mc:AlternateContent>
  <xr:revisionPtr revIDLastSave="0" documentId="13_ncr:1_{53B94A7E-5288-496C-8017-DA313103D517}" xr6:coauthVersionLast="47" xr6:coauthVersionMax="47" xr10:uidLastSave="{00000000-0000-0000-0000-000000000000}"/>
  <bookViews>
    <workbookView xWindow="-120" yWindow="-120" windowWidth="29040" windowHeight="15720" firstSheet="7" activeTab="11" xr2:uid="{00000000-000D-0000-FFFF-FFFF00000000}"/>
  </bookViews>
  <sheets>
    <sheet name="Originales" sheetId="2" r:id="rId1"/>
    <sheet name="Datos" sheetId="1" r:id="rId2"/>
    <sheet name="datos - transformados" sheetId="13" r:id="rId3"/>
    <sheet name="eda - categóricas" sheetId="5" r:id="rId4"/>
    <sheet name="eda - numéricas" sheetId="4" r:id="rId5"/>
    <sheet name="datos correlación" sheetId="6" r:id="rId6"/>
    <sheet name="eda - correlación" sheetId="7" r:id="rId7"/>
    <sheet name="eda - covarianza" sheetId="11" r:id="rId8"/>
    <sheet name="eda - temporales" sheetId="9" r:id="rId9"/>
    <sheet name="datos-dashboard" sheetId="16" r:id="rId10"/>
    <sheet name="Dashboard-ventas" sheetId="14" r:id="rId11"/>
    <sheet name="Dashboard-beneficios" sheetId="17" r:id="rId12"/>
  </sheets>
  <definedNames>
    <definedName name="SegmentaciónDeDatos_Años__formatted_date">#N/A</definedName>
    <definedName name="SegmentaciónDeDatos_CATEGORY">#N/A</definedName>
    <definedName name="SegmentaciónDeDatos_CATEGORY1">#N/A</definedName>
    <definedName name="SegmentaciónDeDatos_SALE_TYPE">#N/A</definedName>
    <definedName name="SegmentaciónDeDatos_sales_category">#N/A</definedName>
  </definedNames>
  <calcPr calcId="191029"/>
  <pivotCaches>
    <pivotCache cacheId="0" r:id="rId13"/>
    <pivotCache cacheId="1"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4" i="16" l="1"/>
  <c r="I7" i="16"/>
  <c r="F9" i="16"/>
  <c r="J7" i="16"/>
  <c r="B4" i="16"/>
  <c r="G9" i="16"/>
  <c r="D4" i="16"/>
  <c r="A4" i="16"/>
  <c r="O32" i="16"/>
  <c r="N32" i="16"/>
  <c r="M32" i="16"/>
  <c r="AA2" i="13" l="1"/>
  <c r="AA3" i="13"/>
  <c r="AA4" i="13"/>
  <c r="AA5" i="13"/>
  <c r="AA6" i="13"/>
  <c r="AA7" i="13"/>
  <c r="AA8" i="13"/>
  <c r="AA9" i="13"/>
  <c r="AA10" i="13"/>
  <c r="AA11" i="13"/>
  <c r="AA12" i="13"/>
  <c r="AA13" i="13"/>
  <c r="AA14" i="13"/>
  <c r="AA15" i="13"/>
  <c r="AA16" i="13"/>
  <c r="AA17" i="13"/>
  <c r="AA18" i="13"/>
  <c r="AA19" i="13"/>
  <c r="AA20" i="13"/>
  <c r="AA21" i="13"/>
  <c r="AA22" i="13"/>
  <c r="AA23" i="13"/>
  <c r="AA24" i="13"/>
  <c r="AA25" i="13"/>
  <c r="AA26" i="13"/>
  <c r="AA27" i="13"/>
  <c r="AA28" i="13"/>
  <c r="AA29" i="13"/>
  <c r="AA30" i="13"/>
  <c r="AA31" i="13"/>
  <c r="AA32" i="13"/>
  <c r="AA33" i="13"/>
  <c r="AA34" i="13"/>
  <c r="AA35" i="13"/>
  <c r="AA36" i="13"/>
  <c r="AA37" i="13"/>
  <c r="AA38" i="13"/>
  <c r="AA39" i="13"/>
  <c r="AA40" i="13"/>
  <c r="AA41" i="13"/>
  <c r="AA42" i="13"/>
  <c r="AA43" i="13"/>
  <c r="AA44" i="13"/>
  <c r="AA45" i="13"/>
  <c r="AA46" i="13"/>
  <c r="AA47" i="13"/>
  <c r="AA48" i="13"/>
  <c r="AA49" i="13"/>
  <c r="AA50" i="13"/>
  <c r="AA51" i="13"/>
  <c r="AA52" i="13"/>
  <c r="AA53" i="13"/>
  <c r="AA54" i="13"/>
  <c r="AA55" i="13"/>
  <c r="AA56" i="13"/>
  <c r="AA57" i="13"/>
  <c r="AA58" i="13"/>
  <c r="AA59" i="13"/>
  <c r="AA60" i="13"/>
  <c r="AA61" i="13"/>
  <c r="AA62" i="13"/>
  <c r="AA63" i="13"/>
  <c r="AA64" i="13"/>
  <c r="AA65" i="13"/>
  <c r="AA66" i="13"/>
  <c r="AA67" i="13"/>
  <c r="AA68" i="13"/>
  <c r="AA69" i="13"/>
  <c r="AA70" i="13"/>
  <c r="AA71" i="13"/>
  <c r="AA72" i="13"/>
  <c r="AA73" i="13"/>
  <c r="AA74" i="13"/>
  <c r="AA75" i="13"/>
  <c r="AA76" i="13"/>
  <c r="AA77" i="13"/>
  <c r="AA78" i="13"/>
  <c r="AA79" i="13"/>
  <c r="AA80" i="13"/>
  <c r="AA81" i="13"/>
  <c r="AA82" i="13"/>
  <c r="AA83" i="13"/>
  <c r="AA84" i="13"/>
  <c r="AA85" i="13"/>
  <c r="AA86" i="13"/>
  <c r="AA87" i="13"/>
  <c r="AA88" i="13"/>
  <c r="AA89" i="13"/>
  <c r="AA90" i="13"/>
  <c r="AA91" i="13"/>
  <c r="AA92" i="13"/>
  <c r="AA93" i="13"/>
  <c r="AA94" i="13"/>
  <c r="AA95" i="13"/>
  <c r="AA96" i="13"/>
  <c r="AA97" i="13"/>
  <c r="AA98" i="13"/>
  <c r="AA99" i="13"/>
  <c r="AA100" i="13"/>
  <c r="AA101" i="13"/>
  <c r="AA102" i="13"/>
  <c r="AA103" i="13"/>
  <c r="AA104" i="13"/>
  <c r="AA105" i="13"/>
  <c r="AA106" i="13"/>
  <c r="AA107" i="13"/>
  <c r="AA108" i="13"/>
  <c r="AA109" i="13"/>
  <c r="AA110" i="13"/>
  <c r="AA111" i="13"/>
  <c r="AA112" i="13"/>
  <c r="AA113" i="13"/>
  <c r="AA114" i="13"/>
  <c r="AA115" i="13"/>
  <c r="AA116" i="13"/>
  <c r="AA117" i="13"/>
  <c r="AA118" i="13"/>
  <c r="AA119" i="13"/>
  <c r="AA120" i="13"/>
  <c r="AA121" i="13"/>
  <c r="AA122" i="13"/>
  <c r="AA123" i="13"/>
  <c r="AA124" i="13"/>
  <c r="AA125" i="13"/>
  <c r="AA126" i="13"/>
  <c r="AA127" i="13"/>
  <c r="AA128" i="13"/>
  <c r="AA129" i="13"/>
  <c r="AA130" i="13"/>
  <c r="AA131" i="13"/>
  <c r="AA132" i="13"/>
  <c r="AA133" i="13"/>
  <c r="AA134" i="13"/>
  <c r="AA135" i="13"/>
  <c r="AA136" i="13"/>
  <c r="AA137" i="13"/>
  <c r="AA138" i="13"/>
  <c r="AA139" i="13"/>
  <c r="AA140" i="13"/>
  <c r="AA141" i="13"/>
  <c r="AA142" i="13"/>
  <c r="AA143" i="13"/>
  <c r="AA144" i="13"/>
  <c r="AA145" i="13"/>
  <c r="AA146" i="13"/>
  <c r="AA147" i="13"/>
  <c r="AA148" i="13"/>
  <c r="AA149" i="13"/>
  <c r="AA150" i="13"/>
  <c r="AA151" i="13"/>
  <c r="AA152" i="13"/>
  <c r="AA153" i="13"/>
  <c r="AA154" i="13"/>
  <c r="AA155" i="13"/>
  <c r="AA156" i="13"/>
  <c r="AA157" i="13"/>
  <c r="AA158" i="13"/>
  <c r="AA159" i="13"/>
  <c r="AA160" i="13"/>
  <c r="AA161" i="13"/>
  <c r="AA162" i="13"/>
  <c r="AA163" i="13"/>
  <c r="AA164" i="13"/>
  <c r="AA165" i="13"/>
  <c r="AA166" i="13"/>
  <c r="AA167" i="13"/>
  <c r="AA168" i="13"/>
  <c r="AA169" i="13"/>
  <c r="AA170" i="13"/>
  <c r="AA171" i="13"/>
  <c r="AA172" i="13"/>
  <c r="AA173" i="13"/>
  <c r="AA174" i="13"/>
  <c r="AA175" i="13"/>
  <c r="AA176" i="13"/>
  <c r="AA177" i="13"/>
  <c r="AA178" i="13"/>
  <c r="AA179" i="13"/>
  <c r="AA180" i="13"/>
  <c r="AA181" i="13"/>
  <c r="AA182" i="13"/>
  <c r="AA183" i="13"/>
  <c r="AA184" i="13"/>
  <c r="AA185" i="13"/>
  <c r="AA186" i="13"/>
  <c r="AA187" i="13"/>
  <c r="AA188" i="13"/>
  <c r="AA189" i="13"/>
  <c r="AA190" i="13"/>
  <c r="AA191" i="13"/>
  <c r="AA192" i="13"/>
  <c r="AA193" i="13"/>
  <c r="AA194" i="13"/>
  <c r="AA195" i="13"/>
  <c r="AA196" i="13"/>
  <c r="AA197" i="13"/>
  <c r="AA198" i="13"/>
  <c r="AA199" i="13"/>
  <c r="AA200" i="13"/>
  <c r="AA201" i="13"/>
  <c r="AA202" i="13"/>
  <c r="AA203" i="13"/>
  <c r="AA204" i="13"/>
  <c r="AA205" i="13"/>
  <c r="AA206" i="13"/>
  <c r="AA207" i="13"/>
  <c r="AA208" i="13"/>
  <c r="AA209" i="13"/>
  <c r="AA210" i="13"/>
  <c r="AA211" i="13"/>
  <c r="AA212" i="13"/>
  <c r="AA213" i="13"/>
  <c r="AA214" i="13"/>
  <c r="AA215" i="13"/>
  <c r="AA216" i="13"/>
  <c r="AA217" i="13"/>
  <c r="AA218" i="13"/>
  <c r="AA219" i="13"/>
  <c r="AA220" i="13"/>
  <c r="AA221" i="13"/>
  <c r="AA222" i="13"/>
  <c r="AA223" i="13"/>
  <c r="AA224" i="13"/>
  <c r="AA225" i="13"/>
  <c r="AA226" i="13"/>
  <c r="AA227" i="13"/>
  <c r="AA228" i="13"/>
  <c r="AA229" i="13"/>
  <c r="AA230" i="13"/>
  <c r="AA231" i="13"/>
  <c r="AA232" i="13"/>
  <c r="AA233" i="13"/>
  <c r="AA234" i="13"/>
  <c r="AA235" i="13"/>
  <c r="AA236" i="13"/>
  <c r="AA237" i="13"/>
  <c r="AA238" i="13"/>
  <c r="AA239" i="13"/>
  <c r="AA240" i="13"/>
  <c r="AA241" i="13"/>
  <c r="AA242" i="13"/>
  <c r="AA243" i="13"/>
  <c r="AA244" i="13"/>
  <c r="AA245" i="13"/>
  <c r="AA246" i="13"/>
  <c r="AA247" i="13"/>
  <c r="AA248" i="13"/>
  <c r="AA249" i="13"/>
  <c r="AA250" i="13"/>
  <c r="AA251" i="13"/>
  <c r="AA252" i="13"/>
  <c r="AA253" i="13"/>
  <c r="AA254" i="13"/>
  <c r="AA255" i="13"/>
  <c r="AA256" i="13"/>
  <c r="AA257" i="13"/>
  <c r="AA258" i="13"/>
  <c r="AA259" i="13"/>
  <c r="AA260" i="13"/>
  <c r="AA261" i="13"/>
  <c r="AA262" i="13"/>
  <c r="AA263" i="13"/>
  <c r="AA264" i="13"/>
  <c r="AA265" i="13"/>
  <c r="AA266" i="13"/>
  <c r="AA267" i="13"/>
  <c r="AA268" i="13"/>
  <c r="AA269" i="13"/>
  <c r="AA270" i="13"/>
  <c r="AA271" i="13"/>
  <c r="AA272" i="13"/>
  <c r="AA273" i="13"/>
  <c r="AA274" i="13"/>
  <c r="AA275" i="13"/>
  <c r="AA276" i="13"/>
  <c r="AA277" i="13"/>
  <c r="AA278" i="13"/>
  <c r="AA279" i="13"/>
  <c r="AA280" i="13"/>
  <c r="AA281" i="13"/>
  <c r="AA282" i="13"/>
  <c r="AA283" i="13"/>
  <c r="AA284" i="13"/>
  <c r="AA285" i="13"/>
  <c r="AA286" i="13"/>
  <c r="AA287" i="13"/>
  <c r="AA288" i="13"/>
  <c r="AA289" i="13"/>
  <c r="AA290" i="13"/>
  <c r="AA291" i="13"/>
  <c r="AA292" i="13"/>
  <c r="AA293" i="13"/>
  <c r="AA294" i="13"/>
  <c r="AA295" i="13"/>
  <c r="AA296" i="13"/>
  <c r="AA297" i="13"/>
  <c r="AA298" i="13"/>
  <c r="AA299" i="13"/>
  <c r="AA300" i="13"/>
  <c r="AA301" i="13"/>
  <c r="AA302" i="13"/>
  <c r="AA303" i="13"/>
  <c r="AA304" i="13"/>
  <c r="AA305" i="13"/>
  <c r="AA306" i="13"/>
  <c r="AA307" i="13"/>
  <c r="AA308" i="13"/>
  <c r="AA309" i="13"/>
  <c r="AA310" i="13"/>
  <c r="AA311" i="13"/>
  <c r="AA312" i="13"/>
  <c r="AA313" i="13"/>
  <c r="AA314" i="13"/>
  <c r="AA315" i="13"/>
  <c r="AA316" i="13"/>
  <c r="AA317" i="13"/>
  <c r="AA318" i="13"/>
  <c r="AA319" i="13"/>
  <c r="AA320" i="13"/>
  <c r="AA321" i="13"/>
  <c r="AA322" i="13"/>
  <c r="AA323" i="13"/>
  <c r="AA324" i="13"/>
  <c r="AA325" i="13"/>
  <c r="AA326" i="13"/>
  <c r="AA327" i="13"/>
  <c r="AA328" i="13"/>
  <c r="AA329" i="13"/>
  <c r="AA330" i="13"/>
  <c r="AA331" i="13"/>
  <c r="AA332" i="13"/>
  <c r="AA333" i="13"/>
  <c r="AA334" i="13"/>
  <c r="AA335" i="13"/>
  <c r="AA336" i="13"/>
  <c r="AA337" i="13"/>
  <c r="AA338" i="13"/>
  <c r="AA339" i="13"/>
  <c r="AA340" i="13"/>
  <c r="AA341" i="13"/>
  <c r="AA342" i="13"/>
  <c r="AA343" i="13"/>
  <c r="AA344" i="13"/>
  <c r="AA345" i="13"/>
  <c r="AA346" i="13"/>
  <c r="AA347" i="13"/>
  <c r="AA348" i="13"/>
  <c r="AA349" i="13"/>
  <c r="AA350" i="13"/>
  <c r="AA351" i="13"/>
  <c r="AA352" i="13"/>
  <c r="AA353" i="13"/>
  <c r="AA354" i="13"/>
  <c r="AA355" i="13"/>
  <c r="AA356" i="13"/>
  <c r="AA357" i="13"/>
  <c r="AA358" i="13"/>
  <c r="AA359" i="13"/>
  <c r="AA360" i="13"/>
  <c r="AA361" i="13"/>
  <c r="AA362" i="13"/>
  <c r="AA363" i="13"/>
  <c r="AA364" i="13"/>
  <c r="AA365" i="13"/>
  <c r="AA366" i="13"/>
  <c r="AA367" i="13"/>
  <c r="AA368" i="13"/>
  <c r="AA369" i="13"/>
  <c r="AA370" i="13"/>
  <c r="AA371" i="13"/>
  <c r="AA372" i="13"/>
  <c r="AA373" i="13"/>
  <c r="AA374" i="13"/>
  <c r="AA375" i="13"/>
  <c r="AA376" i="13"/>
  <c r="AA377" i="13"/>
  <c r="AA378" i="13"/>
  <c r="AA379" i="13"/>
  <c r="AA380" i="13"/>
  <c r="AA381" i="13"/>
  <c r="AA382" i="13"/>
  <c r="AA383" i="13"/>
  <c r="AA384" i="13"/>
  <c r="AA385" i="13"/>
  <c r="AA386" i="13"/>
  <c r="AA387" i="13"/>
  <c r="AA388" i="13"/>
  <c r="AA389" i="13"/>
  <c r="AA390" i="13"/>
  <c r="AA391" i="13"/>
  <c r="AA392" i="13"/>
  <c r="AA393" i="13"/>
  <c r="AA394" i="13"/>
  <c r="AA395" i="13"/>
  <c r="AA396" i="13"/>
  <c r="AA397" i="13"/>
  <c r="AA398" i="13"/>
  <c r="AA399" i="13"/>
  <c r="AA400" i="13"/>
  <c r="AA401" i="13"/>
  <c r="AA402" i="13"/>
  <c r="AA403" i="13"/>
  <c r="AA404" i="13"/>
  <c r="AA405" i="13"/>
  <c r="AA406" i="13"/>
  <c r="AA407" i="13"/>
  <c r="AA408" i="13"/>
  <c r="AA409" i="13"/>
  <c r="AA410" i="13"/>
  <c r="AA411" i="13"/>
  <c r="AA412" i="13"/>
  <c r="AA413" i="13"/>
  <c r="AA414" i="13"/>
  <c r="AA415" i="13"/>
  <c r="AA416" i="13"/>
  <c r="AA417" i="13"/>
  <c r="AA418" i="13"/>
  <c r="AA419" i="13"/>
  <c r="AA420" i="13"/>
  <c r="AA421" i="13"/>
  <c r="AA422" i="13"/>
  <c r="AA423" i="13"/>
  <c r="AA424" i="13"/>
  <c r="AA425" i="13"/>
  <c r="AA426" i="13"/>
  <c r="AA427" i="13"/>
  <c r="AA428" i="13"/>
  <c r="AA429" i="13"/>
  <c r="AA430" i="13"/>
  <c r="AA431" i="13"/>
  <c r="AA432" i="13"/>
  <c r="AA433" i="13"/>
  <c r="AA434" i="13"/>
  <c r="AA435" i="13"/>
  <c r="AA436" i="13"/>
  <c r="AA437" i="13"/>
  <c r="AA438" i="13"/>
  <c r="AA439" i="13"/>
  <c r="AA440" i="13"/>
  <c r="AA441" i="13"/>
  <c r="AA442" i="13"/>
  <c r="AA443" i="13"/>
  <c r="AA444" i="13"/>
  <c r="AA445" i="13"/>
  <c r="AA446" i="13"/>
  <c r="AA447" i="13"/>
  <c r="AA448" i="13"/>
  <c r="AA449" i="13"/>
  <c r="AA450" i="13"/>
  <c r="AA451" i="13"/>
  <c r="AA452" i="13"/>
  <c r="AA453" i="13"/>
  <c r="AA454" i="13"/>
  <c r="AA455" i="13"/>
  <c r="AA456" i="13"/>
  <c r="AA457" i="13"/>
  <c r="AA458" i="13"/>
  <c r="AA459" i="13"/>
  <c r="AA460" i="13"/>
  <c r="AA461" i="13"/>
  <c r="AA462" i="13"/>
  <c r="AA463" i="13"/>
  <c r="AA464" i="13"/>
  <c r="AA465" i="13"/>
  <c r="AA466" i="13"/>
  <c r="AA467" i="13"/>
  <c r="AA468" i="13"/>
  <c r="AA469" i="13"/>
  <c r="AA470" i="13"/>
  <c r="AA471" i="13"/>
  <c r="AA472" i="13"/>
  <c r="AA473" i="13"/>
  <c r="AA474" i="13"/>
  <c r="AA475" i="13"/>
  <c r="AA476" i="13"/>
  <c r="AA477" i="13"/>
  <c r="AA478" i="13"/>
  <c r="AA479" i="13"/>
  <c r="AA480" i="13"/>
  <c r="AA481" i="13"/>
  <c r="AA482" i="13"/>
  <c r="AA483" i="13"/>
  <c r="AA484" i="13"/>
  <c r="AA485" i="13"/>
  <c r="AA486" i="13"/>
  <c r="AA487" i="13"/>
  <c r="AA488" i="13"/>
  <c r="AA489" i="13"/>
  <c r="AA490" i="13"/>
  <c r="AA491" i="13"/>
  <c r="AA492" i="13"/>
  <c r="AA493" i="13"/>
  <c r="AA494" i="13"/>
  <c r="AA495" i="13"/>
  <c r="AA496" i="13"/>
  <c r="AA497" i="13"/>
  <c r="AA498" i="13"/>
  <c r="AA499" i="13"/>
  <c r="AA500" i="13"/>
  <c r="AA501" i="13"/>
  <c r="AA502" i="13"/>
  <c r="AA503" i="13"/>
  <c r="AA504" i="13"/>
  <c r="AA505" i="13"/>
  <c r="AA506" i="13"/>
  <c r="AA507" i="13"/>
  <c r="AA508" i="13"/>
  <c r="AA509" i="13"/>
  <c r="AA510" i="13"/>
  <c r="AA511" i="13"/>
  <c r="AA512" i="13"/>
  <c r="AA513" i="13"/>
  <c r="AA514" i="13"/>
  <c r="AA515" i="13"/>
  <c r="AA516" i="13"/>
  <c r="AA517" i="13"/>
  <c r="AA518" i="13"/>
  <c r="AA519" i="13"/>
  <c r="AA520" i="13"/>
  <c r="AA521" i="13"/>
  <c r="AA522" i="13"/>
  <c r="AA523" i="13"/>
  <c r="AA524" i="13"/>
  <c r="AA525" i="13"/>
  <c r="AA526" i="13"/>
  <c r="AA527" i="13"/>
  <c r="AA528" i="13"/>
  <c r="Z2" i="13" l="1"/>
  <c r="Z3" i="13"/>
  <c r="Z4" i="13"/>
  <c r="Z5" i="13"/>
  <c r="Z6" i="13"/>
  <c r="Z7" i="13"/>
  <c r="Z8" i="13"/>
  <c r="Z9" i="13"/>
  <c r="Z10" i="13"/>
  <c r="Z11" i="13"/>
  <c r="Z12" i="13"/>
  <c r="Z13" i="13"/>
  <c r="Z14" i="13"/>
  <c r="Z15" i="13"/>
  <c r="Z16" i="13"/>
  <c r="Z17" i="13"/>
  <c r="Z18" i="13"/>
  <c r="Z19" i="13"/>
  <c r="Z20" i="13"/>
  <c r="Z21" i="13"/>
  <c r="Z22" i="13"/>
  <c r="Z23" i="13"/>
  <c r="Z24" i="13"/>
  <c r="Z25" i="13"/>
  <c r="Z26" i="13"/>
  <c r="Z27" i="13"/>
  <c r="Z28" i="13"/>
  <c r="Z29" i="13"/>
  <c r="Z30" i="13"/>
  <c r="Z31" i="13"/>
  <c r="Z32" i="13"/>
  <c r="Z33" i="13"/>
  <c r="Z34" i="13"/>
  <c r="Z35" i="13"/>
  <c r="Z36" i="13"/>
  <c r="Z37" i="13"/>
  <c r="Z38" i="13"/>
  <c r="Z39" i="13"/>
  <c r="Z40" i="13"/>
  <c r="Z41" i="13"/>
  <c r="Z42" i="13"/>
  <c r="Z43" i="13"/>
  <c r="Z44" i="13"/>
  <c r="Z45" i="13"/>
  <c r="Z46" i="13"/>
  <c r="Z47" i="13"/>
  <c r="Z48" i="13"/>
  <c r="Z49" i="13"/>
  <c r="Z50" i="13"/>
  <c r="Z51" i="13"/>
  <c r="Z52" i="13"/>
  <c r="Z53" i="13"/>
  <c r="Z54" i="13"/>
  <c r="Z55" i="13"/>
  <c r="Z56" i="13"/>
  <c r="Z57" i="13"/>
  <c r="Z58" i="13"/>
  <c r="Z59" i="13"/>
  <c r="Z60" i="13"/>
  <c r="Z61" i="13"/>
  <c r="Z62" i="13"/>
  <c r="Z63" i="13"/>
  <c r="Z64" i="13"/>
  <c r="Z65" i="13"/>
  <c r="Z66" i="13"/>
  <c r="Z67" i="13"/>
  <c r="Z68" i="13"/>
  <c r="Z69" i="13"/>
  <c r="Z70" i="13"/>
  <c r="Z71" i="13"/>
  <c r="Z72" i="13"/>
  <c r="Z73" i="13"/>
  <c r="Z74" i="13"/>
  <c r="Z75" i="13"/>
  <c r="Z76" i="13"/>
  <c r="Z77" i="13"/>
  <c r="Z78" i="13"/>
  <c r="Z79" i="13"/>
  <c r="Z80" i="13"/>
  <c r="Z81" i="13"/>
  <c r="Z82" i="13"/>
  <c r="Z83" i="13"/>
  <c r="Z84" i="13"/>
  <c r="Z85" i="13"/>
  <c r="Z86" i="13"/>
  <c r="Z87" i="13"/>
  <c r="Z88" i="13"/>
  <c r="Z89" i="13"/>
  <c r="Z90" i="13"/>
  <c r="Z91" i="13"/>
  <c r="Z92" i="13"/>
  <c r="Z93" i="13"/>
  <c r="Z94" i="13"/>
  <c r="Z95" i="13"/>
  <c r="Z96" i="13"/>
  <c r="Z97" i="13"/>
  <c r="Z98" i="13"/>
  <c r="Z99" i="13"/>
  <c r="Z100" i="13"/>
  <c r="Z101" i="13"/>
  <c r="Z102" i="13"/>
  <c r="Z103" i="13"/>
  <c r="Z104" i="13"/>
  <c r="Z105" i="13"/>
  <c r="Z106" i="13"/>
  <c r="Z107" i="13"/>
  <c r="Z108" i="13"/>
  <c r="Z109" i="13"/>
  <c r="Z110" i="13"/>
  <c r="Z111" i="13"/>
  <c r="Z112" i="13"/>
  <c r="Z113" i="13"/>
  <c r="Z114" i="13"/>
  <c r="Z115" i="13"/>
  <c r="Z116" i="13"/>
  <c r="Z117" i="13"/>
  <c r="Z118" i="13"/>
  <c r="Z119" i="13"/>
  <c r="Z120" i="13"/>
  <c r="Z121" i="13"/>
  <c r="Z122" i="13"/>
  <c r="Z123" i="13"/>
  <c r="Z124" i="13"/>
  <c r="Z125" i="13"/>
  <c r="Z126" i="13"/>
  <c r="Z127" i="13"/>
  <c r="Z128" i="13"/>
  <c r="Z129" i="13"/>
  <c r="Z130" i="13"/>
  <c r="Z131" i="13"/>
  <c r="Z132" i="13"/>
  <c r="Z133" i="13"/>
  <c r="Z134" i="13"/>
  <c r="Z135" i="13"/>
  <c r="Z136" i="13"/>
  <c r="Z137" i="13"/>
  <c r="Z138" i="13"/>
  <c r="Z139" i="13"/>
  <c r="Z140" i="13"/>
  <c r="Z141" i="13"/>
  <c r="Z142" i="13"/>
  <c r="Z143" i="13"/>
  <c r="Z144" i="13"/>
  <c r="Z145" i="13"/>
  <c r="Z146" i="13"/>
  <c r="Z147" i="13"/>
  <c r="Z148" i="13"/>
  <c r="Z149" i="13"/>
  <c r="Z150" i="13"/>
  <c r="Z151" i="13"/>
  <c r="Z152" i="13"/>
  <c r="Z153" i="13"/>
  <c r="Z154" i="13"/>
  <c r="Z155" i="13"/>
  <c r="Z156" i="13"/>
  <c r="Z157" i="13"/>
  <c r="Z158" i="13"/>
  <c r="Z159" i="13"/>
  <c r="Z160" i="13"/>
  <c r="Z161" i="13"/>
  <c r="Z162" i="13"/>
  <c r="Z163" i="13"/>
  <c r="Z164" i="13"/>
  <c r="Z165" i="13"/>
  <c r="Z166" i="13"/>
  <c r="Z167" i="13"/>
  <c r="Z168" i="13"/>
  <c r="Z169" i="13"/>
  <c r="Z170" i="13"/>
  <c r="Z171" i="13"/>
  <c r="Z172" i="13"/>
  <c r="Z173" i="13"/>
  <c r="Z174" i="13"/>
  <c r="Z175" i="13"/>
  <c r="Z176" i="13"/>
  <c r="Z177" i="13"/>
  <c r="Z178" i="13"/>
  <c r="Z179" i="13"/>
  <c r="Z180" i="13"/>
  <c r="Z181" i="13"/>
  <c r="Z182" i="13"/>
  <c r="Z183" i="13"/>
  <c r="Z184" i="13"/>
  <c r="Z185" i="13"/>
  <c r="Z186" i="13"/>
  <c r="Z187" i="13"/>
  <c r="Z188" i="13"/>
  <c r="Z189" i="13"/>
  <c r="Z190" i="13"/>
  <c r="Z191" i="13"/>
  <c r="Z192" i="13"/>
  <c r="Z193" i="13"/>
  <c r="Z194" i="13"/>
  <c r="Z195" i="13"/>
  <c r="Z196" i="13"/>
  <c r="Z197" i="13"/>
  <c r="Z198" i="13"/>
  <c r="Z199" i="13"/>
  <c r="Z200" i="13"/>
  <c r="Z201" i="13"/>
  <c r="Z202" i="13"/>
  <c r="Z203" i="13"/>
  <c r="Z204" i="13"/>
  <c r="Z205" i="13"/>
  <c r="Z206" i="13"/>
  <c r="Z207" i="13"/>
  <c r="Z208" i="13"/>
  <c r="Z209" i="13"/>
  <c r="Z210" i="13"/>
  <c r="Z211" i="13"/>
  <c r="Z212" i="13"/>
  <c r="Z213" i="13"/>
  <c r="Z214" i="13"/>
  <c r="Z215" i="13"/>
  <c r="Z216" i="13"/>
  <c r="Z217" i="13"/>
  <c r="Z218" i="13"/>
  <c r="Z219" i="13"/>
  <c r="Z220" i="13"/>
  <c r="Z221" i="13"/>
  <c r="Z222" i="13"/>
  <c r="Z223" i="13"/>
  <c r="Z224" i="13"/>
  <c r="Z225" i="13"/>
  <c r="Z226" i="13"/>
  <c r="Z227" i="13"/>
  <c r="Z228" i="13"/>
  <c r="Z229" i="13"/>
  <c r="Z230" i="13"/>
  <c r="Z231" i="13"/>
  <c r="Z232" i="13"/>
  <c r="Z233" i="13"/>
  <c r="Z234" i="13"/>
  <c r="Z235" i="13"/>
  <c r="Z236" i="13"/>
  <c r="Z237" i="13"/>
  <c r="Z238" i="13"/>
  <c r="Z239" i="13"/>
  <c r="Z240" i="13"/>
  <c r="Z241" i="13"/>
  <c r="Z242" i="13"/>
  <c r="Z243" i="13"/>
  <c r="Z244" i="13"/>
  <c r="Z245" i="13"/>
  <c r="Z246" i="13"/>
  <c r="Z247" i="13"/>
  <c r="Z248" i="13"/>
  <c r="Z249" i="13"/>
  <c r="Z250" i="13"/>
  <c r="Z251" i="13"/>
  <c r="Z252" i="13"/>
  <c r="Z253" i="13"/>
  <c r="Z254" i="13"/>
  <c r="Z255" i="13"/>
  <c r="Z256" i="13"/>
  <c r="Z257" i="13"/>
  <c r="Z258" i="13"/>
  <c r="Z259" i="13"/>
  <c r="Z260" i="13"/>
  <c r="Z261" i="13"/>
  <c r="Z262" i="13"/>
  <c r="Z263" i="13"/>
  <c r="Z264" i="13"/>
  <c r="Z265" i="13"/>
  <c r="Z266" i="13"/>
  <c r="Z267" i="13"/>
  <c r="Z268" i="13"/>
  <c r="Z269" i="13"/>
  <c r="Z270" i="13"/>
  <c r="Z271" i="13"/>
  <c r="Z272" i="13"/>
  <c r="Z273" i="13"/>
  <c r="Z274" i="13"/>
  <c r="Z275" i="13"/>
  <c r="Z276" i="13"/>
  <c r="Z277" i="13"/>
  <c r="Z278" i="13"/>
  <c r="Z279" i="13"/>
  <c r="Z280" i="13"/>
  <c r="Z281" i="13"/>
  <c r="Z282" i="13"/>
  <c r="Z283" i="13"/>
  <c r="Z284" i="13"/>
  <c r="Z285" i="13"/>
  <c r="Z286" i="13"/>
  <c r="Z287" i="13"/>
  <c r="Z288" i="13"/>
  <c r="Z289" i="13"/>
  <c r="Z290" i="13"/>
  <c r="Z291" i="13"/>
  <c r="Z292" i="13"/>
  <c r="Z293" i="13"/>
  <c r="Z294" i="13"/>
  <c r="Z295" i="13"/>
  <c r="Z296" i="13"/>
  <c r="Z297" i="13"/>
  <c r="Z298" i="13"/>
  <c r="Z299" i="13"/>
  <c r="Z300" i="13"/>
  <c r="Z301" i="13"/>
  <c r="Z302" i="13"/>
  <c r="Z303" i="13"/>
  <c r="Z304" i="13"/>
  <c r="Z305" i="13"/>
  <c r="Z306" i="13"/>
  <c r="Z307" i="13"/>
  <c r="Z308" i="13"/>
  <c r="Z309" i="13"/>
  <c r="Z310" i="13"/>
  <c r="Z311" i="13"/>
  <c r="Z312" i="13"/>
  <c r="Z313" i="13"/>
  <c r="Z314" i="13"/>
  <c r="Z315" i="13"/>
  <c r="Z316" i="13"/>
  <c r="Z317" i="13"/>
  <c r="Z318" i="13"/>
  <c r="Z319" i="13"/>
  <c r="Z320" i="13"/>
  <c r="Z321" i="13"/>
  <c r="Z322" i="13"/>
  <c r="Z323" i="13"/>
  <c r="Z324" i="13"/>
  <c r="Z325" i="13"/>
  <c r="Z326" i="13"/>
  <c r="Z327" i="13"/>
  <c r="Z328" i="13"/>
  <c r="Z329" i="13"/>
  <c r="Z330" i="13"/>
  <c r="Z331" i="13"/>
  <c r="Z332" i="13"/>
  <c r="Z333" i="13"/>
  <c r="Z334" i="13"/>
  <c r="Z335" i="13"/>
  <c r="Z336" i="13"/>
  <c r="Z337" i="13"/>
  <c r="Z338" i="13"/>
  <c r="Z339" i="13"/>
  <c r="Z340" i="13"/>
  <c r="Z341" i="13"/>
  <c r="Z342" i="13"/>
  <c r="Z343" i="13"/>
  <c r="Z344" i="13"/>
  <c r="Z345" i="13"/>
  <c r="Z346" i="13"/>
  <c r="Z347" i="13"/>
  <c r="Z348" i="13"/>
  <c r="Z349" i="13"/>
  <c r="Z350" i="13"/>
  <c r="Z351" i="13"/>
  <c r="Z352" i="13"/>
  <c r="Z353" i="13"/>
  <c r="Z354" i="13"/>
  <c r="Z355" i="13"/>
  <c r="Z356" i="13"/>
  <c r="Z357" i="13"/>
  <c r="Z358" i="13"/>
  <c r="Z359" i="13"/>
  <c r="Z360" i="13"/>
  <c r="Z361" i="13"/>
  <c r="Z362" i="13"/>
  <c r="Z363" i="13"/>
  <c r="Z364" i="13"/>
  <c r="Z365" i="13"/>
  <c r="Z366" i="13"/>
  <c r="Z367" i="13"/>
  <c r="Z368" i="13"/>
  <c r="Z369" i="13"/>
  <c r="Z370" i="13"/>
  <c r="Z371" i="13"/>
  <c r="Z372" i="13"/>
  <c r="Z373" i="13"/>
  <c r="Z374" i="13"/>
  <c r="Z375" i="13"/>
  <c r="Z376" i="13"/>
  <c r="Z377" i="13"/>
  <c r="Z378" i="13"/>
  <c r="Z379" i="13"/>
  <c r="Z380" i="13"/>
  <c r="Z381" i="13"/>
  <c r="Z382" i="13"/>
  <c r="Z383" i="13"/>
  <c r="Z384" i="13"/>
  <c r="Z385" i="13"/>
  <c r="Z386" i="13"/>
  <c r="Z387" i="13"/>
  <c r="Z388" i="13"/>
  <c r="Z389" i="13"/>
  <c r="Z390" i="13"/>
  <c r="Z391" i="13"/>
  <c r="Z392" i="13"/>
  <c r="Z393" i="13"/>
  <c r="Z394" i="13"/>
  <c r="Z395" i="13"/>
  <c r="Z396" i="13"/>
  <c r="Z397" i="13"/>
  <c r="Z398" i="13"/>
  <c r="Z399" i="13"/>
  <c r="Z400" i="13"/>
  <c r="Z401" i="13"/>
  <c r="Z402" i="13"/>
  <c r="Z403" i="13"/>
  <c r="Z404" i="13"/>
  <c r="Z405" i="13"/>
  <c r="Z406" i="13"/>
  <c r="Z407" i="13"/>
  <c r="Z408" i="13"/>
  <c r="Z409" i="13"/>
  <c r="Z410" i="13"/>
  <c r="Z411" i="13"/>
  <c r="Z412" i="13"/>
  <c r="Z413" i="13"/>
  <c r="Z414" i="13"/>
  <c r="Z415" i="13"/>
  <c r="Z416" i="13"/>
  <c r="Z417" i="13"/>
  <c r="Z418" i="13"/>
  <c r="Z419" i="13"/>
  <c r="Z420" i="13"/>
  <c r="Z421" i="13"/>
  <c r="Z422" i="13"/>
  <c r="Z423" i="13"/>
  <c r="Z424" i="13"/>
  <c r="Z425" i="13"/>
  <c r="Z426" i="13"/>
  <c r="Z427" i="13"/>
  <c r="Z428" i="13"/>
  <c r="Z429" i="13"/>
  <c r="Z430" i="13"/>
  <c r="Z431" i="13"/>
  <c r="Z432" i="13"/>
  <c r="Z433" i="13"/>
  <c r="Z434" i="13"/>
  <c r="Z435" i="13"/>
  <c r="Z436" i="13"/>
  <c r="Z437" i="13"/>
  <c r="Z438" i="13"/>
  <c r="Z439" i="13"/>
  <c r="Z440" i="13"/>
  <c r="Z441" i="13"/>
  <c r="Z442" i="13"/>
  <c r="Z443" i="13"/>
  <c r="Z444" i="13"/>
  <c r="Z445" i="13"/>
  <c r="Z446" i="13"/>
  <c r="Z447" i="13"/>
  <c r="Z448" i="13"/>
  <c r="Z449" i="13"/>
  <c r="Z450" i="13"/>
  <c r="Z451" i="13"/>
  <c r="Z452" i="13"/>
  <c r="Z453" i="13"/>
  <c r="Z454" i="13"/>
  <c r="Z455" i="13"/>
  <c r="Z456" i="13"/>
  <c r="Z457" i="13"/>
  <c r="Z458" i="13"/>
  <c r="Z459" i="13"/>
  <c r="Z460" i="13"/>
  <c r="Z461" i="13"/>
  <c r="Z462" i="13"/>
  <c r="Z463" i="13"/>
  <c r="Z464" i="13"/>
  <c r="Z465" i="13"/>
  <c r="Z466" i="13"/>
  <c r="Z467" i="13"/>
  <c r="Z468" i="13"/>
  <c r="Z469" i="13"/>
  <c r="Z470" i="13"/>
  <c r="Z471" i="13"/>
  <c r="Z472" i="13"/>
  <c r="Z473" i="13"/>
  <c r="Z474" i="13"/>
  <c r="Z475" i="13"/>
  <c r="Z476" i="13"/>
  <c r="Z477" i="13"/>
  <c r="Z478" i="13"/>
  <c r="Z479" i="13"/>
  <c r="Z480" i="13"/>
  <c r="Z481" i="13"/>
  <c r="Z482" i="13"/>
  <c r="Z483" i="13"/>
  <c r="Z484" i="13"/>
  <c r="Z485" i="13"/>
  <c r="Z486" i="13"/>
  <c r="Z487" i="13"/>
  <c r="Z488" i="13"/>
  <c r="Z489" i="13"/>
  <c r="Z490" i="13"/>
  <c r="Z491" i="13"/>
  <c r="Z492" i="13"/>
  <c r="Z493" i="13"/>
  <c r="Z494" i="13"/>
  <c r="Z495" i="13"/>
  <c r="Z496" i="13"/>
  <c r="Z497" i="13"/>
  <c r="Z498" i="13"/>
  <c r="Z499" i="13"/>
  <c r="Z500" i="13"/>
  <c r="Z501" i="13"/>
  <c r="Z502" i="13"/>
  <c r="Z503" i="13"/>
  <c r="Z504" i="13"/>
  <c r="Z505" i="13"/>
  <c r="Z506" i="13"/>
  <c r="Z507" i="13"/>
  <c r="Z508" i="13"/>
  <c r="Z509" i="13"/>
  <c r="Z510" i="13"/>
  <c r="Z511" i="13"/>
  <c r="Z512" i="13"/>
  <c r="Z513" i="13"/>
  <c r="Z514" i="13"/>
  <c r="Z515" i="13"/>
  <c r="Z516" i="13"/>
  <c r="Z517" i="13"/>
  <c r="Z518" i="13"/>
  <c r="Z519" i="13"/>
  <c r="Z520" i="13"/>
  <c r="Z521" i="13"/>
  <c r="Z522" i="13"/>
  <c r="Z523" i="13"/>
  <c r="Z524" i="13"/>
  <c r="Z525" i="13"/>
  <c r="Z526" i="13"/>
  <c r="Z527" i="13"/>
  <c r="Z528" i="13"/>
  <c r="L12" i="11" l="1"/>
  <c r="K11" i="11"/>
  <c r="J10" i="11"/>
  <c r="I9" i="11"/>
  <c r="H8" i="11"/>
  <c r="G7" i="11"/>
  <c r="F6" i="11"/>
  <c r="E5" i="11"/>
  <c r="D4" i="11"/>
  <c r="C3" i="11"/>
  <c r="Y2" i="1" l="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T2" i="1" l="1"/>
  <c r="U2" i="1" s="1"/>
  <c r="V2" i="1" s="1"/>
  <c r="T3" i="1"/>
  <c r="U3" i="1" s="1"/>
  <c r="V3" i="1" s="1"/>
  <c r="T4" i="1"/>
  <c r="U4" i="1" s="1"/>
  <c r="V4" i="1" s="1"/>
  <c r="T5" i="1"/>
  <c r="U5" i="1" s="1"/>
  <c r="V5" i="1" s="1"/>
  <c r="T6" i="1"/>
  <c r="U6" i="1" s="1"/>
  <c r="V6" i="1" s="1"/>
  <c r="T11" i="1"/>
  <c r="U11" i="1" s="1"/>
  <c r="V11" i="1" s="1"/>
  <c r="T16" i="1"/>
  <c r="U16" i="1" s="1"/>
  <c r="V16" i="1" s="1"/>
  <c r="T17" i="1"/>
  <c r="U17" i="1" s="1"/>
  <c r="V17" i="1" s="1"/>
  <c r="T18" i="1"/>
  <c r="U18" i="1" s="1"/>
  <c r="V18" i="1" s="1"/>
  <c r="T19" i="1"/>
  <c r="U19" i="1" s="1"/>
  <c r="V19" i="1" s="1"/>
  <c r="T20" i="1"/>
  <c r="U20" i="1" s="1"/>
  <c r="V20" i="1" s="1"/>
  <c r="T21" i="1"/>
  <c r="U21" i="1" s="1"/>
  <c r="V21" i="1" s="1"/>
  <c r="T22" i="1"/>
  <c r="U22" i="1" s="1"/>
  <c r="V22" i="1" s="1"/>
  <c r="T23" i="1"/>
  <c r="U23" i="1" s="1"/>
  <c r="V23" i="1" s="1"/>
  <c r="T24" i="1"/>
  <c r="U24" i="1" s="1"/>
  <c r="V24" i="1" s="1"/>
  <c r="T25" i="1"/>
  <c r="U25" i="1" s="1"/>
  <c r="V25" i="1" s="1"/>
  <c r="T26" i="1"/>
  <c r="U26" i="1" s="1"/>
  <c r="V26" i="1" s="1"/>
  <c r="T27" i="1"/>
  <c r="U27" i="1" s="1"/>
  <c r="V27" i="1" s="1"/>
  <c r="T28" i="1"/>
  <c r="U28" i="1" s="1"/>
  <c r="V28" i="1" s="1"/>
  <c r="T29" i="1"/>
  <c r="U29" i="1" s="1"/>
  <c r="V29" i="1" s="1"/>
  <c r="T30" i="1"/>
  <c r="U30" i="1" s="1"/>
  <c r="V30" i="1" s="1"/>
  <c r="T31" i="1"/>
  <c r="U31" i="1" s="1"/>
  <c r="V31" i="1" s="1"/>
  <c r="T32" i="1"/>
  <c r="U32" i="1" s="1"/>
  <c r="V32" i="1" s="1"/>
  <c r="T33" i="1"/>
  <c r="U33" i="1" s="1"/>
  <c r="V33" i="1" s="1"/>
  <c r="T34" i="1"/>
  <c r="U34" i="1" s="1"/>
  <c r="V34" i="1" s="1"/>
  <c r="T35" i="1"/>
  <c r="U35" i="1" s="1"/>
  <c r="V35" i="1" s="1"/>
  <c r="T36" i="1"/>
  <c r="U36" i="1" s="1"/>
  <c r="V36" i="1" s="1"/>
  <c r="T37" i="1"/>
  <c r="U37" i="1" s="1"/>
  <c r="V37" i="1" s="1"/>
  <c r="T38" i="1"/>
  <c r="U38" i="1" s="1"/>
  <c r="V38" i="1" s="1"/>
  <c r="T39" i="1"/>
  <c r="U39" i="1" s="1"/>
  <c r="V39" i="1" s="1"/>
  <c r="T40" i="1"/>
  <c r="U40" i="1" s="1"/>
  <c r="V40" i="1" s="1"/>
  <c r="T41" i="1"/>
  <c r="U41" i="1" s="1"/>
  <c r="V41" i="1" s="1"/>
  <c r="T42" i="1"/>
  <c r="U42" i="1" s="1"/>
  <c r="V42" i="1" s="1"/>
  <c r="T43" i="1"/>
  <c r="U43" i="1" s="1"/>
  <c r="V43" i="1" s="1"/>
  <c r="T44" i="1"/>
  <c r="U44" i="1" s="1"/>
  <c r="V44" i="1" s="1"/>
  <c r="T45" i="1"/>
  <c r="U45" i="1" s="1"/>
  <c r="V45" i="1" s="1"/>
  <c r="T46" i="1"/>
  <c r="U46" i="1" s="1"/>
  <c r="V46" i="1" s="1"/>
  <c r="T47" i="1"/>
  <c r="U47" i="1" s="1"/>
  <c r="V47" i="1" s="1"/>
  <c r="T48" i="1"/>
  <c r="U48" i="1" s="1"/>
  <c r="V48" i="1" s="1"/>
  <c r="T49" i="1"/>
  <c r="U49" i="1" s="1"/>
  <c r="V49" i="1" s="1"/>
  <c r="T50" i="1"/>
  <c r="U50" i="1" s="1"/>
  <c r="V50" i="1" s="1"/>
  <c r="T51" i="1"/>
  <c r="U51" i="1" s="1"/>
  <c r="V51" i="1" s="1"/>
  <c r="T52" i="1"/>
  <c r="U52" i="1" s="1"/>
  <c r="V52" i="1" s="1"/>
  <c r="T53" i="1"/>
  <c r="U53" i="1" s="1"/>
  <c r="V53" i="1" s="1"/>
  <c r="T54" i="1"/>
  <c r="U54" i="1" s="1"/>
  <c r="V54" i="1" s="1"/>
  <c r="T55" i="1"/>
  <c r="U55" i="1" s="1"/>
  <c r="V55" i="1" s="1"/>
  <c r="T56" i="1"/>
  <c r="U56" i="1" s="1"/>
  <c r="V56" i="1" s="1"/>
  <c r="T57" i="1"/>
  <c r="U57" i="1" s="1"/>
  <c r="V57" i="1" s="1"/>
  <c r="T58" i="1"/>
  <c r="U58" i="1" s="1"/>
  <c r="V58" i="1" s="1"/>
  <c r="T59" i="1"/>
  <c r="U59" i="1" s="1"/>
  <c r="V59" i="1" s="1"/>
  <c r="T60" i="1"/>
  <c r="U60" i="1" s="1"/>
  <c r="V60" i="1" s="1"/>
  <c r="T61" i="1"/>
  <c r="U61" i="1" s="1"/>
  <c r="V61" i="1" s="1"/>
  <c r="T62" i="1"/>
  <c r="U62" i="1" s="1"/>
  <c r="V62" i="1" s="1"/>
  <c r="T63" i="1"/>
  <c r="U63" i="1" s="1"/>
  <c r="V63" i="1" s="1"/>
  <c r="T64" i="1"/>
  <c r="U64" i="1" s="1"/>
  <c r="V64" i="1" s="1"/>
  <c r="T65" i="1"/>
  <c r="U65" i="1" s="1"/>
  <c r="V65" i="1" s="1"/>
  <c r="T66" i="1"/>
  <c r="U66" i="1" s="1"/>
  <c r="V66" i="1" s="1"/>
  <c r="T67" i="1"/>
  <c r="U67" i="1" s="1"/>
  <c r="V67" i="1" s="1"/>
  <c r="T68" i="1"/>
  <c r="U68" i="1" s="1"/>
  <c r="V68" i="1" s="1"/>
  <c r="T69" i="1"/>
  <c r="U69" i="1" s="1"/>
  <c r="V69" i="1" s="1"/>
  <c r="T70" i="1"/>
  <c r="U70" i="1" s="1"/>
  <c r="V70" i="1" s="1"/>
  <c r="T71" i="1"/>
  <c r="U71" i="1" s="1"/>
  <c r="V71" i="1" s="1"/>
  <c r="T72" i="1"/>
  <c r="U72" i="1" s="1"/>
  <c r="V72" i="1" s="1"/>
  <c r="T73" i="1"/>
  <c r="U73" i="1" s="1"/>
  <c r="V73" i="1" s="1"/>
  <c r="T74" i="1"/>
  <c r="U74" i="1" s="1"/>
  <c r="V74" i="1" s="1"/>
  <c r="T75" i="1"/>
  <c r="U75" i="1" s="1"/>
  <c r="V75" i="1" s="1"/>
  <c r="T76" i="1"/>
  <c r="U76" i="1" s="1"/>
  <c r="V76" i="1" s="1"/>
  <c r="T77" i="1"/>
  <c r="U77" i="1" s="1"/>
  <c r="V77" i="1" s="1"/>
  <c r="T78" i="1"/>
  <c r="U78" i="1" s="1"/>
  <c r="V78" i="1" s="1"/>
  <c r="T79" i="1"/>
  <c r="U79" i="1" s="1"/>
  <c r="V79" i="1" s="1"/>
  <c r="T80" i="1"/>
  <c r="U80" i="1" s="1"/>
  <c r="V80" i="1" s="1"/>
  <c r="T81" i="1"/>
  <c r="U81" i="1" s="1"/>
  <c r="V81" i="1" s="1"/>
  <c r="T82" i="1"/>
  <c r="U82" i="1" s="1"/>
  <c r="V82" i="1" s="1"/>
  <c r="T83" i="1"/>
  <c r="U83" i="1" s="1"/>
  <c r="V83" i="1" s="1"/>
  <c r="T84" i="1"/>
  <c r="U84" i="1" s="1"/>
  <c r="V84" i="1" s="1"/>
  <c r="T85" i="1"/>
  <c r="U85" i="1" s="1"/>
  <c r="V85" i="1" s="1"/>
  <c r="T86" i="1"/>
  <c r="U86" i="1" s="1"/>
  <c r="V86" i="1" s="1"/>
  <c r="T87" i="1"/>
  <c r="U87" i="1" s="1"/>
  <c r="V87" i="1" s="1"/>
  <c r="T88" i="1"/>
  <c r="U88" i="1" s="1"/>
  <c r="V88" i="1" s="1"/>
  <c r="T89" i="1"/>
  <c r="U89" i="1" s="1"/>
  <c r="V89" i="1" s="1"/>
  <c r="T90" i="1"/>
  <c r="U90" i="1" s="1"/>
  <c r="V90" i="1" s="1"/>
  <c r="T91" i="1"/>
  <c r="U91" i="1" s="1"/>
  <c r="V91" i="1" s="1"/>
  <c r="T92" i="1"/>
  <c r="U92" i="1" s="1"/>
  <c r="V92" i="1" s="1"/>
  <c r="T93" i="1"/>
  <c r="U93" i="1" s="1"/>
  <c r="V93" i="1" s="1"/>
  <c r="T94" i="1"/>
  <c r="U94" i="1" s="1"/>
  <c r="V94" i="1" s="1"/>
  <c r="T95" i="1"/>
  <c r="U95" i="1" s="1"/>
  <c r="V95" i="1" s="1"/>
  <c r="T96" i="1"/>
  <c r="U96" i="1" s="1"/>
  <c r="V96" i="1" s="1"/>
  <c r="T97" i="1"/>
  <c r="U97" i="1" s="1"/>
  <c r="V97" i="1" s="1"/>
  <c r="T98" i="1"/>
  <c r="U98" i="1" s="1"/>
  <c r="V98" i="1" s="1"/>
  <c r="T99" i="1"/>
  <c r="U99" i="1" s="1"/>
  <c r="V99" i="1" s="1"/>
  <c r="T100" i="1"/>
  <c r="U100" i="1" s="1"/>
  <c r="V100" i="1" s="1"/>
  <c r="T101" i="1"/>
  <c r="U101" i="1" s="1"/>
  <c r="V101" i="1" s="1"/>
  <c r="T102" i="1"/>
  <c r="U102" i="1" s="1"/>
  <c r="V102" i="1" s="1"/>
  <c r="T103" i="1"/>
  <c r="U103" i="1" s="1"/>
  <c r="V103" i="1" s="1"/>
  <c r="T104" i="1"/>
  <c r="U104" i="1" s="1"/>
  <c r="V104" i="1" s="1"/>
  <c r="T105" i="1"/>
  <c r="U105" i="1" s="1"/>
  <c r="V105" i="1" s="1"/>
  <c r="T106" i="1"/>
  <c r="U106" i="1" s="1"/>
  <c r="V106" i="1" s="1"/>
  <c r="T107" i="1"/>
  <c r="U107" i="1" s="1"/>
  <c r="V107" i="1" s="1"/>
  <c r="T108" i="1"/>
  <c r="U108" i="1" s="1"/>
  <c r="V108" i="1" s="1"/>
  <c r="T109" i="1"/>
  <c r="U109" i="1" s="1"/>
  <c r="V109" i="1" s="1"/>
  <c r="T110" i="1"/>
  <c r="U110" i="1" s="1"/>
  <c r="V110" i="1" s="1"/>
  <c r="T111" i="1"/>
  <c r="U111" i="1" s="1"/>
  <c r="V111" i="1" s="1"/>
  <c r="T112" i="1"/>
  <c r="U112" i="1" s="1"/>
  <c r="V112" i="1" s="1"/>
  <c r="T113" i="1"/>
  <c r="U113" i="1" s="1"/>
  <c r="V113" i="1" s="1"/>
  <c r="T114" i="1"/>
  <c r="U114" i="1" s="1"/>
  <c r="V114" i="1" s="1"/>
  <c r="T115" i="1"/>
  <c r="U115" i="1" s="1"/>
  <c r="V115" i="1" s="1"/>
  <c r="T116" i="1"/>
  <c r="U116" i="1" s="1"/>
  <c r="V116" i="1" s="1"/>
  <c r="T117" i="1"/>
  <c r="U117" i="1" s="1"/>
  <c r="V117" i="1" s="1"/>
  <c r="T118" i="1"/>
  <c r="U118" i="1" s="1"/>
  <c r="V118" i="1" s="1"/>
  <c r="T119" i="1"/>
  <c r="U119" i="1" s="1"/>
  <c r="V119" i="1" s="1"/>
  <c r="T120" i="1"/>
  <c r="U120" i="1" s="1"/>
  <c r="V120" i="1" s="1"/>
  <c r="T121" i="1"/>
  <c r="U121" i="1" s="1"/>
  <c r="V121" i="1" s="1"/>
  <c r="T122" i="1"/>
  <c r="U122" i="1" s="1"/>
  <c r="V122" i="1" s="1"/>
  <c r="T123" i="1"/>
  <c r="U123" i="1" s="1"/>
  <c r="V123" i="1" s="1"/>
  <c r="T124" i="1"/>
  <c r="U124" i="1" s="1"/>
  <c r="V124" i="1" s="1"/>
  <c r="T125" i="1"/>
  <c r="U125" i="1" s="1"/>
  <c r="V125" i="1" s="1"/>
  <c r="T126" i="1"/>
  <c r="U126" i="1" s="1"/>
  <c r="V126" i="1" s="1"/>
  <c r="T127" i="1"/>
  <c r="U127" i="1" s="1"/>
  <c r="V127" i="1" s="1"/>
  <c r="T128" i="1"/>
  <c r="U128" i="1" s="1"/>
  <c r="V128" i="1" s="1"/>
  <c r="T129" i="1"/>
  <c r="U129" i="1" s="1"/>
  <c r="V129" i="1" s="1"/>
  <c r="T130" i="1"/>
  <c r="U130" i="1" s="1"/>
  <c r="V130" i="1" s="1"/>
  <c r="T131" i="1"/>
  <c r="U131" i="1" s="1"/>
  <c r="V131" i="1" s="1"/>
  <c r="T132" i="1"/>
  <c r="U132" i="1" s="1"/>
  <c r="V132" i="1" s="1"/>
  <c r="T133" i="1"/>
  <c r="U133" i="1" s="1"/>
  <c r="V133" i="1" s="1"/>
  <c r="T134" i="1"/>
  <c r="U134" i="1" s="1"/>
  <c r="V134" i="1" s="1"/>
  <c r="T135" i="1"/>
  <c r="U135" i="1" s="1"/>
  <c r="V135" i="1" s="1"/>
  <c r="T136" i="1"/>
  <c r="U136" i="1" s="1"/>
  <c r="V136" i="1" s="1"/>
  <c r="T137" i="1"/>
  <c r="U137" i="1" s="1"/>
  <c r="V137" i="1" s="1"/>
  <c r="T138" i="1"/>
  <c r="U138" i="1" s="1"/>
  <c r="V138" i="1" s="1"/>
  <c r="T139" i="1"/>
  <c r="U139" i="1" s="1"/>
  <c r="V139" i="1" s="1"/>
  <c r="T140" i="1"/>
  <c r="U140" i="1" s="1"/>
  <c r="V140" i="1" s="1"/>
  <c r="T141" i="1"/>
  <c r="U141" i="1" s="1"/>
  <c r="V141" i="1" s="1"/>
  <c r="T142" i="1"/>
  <c r="U142" i="1" s="1"/>
  <c r="V142" i="1" s="1"/>
  <c r="T143" i="1"/>
  <c r="U143" i="1" s="1"/>
  <c r="V143" i="1" s="1"/>
  <c r="T144" i="1"/>
  <c r="U144" i="1" s="1"/>
  <c r="V144" i="1" s="1"/>
  <c r="T145" i="1"/>
  <c r="U145" i="1" s="1"/>
  <c r="V145" i="1" s="1"/>
  <c r="T146" i="1"/>
  <c r="U146" i="1" s="1"/>
  <c r="V146" i="1" s="1"/>
  <c r="T147" i="1"/>
  <c r="U147" i="1" s="1"/>
  <c r="V147" i="1" s="1"/>
  <c r="T148" i="1"/>
  <c r="U148" i="1" s="1"/>
  <c r="V148" i="1" s="1"/>
  <c r="T149" i="1"/>
  <c r="U149" i="1" s="1"/>
  <c r="V149" i="1" s="1"/>
  <c r="T150" i="1"/>
  <c r="U150" i="1" s="1"/>
  <c r="V150" i="1" s="1"/>
  <c r="T151" i="1"/>
  <c r="U151" i="1" s="1"/>
  <c r="V151" i="1" s="1"/>
  <c r="T152" i="1"/>
  <c r="U152" i="1" s="1"/>
  <c r="V152" i="1" s="1"/>
  <c r="T153" i="1"/>
  <c r="U153" i="1" s="1"/>
  <c r="V153" i="1" s="1"/>
  <c r="T154" i="1"/>
  <c r="U154" i="1" s="1"/>
  <c r="V154" i="1" s="1"/>
  <c r="T155" i="1"/>
  <c r="U155" i="1" s="1"/>
  <c r="V155" i="1" s="1"/>
  <c r="T156" i="1"/>
  <c r="U156" i="1" s="1"/>
  <c r="V156" i="1" s="1"/>
  <c r="T157" i="1"/>
  <c r="U157" i="1" s="1"/>
  <c r="V157" i="1" s="1"/>
  <c r="T158" i="1"/>
  <c r="U158" i="1" s="1"/>
  <c r="V158" i="1" s="1"/>
  <c r="T159" i="1"/>
  <c r="U159" i="1" s="1"/>
  <c r="V159" i="1" s="1"/>
  <c r="T160" i="1"/>
  <c r="U160" i="1" s="1"/>
  <c r="V160" i="1" s="1"/>
  <c r="T161" i="1"/>
  <c r="U161" i="1" s="1"/>
  <c r="V161" i="1" s="1"/>
  <c r="T162" i="1"/>
  <c r="U162" i="1" s="1"/>
  <c r="V162" i="1" s="1"/>
  <c r="T163" i="1"/>
  <c r="U163" i="1" s="1"/>
  <c r="V163" i="1" s="1"/>
  <c r="T164" i="1"/>
  <c r="U164" i="1" s="1"/>
  <c r="V164" i="1" s="1"/>
  <c r="T165" i="1"/>
  <c r="U165" i="1" s="1"/>
  <c r="V165" i="1" s="1"/>
  <c r="T166" i="1"/>
  <c r="U166" i="1" s="1"/>
  <c r="V166" i="1" s="1"/>
  <c r="T167" i="1"/>
  <c r="U167" i="1" s="1"/>
  <c r="V167" i="1" s="1"/>
  <c r="T168" i="1"/>
  <c r="U168" i="1" s="1"/>
  <c r="V168" i="1" s="1"/>
  <c r="T169" i="1"/>
  <c r="U169" i="1" s="1"/>
  <c r="V169" i="1" s="1"/>
  <c r="T170" i="1"/>
  <c r="U170" i="1" s="1"/>
  <c r="V170" i="1" s="1"/>
  <c r="T171" i="1"/>
  <c r="U171" i="1" s="1"/>
  <c r="V171" i="1" s="1"/>
  <c r="T172" i="1"/>
  <c r="U172" i="1" s="1"/>
  <c r="V172" i="1" s="1"/>
  <c r="T173" i="1"/>
  <c r="U173" i="1" s="1"/>
  <c r="V173" i="1" s="1"/>
  <c r="T174" i="1"/>
  <c r="U174" i="1" s="1"/>
  <c r="V174" i="1" s="1"/>
  <c r="T175" i="1"/>
  <c r="U175" i="1" s="1"/>
  <c r="V175" i="1" s="1"/>
  <c r="T176" i="1"/>
  <c r="U176" i="1" s="1"/>
  <c r="V176" i="1" s="1"/>
  <c r="T177" i="1"/>
  <c r="U177" i="1" s="1"/>
  <c r="V177" i="1" s="1"/>
  <c r="T178" i="1"/>
  <c r="U178" i="1" s="1"/>
  <c r="V178" i="1" s="1"/>
  <c r="T179" i="1"/>
  <c r="U179" i="1" s="1"/>
  <c r="V179" i="1" s="1"/>
  <c r="T180" i="1"/>
  <c r="U180" i="1" s="1"/>
  <c r="V180" i="1" s="1"/>
  <c r="T181" i="1"/>
  <c r="U181" i="1" s="1"/>
  <c r="V181" i="1" s="1"/>
  <c r="T182" i="1"/>
  <c r="U182" i="1" s="1"/>
  <c r="V182" i="1" s="1"/>
  <c r="T183" i="1"/>
  <c r="U183" i="1" s="1"/>
  <c r="V183" i="1" s="1"/>
  <c r="T184" i="1"/>
  <c r="U184" i="1" s="1"/>
  <c r="V184" i="1" s="1"/>
  <c r="T185" i="1"/>
  <c r="U185" i="1" s="1"/>
  <c r="V185" i="1" s="1"/>
  <c r="T186" i="1"/>
  <c r="U186" i="1" s="1"/>
  <c r="V186" i="1" s="1"/>
  <c r="T187" i="1"/>
  <c r="U187" i="1" s="1"/>
  <c r="V187" i="1" s="1"/>
  <c r="T188" i="1"/>
  <c r="U188" i="1" s="1"/>
  <c r="V188" i="1" s="1"/>
  <c r="T189" i="1"/>
  <c r="U189" i="1" s="1"/>
  <c r="V189" i="1" s="1"/>
  <c r="T190" i="1"/>
  <c r="U190" i="1" s="1"/>
  <c r="V190" i="1" s="1"/>
  <c r="T191" i="1"/>
  <c r="U191" i="1" s="1"/>
  <c r="V191" i="1" s="1"/>
  <c r="T192" i="1"/>
  <c r="U192" i="1" s="1"/>
  <c r="V192" i="1" s="1"/>
  <c r="T193" i="1"/>
  <c r="U193" i="1" s="1"/>
  <c r="V193" i="1" s="1"/>
  <c r="T194" i="1"/>
  <c r="U194" i="1" s="1"/>
  <c r="V194" i="1" s="1"/>
  <c r="T195" i="1"/>
  <c r="U195" i="1" s="1"/>
  <c r="V195" i="1" s="1"/>
  <c r="T196" i="1"/>
  <c r="U196" i="1" s="1"/>
  <c r="V196" i="1" s="1"/>
  <c r="T197" i="1"/>
  <c r="U197" i="1" s="1"/>
  <c r="V197" i="1" s="1"/>
  <c r="T198" i="1"/>
  <c r="U198" i="1" s="1"/>
  <c r="V198" i="1" s="1"/>
  <c r="T199" i="1"/>
  <c r="U199" i="1" s="1"/>
  <c r="V199" i="1" s="1"/>
  <c r="T200" i="1"/>
  <c r="U200" i="1" s="1"/>
  <c r="V200" i="1" s="1"/>
  <c r="T201" i="1"/>
  <c r="U201" i="1" s="1"/>
  <c r="V201" i="1" s="1"/>
  <c r="T202" i="1"/>
  <c r="U202" i="1" s="1"/>
  <c r="V202" i="1" s="1"/>
  <c r="T203" i="1"/>
  <c r="U203" i="1" s="1"/>
  <c r="V203" i="1" s="1"/>
  <c r="T204" i="1"/>
  <c r="U204" i="1" s="1"/>
  <c r="V204" i="1" s="1"/>
  <c r="T205" i="1"/>
  <c r="U205" i="1" s="1"/>
  <c r="V205" i="1" s="1"/>
  <c r="T206" i="1"/>
  <c r="U206" i="1" s="1"/>
  <c r="V206" i="1" s="1"/>
  <c r="T207" i="1"/>
  <c r="U207" i="1" s="1"/>
  <c r="V207" i="1" s="1"/>
  <c r="T208" i="1"/>
  <c r="U208" i="1" s="1"/>
  <c r="V208" i="1" s="1"/>
  <c r="T209" i="1"/>
  <c r="U209" i="1" s="1"/>
  <c r="V209" i="1" s="1"/>
  <c r="T210" i="1"/>
  <c r="U210" i="1" s="1"/>
  <c r="V210" i="1" s="1"/>
  <c r="T211" i="1"/>
  <c r="U211" i="1" s="1"/>
  <c r="V211" i="1" s="1"/>
  <c r="T212" i="1"/>
  <c r="U212" i="1" s="1"/>
  <c r="V212" i="1" s="1"/>
  <c r="T213" i="1"/>
  <c r="U213" i="1" s="1"/>
  <c r="V213" i="1" s="1"/>
  <c r="T214" i="1"/>
  <c r="U214" i="1" s="1"/>
  <c r="V214" i="1" s="1"/>
  <c r="T215" i="1"/>
  <c r="U215" i="1" s="1"/>
  <c r="V215" i="1" s="1"/>
  <c r="T216" i="1"/>
  <c r="U216" i="1" s="1"/>
  <c r="V216" i="1" s="1"/>
  <c r="T217" i="1"/>
  <c r="U217" i="1" s="1"/>
  <c r="V217" i="1" s="1"/>
  <c r="T218" i="1"/>
  <c r="U218" i="1" s="1"/>
  <c r="V218" i="1" s="1"/>
  <c r="T219" i="1"/>
  <c r="U219" i="1" s="1"/>
  <c r="V219" i="1" s="1"/>
  <c r="T220" i="1"/>
  <c r="U220" i="1" s="1"/>
  <c r="V220" i="1" s="1"/>
  <c r="T221" i="1"/>
  <c r="U221" i="1" s="1"/>
  <c r="V221" i="1" s="1"/>
  <c r="T222" i="1"/>
  <c r="U222" i="1" s="1"/>
  <c r="V222" i="1" s="1"/>
  <c r="T223" i="1"/>
  <c r="U223" i="1" s="1"/>
  <c r="V223" i="1" s="1"/>
  <c r="T224" i="1"/>
  <c r="U224" i="1" s="1"/>
  <c r="V224" i="1" s="1"/>
  <c r="T225" i="1"/>
  <c r="U225" i="1" s="1"/>
  <c r="V225" i="1" s="1"/>
  <c r="T226" i="1"/>
  <c r="U226" i="1" s="1"/>
  <c r="V226" i="1" s="1"/>
  <c r="T227" i="1"/>
  <c r="U227" i="1" s="1"/>
  <c r="V227" i="1" s="1"/>
  <c r="T228" i="1"/>
  <c r="U228" i="1" s="1"/>
  <c r="V228" i="1" s="1"/>
  <c r="T229" i="1"/>
  <c r="U229" i="1" s="1"/>
  <c r="V229" i="1" s="1"/>
  <c r="T230" i="1"/>
  <c r="U230" i="1" s="1"/>
  <c r="V230" i="1" s="1"/>
  <c r="T231" i="1"/>
  <c r="U231" i="1" s="1"/>
  <c r="V231" i="1" s="1"/>
  <c r="T232" i="1"/>
  <c r="U232" i="1" s="1"/>
  <c r="V232" i="1" s="1"/>
  <c r="T233" i="1"/>
  <c r="U233" i="1" s="1"/>
  <c r="V233" i="1" s="1"/>
  <c r="T234" i="1"/>
  <c r="U234" i="1" s="1"/>
  <c r="V234" i="1" s="1"/>
  <c r="T235" i="1"/>
  <c r="U235" i="1" s="1"/>
  <c r="V235" i="1" s="1"/>
  <c r="T236" i="1"/>
  <c r="U236" i="1" s="1"/>
  <c r="V236" i="1" s="1"/>
  <c r="T237" i="1"/>
  <c r="U237" i="1" s="1"/>
  <c r="V237" i="1" s="1"/>
  <c r="T238" i="1"/>
  <c r="U238" i="1" s="1"/>
  <c r="V238" i="1" s="1"/>
  <c r="T239" i="1"/>
  <c r="U239" i="1" s="1"/>
  <c r="V239" i="1" s="1"/>
  <c r="T240" i="1"/>
  <c r="U240" i="1" s="1"/>
  <c r="V240" i="1" s="1"/>
  <c r="T241" i="1"/>
  <c r="U241" i="1" s="1"/>
  <c r="V241" i="1" s="1"/>
  <c r="T242" i="1"/>
  <c r="U242" i="1" s="1"/>
  <c r="V242" i="1" s="1"/>
  <c r="T243" i="1"/>
  <c r="U243" i="1" s="1"/>
  <c r="V243" i="1" s="1"/>
  <c r="T244" i="1"/>
  <c r="U244" i="1" s="1"/>
  <c r="V244" i="1" s="1"/>
  <c r="T245" i="1"/>
  <c r="U245" i="1" s="1"/>
  <c r="V245" i="1" s="1"/>
  <c r="T246" i="1"/>
  <c r="U246" i="1" s="1"/>
  <c r="V246" i="1" s="1"/>
  <c r="T247" i="1"/>
  <c r="U247" i="1" s="1"/>
  <c r="V247" i="1" s="1"/>
  <c r="T248" i="1"/>
  <c r="U248" i="1" s="1"/>
  <c r="V248" i="1" s="1"/>
  <c r="T249" i="1"/>
  <c r="U249" i="1" s="1"/>
  <c r="V249" i="1" s="1"/>
  <c r="T250" i="1"/>
  <c r="U250" i="1" s="1"/>
  <c r="V250" i="1" s="1"/>
  <c r="T251" i="1"/>
  <c r="U251" i="1" s="1"/>
  <c r="V251" i="1" s="1"/>
  <c r="T252" i="1"/>
  <c r="U252" i="1" s="1"/>
  <c r="V252" i="1" s="1"/>
  <c r="T253" i="1"/>
  <c r="U253" i="1" s="1"/>
  <c r="V253" i="1" s="1"/>
  <c r="T254" i="1"/>
  <c r="U254" i="1" s="1"/>
  <c r="V254" i="1" s="1"/>
  <c r="T255" i="1"/>
  <c r="U255" i="1" s="1"/>
  <c r="V255" i="1" s="1"/>
  <c r="T256" i="1"/>
  <c r="U256" i="1" s="1"/>
  <c r="V256" i="1" s="1"/>
  <c r="T257" i="1"/>
  <c r="U257" i="1" s="1"/>
  <c r="V257" i="1" s="1"/>
  <c r="T258" i="1"/>
  <c r="U258" i="1" s="1"/>
  <c r="V258" i="1" s="1"/>
  <c r="T259" i="1"/>
  <c r="U259" i="1" s="1"/>
  <c r="V259" i="1" s="1"/>
  <c r="T260" i="1"/>
  <c r="U260" i="1" s="1"/>
  <c r="V260" i="1" s="1"/>
  <c r="T261" i="1"/>
  <c r="U261" i="1" s="1"/>
  <c r="V261" i="1" s="1"/>
  <c r="T262" i="1"/>
  <c r="U262" i="1" s="1"/>
  <c r="V262" i="1" s="1"/>
  <c r="T263" i="1"/>
  <c r="U263" i="1" s="1"/>
  <c r="V263" i="1" s="1"/>
  <c r="T264" i="1"/>
  <c r="U264" i="1" s="1"/>
  <c r="V264" i="1" s="1"/>
  <c r="T265" i="1"/>
  <c r="U265" i="1" s="1"/>
  <c r="V265" i="1" s="1"/>
  <c r="T266" i="1"/>
  <c r="U266" i="1" s="1"/>
  <c r="V266" i="1" s="1"/>
  <c r="T267" i="1"/>
  <c r="U267" i="1" s="1"/>
  <c r="V267" i="1" s="1"/>
  <c r="T268" i="1"/>
  <c r="U268" i="1" s="1"/>
  <c r="V268" i="1" s="1"/>
  <c r="T269" i="1"/>
  <c r="U269" i="1" s="1"/>
  <c r="V269" i="1" s="1"/>
  <c r="T270" i="1"/>
  <c r="U270" i="1" s="1"/>
  <c r="V270" i="1" s="1"/>
  <c r="T271" i="1"/>
  <c r="U271" i="1" s="1"/>
  <c r="V271" i="1" s="1"/>
  <c r="T272" i="1"/>
  <c r="U272" i="1" s="1"/>
  <c r="V272" i="1" s="1"/>
  <c r="T273" i="1"/>
  <c r="U273" i="1" s="1"/>
  <c r="V273" i="1" s="1"/>
  <c r="T274" i="1"/>
  <c r="U274" i="1" s="1"/>
  <c r="V274" i="1" s="1"/>
  <c r="T275" i="1"/>
  <c r="U275" i="1" s="1"/>
  <c r="V275" i="1" s="1"/>
  <c r="T276" i="1"/>
  <c r="U276" i="1" s="1"/>
  <c r="V276" i="1" s="1"/>
  <c r="T277" i="1"/>
  <c r="U277" i="1" s="1"/>
  <c r="V277" i="1" s="1"/>
  <c r="T278" i="1"/>
  <c r="U278" i="1" s="1"/>
  <c r="V278" i="1" s="1"/>
  <c r="T279" i="1"/>
  <c r="U279" i="1" s="1"/>
  <c r="V279" i="1" s="1"/>
  <c r="T280" i="1"/>
  <c r="U280" i="1" s="1"/>
  <c r="V280" i="1" s="1"/>
  <c r="T281" i="1"/>
  <c r="U281" i="1" s="1"/>
  <c r="V281" i="1" s="1"/>
  <c r="T282" i="1"/>
  <c r="U282" i="1" s="1"/>
  <c r="V282" i="1" s="1"/>
  <c r="T283" i="1"/>
  <c r="U283" i="1" s="1"/>
  <c r="V283" i="1" s="1"/>
  <c r="T284" i="1"/>
  <c r="U284" i="1" s="1"/>
  <c r="V284" i="1" s="1"/>
  <c r="T285" i="1"/>
  <c r="U285" i="1" s="1"/>
  <c r="V285" i="1" s="1"/>
  <c r="T286" i="1"/>
  <c r="U286" i="1" s="1"/>
  <c r="V286" i="1" s="1"/>
  <c r="T287" i="1"/>
  <c r="U287" i="1" s="1"/>
  <c r="V287" i="1" s="1"/>
  <c r="T288" i="1"/>
  <c r="U288" i="1" s="1"/>
  <c r="V288" i="1" s="1"/>
  <c r="T289" i="1"/>
  <c r="U289" i="1" s="1"/>
  <c r="V289" i="1" s="1"/>
  <c r="T290" i="1"/>
  <c r="U290" i="1" s="1"/>
  <c r="V290" i="1" s="1"/>
  <c r="T291" i="1"/>
  <c r="U291" i="1" s="1"/>
  <c r="V291" i="1" s="1"/>
  <c r="T292" i="1"/>
  <c r="U292" i="1" s="1"/>
  <c r="V292" i="1" s="1"/>
  <c r="T293" i="1"/>
  <c r="U293" i="1" s="1"/>
  <c r="V293" i="1" s="1"/>
  <c r="T294" i="1"/>
  <c r="U294" i="1" s="1"/>
  <c r="V294" i="1" s="1"/>
  <c r="T295" i="1"/>
  <c r="U295" i="1" s="1"/>
  <c r="V295" i="1" s="1"/>
  <c r="T296" i="1"/>
  <c r="U296" i="1" s="1"/>
  <c r="V296" i="1" s="1"/>
  <c r="T297" i="1"/>
  <c r="U297" i="1" s="1"/>
  <c r="V297" i="1" s="1"/>
  <c r="T298" i="1"/>
  <c r="U298" i="1" s="1"/>
  <c r="V298" i="1" s="1"/>
  <c r="T299" i="1"/>
  <c r="U299" i="1" s="1"/>
  <c r="V299" i="1" s="1"/>
  <c r="T300" i="1"/>
  <c r="U300" i="1" s="1"/>
  <c r="V300" i="1" s="1"/>
  <c r="T301" i="1"/>
  <c r="U301" i="1" s="1"/>
  <c r="V301" i="1" s="1"/>
  <c r="T302" i="1"/>
  <c r="U302" i="1" s="1"/>
  <c r="V302" i="1" s="1"/>
  <c r="T303" i="1"/>
  <c r="U303" i="1" s="1"/>
  <c r="V303" i="1" s="1"/>
  <c r="T304" i="1"/>
  <c r="U304" i="1" s="1"/>
  <c r="V304" i="1" s="1"/>
  <c r="T305" i="1"/>
  <c r="U305" i="1" s="1"/>
  <c r="V305" i="1" s="1"/>
  <c r="T306" i="1"/>
  <c r="U306" i="1" s="1"/>
  <c r="V306" i="1" s="1"/>
  <c r="T307" i="1"/>
  <c r="U307" i="1" s="1"/>
  <c r="V307" i="1" s="1"/>
  <c r="T308" i="1"/>
  <c r="U308" i="1" s="1"/>
  <c r="V308" i="1" s="1"/>
  <c r="T309" i="1"/>
  <c r="U309" i="1" s="1"/>
  <c r="V309" i="1" s="1"/>
  <c r="T310" i="1"/>
  <c r="U310" i="1" s="1"/>
  <c r="V310" i="1" s="1"/>
  <c r="T311" i="1"/>
  <c r="U311" i="1" s="1"/>
  <c r="V311" i="1" s="1"/>
  <c r="T312" i="1"/>
  <c r="U312" i="1" s="1"/>
  <c r="V312" i="1" s="1"/>
  <c r="T313" i="1"/>
  <c r="U313" i="1" s="1"/>
  <c r="V313" i="1" s="1"/>
  <c r="T314" i="1"/>
  <c r="U314" i="1" s="1"/>
  <c r="V314" i="1" s="1"/>
  <c r="T315" i="1"/>
  <c r="U315" i="1" s="1"/>
  <c r="V315" i="1" s="1"/>
  <c r="T316" i="1"/>
  <c r="U316" i="1" s="1"/>
  <c r="V316" i="1" s="1"/>
  <c r="T317" i="1"/>
  <c r="U317" i="1" s="1"/>
  <c r="V317" i="1" s="1"/>
  <c r="T318" i="1"/>
  <c r="U318" i="1" s="1"/>
  <c r="V318" i="1" s="1"/>
  <c r="T319" i="1"/>
  <c r="U319" i="1" s="1"/>
  <c r="V319" i="1" s="1"/>
  <c r="T320" i="1"/>
  <c r="U320" i="1" s="1"/>
  <c r="V320" i="1" s="1"/>
  <c r="T321" i="1"/>
  <c r="U321" i="1" s="1"/>
  <c r="V321" i="1" s="1"/>
  <c r="T322" i="1"/>
  <c r="U322" i="1" s="1"/>
  <c r="V322" i="1" s="1"/>
  <c r="T323" i="1"/>
  <c r="U323" i="1" s="1"/>
  <c r="V323" i="1" s="1"/>
  <c r="T324" i="1"/>
  <c r="U324" i="1" s="1"/>
  <c r="V324" i="1" s="1"/>
  <c r="T325" i="1"/>
  <c r="U325" i="1" s="1"/>
  <c r="V325" i="1" s="1"/>
  <c r="T326" i="1"/>
  <c r="U326" i="1" s="1"/>
  <c r="V326" i="1" s="1"/>
  <c r="T327" i="1"/>
  <c r="U327" i="1" s="1"/>
  <c r="V327" i="1" s="1"/>
  <c r="T328" i="1"/>
  <c r="U328" i="1" s="1"/>
  <c r="V328" i="1" s="1"/>
  <c r="T329" i="1"/>
  <c r="U329" i="1" s="1"/>
  <c r="V329" i="1" s="1"/>
  <c r="T330" i="1"/>
  <c r="U330" i="1" s="1"/>
  <c r="V330" i="1" s="1"/>
  <c r="T331" i="1"/>
  <c r="U331" i="1" s="1"/>
  <c r="V331" i="1" s="1"/>
  <c r="T332" i="1"/>
  <c r="U332" i="1" s="1"/>
  <c r="V332" i="1" s="1"/>
  <c r="T333" i="1"/>
  <c r="U333" i="1" s="1"/>
  <c r="V333" i="1" s="1"/>
  <c r="T334" i="1"/>
  <c r="U334" i="1" s="1"/>
  <c r="V334" i="1" s="1"/>
  <c r="T335" i="1"/>
  <c r="U335" i="1" s="1"/>
  <c r="V335" i="1" s="1"/>
  <c r="T336" i="1"/>
  <c r="U336" i="1" s="1"/>
  <c r="V336" i="1" s="1"/>
  <c r="T337" i="1"/>
  <c r="U337" i="1" s="1"/>
  <c r="V337" i="1" s="1"/>
  <c r="T338" i="1"/>
  <c r="U338" i="1" s="1"/>
  <c r="V338" i="1" s="1"/>
  <c r="T339" i="1"/>
  <c r="U339" i="1" s="1"/>
  <c r="V339" i="1" s="1"/>
  <c r="T340" i="1"/>
  <c r="U340" i="1" s="1"/>
  <c r="V340" i="1" s="1"/>
  <c r="T341" i="1"/>
  <c r="U341" i="1" s="1"/>
  <c r="V341" i="1" s="1"/>
  <c r="T342" i="1"/>
  <c r="U342" i="1" s="1"/>
  <c r="V342" i="1" s="1"/>
  <c r="T343" i="1"/>
  <c r="U343" i="1" s="1"/>
  <c r="V343" i="1" s="1"/>
  <c r="T344" i="1"/>
  <c r="U344" i="1" s="1"/>
  <c r="V344" i="1" s="1"/>
  <c r="T345" i="1"/>
  <c r="U345" i="1" s="1"/>
  <c r="V345" i="1" s="1"/>
  <c r="T346" i="1"/>
  <c r="U346" i="1" s="1"/>
  <c r="V346" i="1" s="1"/>
  <c r="T347" i="1"/>
  <c r="U347" i="1" s="1"/>
  <c r="V347" i="1" s="1"/>
  <c r="T348" i="1"/>
  <c r="U348" i="1" s="1"/>
  <c r="V348" i="1" s="1"/>
  <c r="T349" i="1"/>
  <c r="U349" i="1" s="1"/>
  <c r="V349" i="1" s="1"/>
  <c r="T350" i="1"/>
  <c r="U350" i="1" s="1"/>
  <c r="V350" i="1" s="1"/>
  <c r="T351" i="1"/>
  <c r="U351" i="1" s="1"/>
  <c r="V351" i="1" s="1"/>
  <c r="T352" i="1"/>
  <c r="U352" i="1" s="1"/>
  <c r="V352" i="1" s="1"/>
  <c r="T353" i="1"/>
  <c r="U353" i="1" s="1"/>
  <c r="V353" i="1" s="1"/>
  <c r="T354" i="1"/>
  <c r="U354" i="1" s="1"/>
  <c r="V354" i="1" s="1"/>
  <c r="T355" i="1"/>
  <c r="U355" i="1" s="1"/>
  <c r="V355" i="1" s="1"/>
  <c r="T356" i="1"/>
  <c r="U356" i="1" s="1"/>
  <c r="V356" i="1" s="1"/>
  <c r="T357" i="1"/>
  <c r="U357" i="1" s="1"/>
  <c r="V357" i="1" s="1"/>
  <c r="T358" i="1"/>
  <c r="U358" i="1" s="1"/>
  <c r="V358" i="1" s="1"/>
  <c r="T359" i="1"/>
  <c r="U359" i="1" s="1"/>
  <c r="V359" i="1" s="1"/>
  <c r="T360" i="1"/>
  <c r="U360" i="1" s="1"/>
  <c r="V360" i="1" s="1"/>
  <c r="T361" i="1"/>
  <c r="U361" i="1" s="1"/>
  <c r="V361" i="1" s="1"/>
  <c r="T362" i="1"/>
  <c r="U362" i="1" s="1"/>
  <c r="V362" i="1" s="1"/>
  <c r="T363" i="1"/>
  <c r="U363" i="1" s="1"/>
  <c r="V363" i="1" s="1"/>
  <c r="T364" i="1"/>
  <c r="U364" i="1" s="1"/>
  <c r="V364" i="1" s="1"/>
  <c r="T365" i="1"/>
  <c r="U365" i="1" s="1"/>
  <c r="V365" i="1" s="1"/>
  <c r="T366" i="1"/>
  <c r="U366" i="1" s="1"/>
  <c r="V366" i="1" s="1"/>
  <c r="T367" i="1"/>
  <c r="U367" i="1" s="1"/>
  <c r="V367" i="1" s="1"/>
  <c r="T368" i="1"/>
  <c r="U368" i="1" s="1"/>
  <c r="V368" i="1" s="1"/>
  <c r="T369" i="1"/>
  <c r="U369" i="1" s="1"/>
  <c r="V369" i="1" s="1"/>
  <c r="T370" i="1"/>
  <c r="U370" i="1" s="1"/>
  <c r="V370" i="1" s="1"/>
  <c r="T371" i="1"/>
  <c r="U371" i="1" s="1"/>
  <c r="V371" i="1" s="1"/>
  <c r="T372" i="1"/>
  <c r="U372" i="1" s="1"/>
  <c r="V372" i="1" s="1"/>
  <c r="T373" i="1"/>
  <c r="U373" i="1" s="1"/>
  <c r="V373" i="1" s="1"/>
  <c r="T374" i="1"/>
  <c r="U374" i="1" s="1"/>
  <c r="V374" i="1" s="1"/>
  <c r="T375" i="1"/>
  <c r="U375" i="1" s="1"/>
  <c r="V375" i="1" s="1"/>
  <c r="T376" i="1"/>
  <c r="U376" i="1" s="1"/>
  <c r="V376" i="1" s="1"/>
  <c r="T377" i="1"/>
  <c r="U377" i="1" s="1"/>
  <c r="V377" i="1" s="1"/>
  <c r="T378" i="1"/>
  <c r="U378" i="1" s="1"/>
  <c r="V378" i="1" s="1"/>
  <c r="T379" i="1"/>
  <c r="U379" i="1" s="1"/>
  <c r="V379" i="1" s="1"/>
  <c r="T380" i="1"/>
  <c r="U380" i="1" s="1"/>
  <c r="V380" i="1" s="1"/>
  <c r="T381" i="1"/>
  <c r="U381" i="1" s="1"/>
  <c r="V381" i="1" s="1"/>
  <c r="T382" i="1"/>
  <c r="U382" i="1" s="1"/>
  <c r="V382" i="1" s="1"/>
  <c r="T383" i="1"/>
  <c r="U383" i="1" s="1"/>
  <c r="V383" i="1" s="1"/>
  <c r="T384" i="1"/>
  <c r="U384" i="1" s="1"/>
  <c r="V384" i="1" s="1"/>
  <c r="T385" i="1"/>
  <c r="U385" i="1" s="1"/>
  <c r="V385" i="1" s="1"/>
  <c r="T386" i="1"/>
  <c r="U386" i="1" s="1"/>
  <c r="V386" i="1" s="1"/>
  <c r="T387" i="1"/>
  <c r="U387" i="1" s="1"/>
  <c r="V387" i="1" s="1"/>
  <c r="T388" i="1"/>
  <c r="U388" i="1" s="1"/>
  <c r="V388" i="1" s="1"/>
  <c r="T389" i="1"/>
  <c r="U389" i="1" s="1"/>
  <c r="V389" i="1" s="1"/>
  <c r="T390" i="1"/>
  <c r="U390" i="1" s="1"/>
  <c r="V390" i="1" s="1"/>
  <c r="T391" i="1"/>
  <c r="U391" i="1" s="1"/>
  <c r="V391" i="1" s="1"/>
  <c r="T392" i="1"/>
  <c r="U392" i="1" s="1"/>
  <c r="V392" i="1" s="1"/>
  <c r="T393" i="1"/>
  <c r="U393" i="1" s="1"/>
  <c r="V393" i="1" s="1"/>
  <c r="T394" i="1"/>
  <c r="U394" i="1" s="1"/>
  <c r="V394" i="1" s="1"/>
  <c r="T395" i="1"/>
  <c r="U395" i="1" s="1"/>
  <c r="V395" i="1" s="1"/>
  <c r="T396" i="1"/>
  <c r="U396" i="1" s="1"/>
  <c r="V396" i="1" s="1"/>
  <c r="T397" i="1"/>
  <c r="U397" i="1" s="1"/>
  <c r="V397" i="1" s="1"/>
  <c r="T398" i="1"/>
  <c r="U398" i="1" s="1"/>
  <c r="V398" i="1" s="1"/>
  <c r="T399" i="1"/>
  <c r="U399" i="1" s="1"/>
  <c r="V399" i="1" s="1"/>
  <c r="T400" i="1"/>
  <c r="U400" i="1" s="1"/>
  <c r="V400" i="1" s="1"/>
  <c r="T401" i="1"/>
  <c r="U401" i="1" s="1"/>
  <c r="V401" i="1" s="1"/>
  <c r="T402" i="1"/>
  <c r="U402" i="1" s="1"/>
  <c r="V402" i="1" s="1"/>
  <c r="T403" i="1"/>
  <c r="U403" i="1" s="1"/>
  <c r="V403" i="1" s="1"/>
  <c r="T404" i="1"/>
  <c r="U404" i="1" s="1"/>
  <c r="V404" i="1" s="1"/>
  <c r="T405" i="1"/>
  <c r="U405" i="1" s="1"/>
  <c r="V405" i="1" s="1"/>
  <c r="T406" i="1"/>
  <c r="U406" i="1" s="1"/>
  <c r="V406" i="1" s="1"/>
  <c r="T407" i="1"/>
  <c r="U407" i="1" s="1"/>
  <c r="V407" i="1" s="1"/>
  <c r="T408" i="1"/>
  <c r="U408" i="1" s="1"/>
  <c r="V408" i="1" s="1"/>
  <c r="T409" i="1"/>
  <c r="U409" i="1" s="1"/>
  <c r="V409" i="1" s="1"/>
  <c r="T410" i="1"/>
  <c r="U410" i="1" s="1"/>
  <c r="V410" i="1" s="1"/>
  <c r="T411" i="1"/>
  <c r="U411" i="1" s="1"/>
  <c r="V411" i="1" s="1"/>
  <c r="T412" i="1"/>
  <c r="U412" i="1" s="1"/>
  <c r="V412" i="1" s="1"/>
  <c r="T413" i="1"/>
  <c r="U413" i="1" s="1"/>
  <c r="V413" i="1" s="1"/>
  <c r="T414" i="1"/>
  <c r="U414" i="1" s="1"/>
  <c r="V414" i="1" s="1"/>
  <c r="T415" i="1"/>
  <c r="U415" i="1" s="1"/>
  <c r="V415" i="1" s="1"/>
  <c r="T416" i="1"/>
  <c r="U416" i="1" s="1"/>
  <c r="V416" i="1" s="1"/>
  <c r="T417" i="1"/>
  <c r="U417" i="1" s="1"/>
  <c r="V417" i="1" s="1"/>
  <c r="T418" i="1"/>
  <c r="U418" i="1" s="1"/>
  <c r="V418" i="1" s="1"/>
  <c r="T419" i="1"/>
  <c r="U419" i="1" s="1"/>
  <c r="V419" i="1" s="1"/>
  <c r="T420" i="1"/>
  <c r="U420" i="1" s="1"/>
  <c r="V420" i="1" s="1"/>
  <c r="T421" i="1"/>
  <c r="U421" i="1" s="1"/>
  <c r="V421" i="1" s="1"/>
  <c r="T422" i="1"/>
  <c r="U422" i="1" s="1"/>
  <c r="V422" i="1" s="1"/>
  <c r="T423" i="1"/>
  <c r="U423" i="1" s="1"/>
  <c r="V423" i="1" s="1"/>
  <c r="T424" i="1"/>
  <c r="U424" i="1" s="1"/>
  <c r="V424" i="1" s="1"/>
  <c r="T425" i="1"/>
  <c r="U425" i="1" s="1"/>
  <c r="V425" i="1" s="1"/>
  <c r="T426" i="1"/>
  <c r="U426" i="1" s="1"/>
  <c r="V426" i="1" s="1"/>
  <c r="T427" i="1"/>
  <c r="U427" i="1" s="1"/>
  <c r="V427" i="1" s="1"/>
  <c r="T428" i="1"/>
  <c r="U428" i="1" s="1"/>
  <c r="V428" i="1" s="1"/>
  <c r="T429" i="1"/>
  <c r="U429" i="1" s="1"/>
  <c r="V429" i="1" s="1"/>
  <c r="T430" i="1"/>
  <c r="U430" i="1" s="1"/>
  <c r="V430" i="1" s="1"/>
  <c r="T431" i="1"/>
  <c r="U431" i="1" s="1"/>
  <c r="V431" i="1" s="1"/>
  <c r="T432" i="1"/>
  <c r="U432" i="1" s="1"/>
  <c r="V432" i="1" s="1"/>
  <c r="T433" i="1"/>
  <c r="U433" i="1" s="1"/>
  <c r="V433" i="1" s="1"/>
  <c r="T434" i="1"/>
  <c r="U434" i="1" s="1"/>
  <c r="V434" i="1" s="1"/>
  <c r="T435" i="1"/>
  <c r="U435" i="1" s="1"/>
  <c r="V435" i="1" s="1"/>
  <c r="T436" i="1"/>
  <c r="U436" i="1" s="1"/>
  <c r="V436" i="1" s="1"/>
  <c r="T437" i="1"/>
  <c r="U437" i="1" s="1"/>
  <c r="V437" i="1" s="1"/>
  <c r="T438" i="1"/>
  <c r="U438" i="1" s="1"/>
  <c r="V438" i="1" s="1"/>
  <c r="T439" i="1"/>
  <c r="U439" i="1" s="1"/>
  <c r="V439" i="1" s="1"/>
  <c r="T440" i="1"/>
  <c r="U440" i="1" s="1"/>
  <c r="V440" i="1" s="1"/>
  <c r="T441" i="1"/>
  <c r="U441" i="1" s="1"/>
  <c r="V441" i="1" s="1"/>
  <c r="T442" i="1"/>
  <c r="U442" i="1" s="1"/>
  <c r="V442" i="1" s="1"/>
  <c r="T443" i="1"/>
  <c r="U443" i="1" s="1"/>
  <c r="V443" i="1" s="1"/>
  <c r="T444" i="1"/>
  <c r="U444" i="1" s="1"/>
  <c r="V444" i="1" s="1"/>
  <c r="T445" i="1"/>
  <c r="U445" i="1" s="1"/>
  <c r="V445" i="1" s="1"/>
  <c r="T446" i="1"/>
  <c r="U446" i="1" s="1"/>
  <c r="V446" i="1" s="1"/>
  <c r="T447" i="1"/>
  <c r="U447" i="1" s="1"/>
  <c r="V447" i="1" s="1"/>
  <c r="T448" i="1"/>
  <c r="U448" i="1" s="1"/>
  <c r="V448" i="1" s="1"/>
  <c r="T449" i="1"/>
  <c r="U449" i="1" s="1"/>
  <c r="V449" i="1" s="1"/>
  <c r="T450" i="1"/>
  <c r="U450" i="1" s="1"/>
  <c r="V450" i="1" s="1"/>
  <c r="T451" i="1"/>
  <c r="U451" i="1" s="1"/>
  <c r="V451" i="1" s="1"/>
  <c r="T452" i="1"/>
  <c r="U452" i="1" s="1"/>
  <c r="V452" i="1" s="1"/>
  <c r="T453" i="1"/>
  <c r="U453" i="1" s="1"/>
  <c r="V453" i="1" s="1"/>
  <c r="T454" i="1"/>
  <c r="U454" i="1" s="1"/>
  <c r="V454" i="1" s="1"/>
  <c r="T455" i="1"/>
  <c r="U455" i="1" s="1"/>
  <c r="V455" i="1" s="1"/>
  <c r="T456" i="1"/>
  <c r="U456" i="1" s="1"/>
  <c r="V456" i="1" s="1"/>
  <c r="T457" i="1"/>
  <c r="U457" i="1" s="1"/>
  <c r="V457" i="1" s="1"/>
  <c r="T458" i="1"/>
  <c r="U458" i="1" s="1"/>
  <c r="V458" i="1" s="1"/>
  <c r="T459" i="1"/>
  <c r="U459" i="1" s="1"/>
  <c r="V459" i="1" s="1"/>
  <c r="T460" i="1"/>
  <c r="U460" i="1" s="1"/>
  <c r="V460" i="1" s="1"/>
  <c r="T461" i="1"/>
  <c r="U461" i="1" s="1"/>
  <c r="V461" i="1" s="1"/>
  <c r="T462" i="1"/>
  <c r="U462" i="1" s="1"/>
  <c r="V462" i="1" s="1"/>
  <c r="T463" i="1"/>
  <c r="U463" i="1" s="1"/>
  <c r="V463" i="1" s="1"/>
  <c r="T464" i="1"/>
  <c r="U464" i="1" s="1"/>
  <c r="V464" i="1" s="1"/>
  <c r="T465" i="1"/>
  <c r="U465" i="1" s="1"/>
  <c r="V465" i="1" s="1"/>
  <c r="T466" i="1"/>
  <c r="U466" i="1" s="1"/>
  <c r="V466" i="1" s="1"/>
  <c r="T467" i="1"/>
  <c r="U467" i="1" s="1"/>
  <c r="V467" i="1" s="1"/>
  <c r="T468" i="1"/>
  <c r="U468" i="1" s="1"/>
  <c r="V468" i="1" s="1"/>
  <c r="T469" i="1"/>
  <c r="U469" i="1" s="1"/>
  <c r="V469" i="1" s="1"/>
  <c r="T470" i="1"/>
  <c r="U470" i="1" s="1"/>
  <c r="V470" i="1" s="1"/>
  <c r="T471" i="1"/>
  <c r="U471" i="1" s="1"/>
  <c r="V471" i="1" s="1"/>
  <c r="T472" i="1"/>
  <c r="U472" i="1" s="1"/>
  <c r="V472" i="1" s="1"/>
  <c r="T473" i="1"/>
  <c r="U473" i="1" s="1"/>
  <c r="V473" i="1" s="1"/>
  <c r="T474" i="1"/>
  <c r="U474" i="1" s="1"/>
  <c r="V474" i="1" s="1"/>
  <c r="T475" i="1"/>
  <c r="U475" i="1" s="1"/>
  <c r="V475" i="1" s="1"/>
  <c r="T476" i="1"/>
  <c r="U476" i="1" s="1"/>
  <c r="V476" i="1" s="1"/>
  <c r="T477" i="1"/>
  <c r="U477" i="1" s="1"/>
  <c r="V477" i="1" s="1"/>
  <c r="T478" i="1"/>
  <c r="U478" i="1" s="1"/>
  <c r="V478" i="1" s="1"/>
  <c r="T479" i="1"/>
  <c r="U479" i="1" s="1"/>
  <c r="V479" i="1" s="1"/>
  <c r="T480" i="1"/>
  <c r="U480" i="1" s="1"/>
  <c r="V480" i="1" s="1"/>
  <c r="T481" i="1"/>
  <c r="U481" i="1" s="1"/>
  <c r="V481" i="1" s="1"/>
  <c r="T482" i="1"/>
  <c r="U482" i="1" s="1"/>
  <c r="V482" i="1" s="1"/>
  <c r="T483" i="1"/>
  <c r="U483" i="1" s="1"/>
  <c r="V483" i="1" s="1"/>
  <c r="T484" i="1"/>
  <c r="U484" i="1" s="1"/>
  <c r="V484" i="1" s="1"/>
  <c r="T485" i="1"/>
  <c r="U485" i="1" s="1"/>
  <c r="V485" i="1" s="1"/>
  <c r="T486" i="1"/>
  <c r="U486" i="1" s="1"/>
  <c r="V486" i="1" s="1"/>
  <c r="T487" i="1"/>
  <c r="U487" i="1" s="1"/>
  <c r="V487" i="1" s="1"/>
  <c r="T488" i="1"/>
  <c r="U488" i="1" s="1"/>
  <c r="V488" i="1" s="1"/>
  <c r="T489" i="1"/>
  <c r="U489" i="1" s="1"/>
  <c r="V489" i="1" s="1"/>
  <c r="T490" i="1"/>
  <c r="U490" i="1" s="1"/>
  <c r="V490" i="1" s="1"/>
  <c r="T491" i="1"/>
  <c r="U491" i="1" s="1"/>
  <c r="V491" i="1" s="1"/>
  <c r="T492" i="1"/>
  <c r="U492" i="1" s="1"/>
  <c r="V492" i="1" s="1"/>
  <c r="T493" i="1"/>
  <c r="U493" i="1" s="1"/>
  <c r="V493" i="1" s="1"/>
  <c r="T494" i="1"/>
  <c r="U494" i="1" s="1"/>
  <c r="V494" i="1" s="1"/>
  <c r="T495" i="1"/>
  <c r="U495" i="1" s="1"/>
  <c r="V495" i="1" s="1"/>
  <c r="T496" i="1"/>
  <c r="U496" i="1" s="1"/>
  <c r="V496" i="1" s="1"/>
  <c r="T497" i="1"/>
  <c r="U497" i="1" s="1"/>
  <c r="V497" i="1" s="1"/>
  <c r="T498" i="1"/>
  <c r="U498" i="1" s="1"/>
  <c r="V498" i="1" s="1"/>
  <c r="T499" i="1"/>
  <c r="U499" i="1" s="1"/>
  <c r="V499" i="1" s="1"/>
  <c r="T500" i="1"/>
  <c r="U500" i="1" s="1"/>
  <c r="V500" i="1" s="1"/>
  <c r="T501" i="1"/>
  <c r="U501" i="1" s="1"/>
  <c r="V501" i="1" s="1"/>
  <c r="T502" i="1"/>
  <c r="U502" i="1" s="1"/>
  <c r="V502" i="1" s="1"/>
  <c r="T503" i="1"/>
  <c r="U503" i="1" s="1"/>
  <c r="V503" i="1" s="1"/>
  <c r="T504" i="1"/>
  <c r="U504" i="1" s="1"/>
  <c r="V504" i="1" s="1"/>
  <c r="T505" i="1"/>
  <c r="U505" i="1" s="1"/>
  <c r="V505" i="1" s="1"/>
  <c r="T506" i="1"/>
  <c r="U506" i="1" s="1"/>
  <c r="V506" i="1" s="1"/>
  <c r="T507" i="1"/>
  <c r="U507" i="1" s="1"/>
  <c r="V507" i="1" s="1"/>
  <c r="T508" i="1"/>
  <c r="U508" i="1" s="1"/>
  <c r="V508" i="1" s="1"/>
  <c r="T509" i="1"/>
  <c r="U509" i="1" s="1"/>
  <c r="V509" i="1" s="1"/>
  <c r="T510" i="1"/>
  <c r="U510" i="1" s="1"/>
  <c r="V510" i="1" s="1"/>
  <c r="T511" i="1"/>
  <c r="U511" i="1" s="1"/>
  <c r="V511" i="1" s="1"/>
  <c r="T512" i="1"/>
  <c r="U512" i="1" s="1"/>
  <c r="V512" i="1" s="1"/>
  <c r="T513" i="1"/>
  <c r="U513" i="1" s="1"/>
  <c r="V513" i="1" s="1"/>
  <c r="T514" i="1"/>
  <c r="U514" i="1" s="1"/>
  <c r="V514" i="1" s="1"/>
  <c r="T515" i="1"/>
  <c r="U515" i="1" s="1"/>
  <c r="V515" i="1" s="1"/>
  <c r="T516" i="1"/>
  <c r="U516" i="1" s="1"/>
  <c r="V516" i="1" s="1"/>
  <c r="T517" i="1"/>
  <c r="U517" i="1" s="1"/>
  <c r="V517" i="1" s="1"/>
  <c r="T518" i="1"/>
  <c r="U518" i="1" s="1"/>
  <c r="V518" i="1" s="1"/>
  <c r="T519" i="1"/>
  <c r="U519" i="1" s="1"/>
  <c r="V519" i="1" s="1"/>
  <c r="T520" i="1"/>
  <c r="U520" i="1" s="1"/>
  <c r="V520" i="1" s="1"/>
  <c r="T521" i="1"/>
  <c r="U521" i="1" s="1"/>
  <c r="V521" i="1" s="1"/>
  <c r="T522" i="1"/>
  <c r="U522" i="1" s="1"/>
  <c r="V522" i="1" s="1"/>
  <c r="T523" i="1"/>
  <c r="U523" i="1" s="1"/>
  <c r="V523" i="1" s="1"/>
  <c r="T524" i="1"/>
  <c r="U524" i="1" s="1"/>
  <c r="V524" i="1" s="1"/>
  <c r="T525" i="1"/>
  <c r="U525" i="1" s="1"/>
  <c r="V525" i="1" s="1"/>
  <c r="T526" i="1"/>
  <c r="U526" i="1" s="1"/>
  <c r="V526" i="1" s="1"/>
  <c r="T527" i="1"/>
  <c r="U527" i="1" s="1"/>
  <c r="V527" i="1" s="1"/>
  <c r="T528" i="1"/>
  <c r="U528" i="1" s="1"/>
  <c r="V528" i="1" s="1"/>
  <c r="T529" i="1"/>
  <c r="U529" i="1" s="1"/>
  <c r="V529" i="1" s="1"/>
  <c r="T530" i="1"/>
  <c r="U530" i="1" s="1"/>
  <c r="V530" i="1" s="1"/>
  <c r="L13" i="1"/>
  <c r="T13" i="1" s="1"/>
  <c r="U13" i="1" s="1"/>
  <c r="V13" i="1" s="1"/>
  <c r="L14" i="1"/>
  <c r="T14" i="1" s="1"/>
  <c r="U14" i="1" s="1"/>
  <c r="V14" i="1" s="1"/>
  <c r="L15" i="1"/>
  <c r="T15" i="1" s="1"/>
  <c r="U15" i="1" s="1"/>
  <c r="V15" i="1" s="1"/>
  <c r="L12" i="1"/>
  <c r="T12" i="1" s="1"/>
  <c r="U12" i="1" s="1"/>
  <c r="V12" i="1" s="1"/>
  <c r="K8" i="1"/>
  <c r="T8" i="1" s="1"/>
  <c r="U8" i="1" s="1"/>
  <c r="V8" i="1" s="1"/>
  <c r="K9" i="1"/>
  <c r="T9" i="1" s="1"/>
  <c r="U9" i="1" s="1"/>
  <c r="V9" i="1" s="1"/>
  <c r="K10" i="1"/>
  <c r="T10" i="1" s="1"/>
  <c r="U10" i="1" s="1"/>
  <c r="V10" i="1" s="1"/>
  <c r="K7" i="1"/>
  <c r="T7" i="1" s="1"/>
  <c r="U7" i="1" s="1"/>
  <c r="V7" i="1" s="1"/>
</calcChain>
</file>

<file path=xl/sharedStrings.xml><?xml version="1.0" encoding="utf-8"?>
<sst xmlns="http://schemas.openxmlformats.org/spreadsheetml/2006/main" count="13763" uniqueCount="790">
  <si>
    <t>DATE</t>
  </si>
  <si>
    <t>PRODUCT ID</t>
  </si>
  <si>
    <t>QUANTITY</t>
  </si>
  <si>
    <t>SALE TYPE</t>
  </si>
  <si>
    <t>PAYMENT MODE</t>
  </si>
  <si>
    <t>DISCOUNT %</t>
  </si>
  <si>
    <t>PRODUCT</t>
  </si>
  <si>
    <t>CATEGORY</t>
  </si>
  <si>
    <t>UOM</t>
  </si>
  <si>
    <t>BUYING PRIZE</t>
  </si>
  <si>
    <t>SELLING PRICE</t>
  </si>
  <si>
    <t>Total Buying Value</t>
  </si>
  <si>
    <t>Total Selling Value</t>
  </si>
  <si>
    <t>Day</t>
  </si>
  <si>
    <t>Month</t>
  </si>
  <si>
    <t>Year</t>
  </si>
  <si>
    <t>44214</t>
  </si>
  <si>
    <t>44215</t>
  </si>
  <si>
    <t>44216</t>
  </si>
  <si>
    <t>44217</t>
  </si>
  <si>
    <t>P0024</t>
  </si>
  <si>
    <t>P0038</t>
  </si>
  <si>
    <t>P0013</t>
  </si>
  <si>
    <t>P0004</t>
  </si>
  <si>
    <t>P0035</t>
  </si>
  <si>
    <t>P0031</t>
  </si>
  <si>
    <t>P0003</t>
  </si>
  <si>
    <t>P0025</t>
  </si>
  <si>
    <t>P0037</t>
  </si>
  <si>
    <t>P0014</t>
  </si>
  <si>
    <t>P0042</t>
  </si>
  <si>
    <t>P0044</t>
  </si>
  <si>
    <t>P0023</t>
  </si>
  <si>
    <t>P0034</t>
  </si>
  <si>
    <t>P0020</t>
  </si>
  <si>
    <t>P0006</t>
  </si>
  <si>
    <t>P0001</t>
  </si>
  <si>
    <t>P0040</t>
  </si>
  <si>
    <t>P0032</t>
  </si>
  <si>
    <t>P0029</t>
  </si>
  <si>
    <t>P0010</t>
  </si>
  <si>
    <t>P0016</t>
  </si>
  <si>
    <t>P0022</t>
  </si>
  <si>
    <t>P0043</t>
  </si>
  <si>
    <t>P0005</t>
  </si>
  <si>
    <t>P0008</t>
  </si>
  <si>
    <t>P0027</t>
  </si>
  <si>
    <t>P0015</t>
  </si>
  <si>
    <t>P0030</t>
  </si>
  <si>
    <t>P0002</t>
  </si>
  <si>
    <t>P0018</t>
  </si>
  <si>
    <t>P0011</t>
  </si>
  <si>
    <t>P0021</t>
  </si>
  <si>
    <t>P0028</t>
  </si>
  <si>
    <t>P0039</t>
  </si>
  <si>
    <t>P0012</t>
  </si>
  <si>
    <t>P0007</t>
  </si>
  <si>
    <t>P0009</t>
  </si>
  <si>
    <t>P0033</t>
  </si>
  <si>
    <t>P0017</t>
  </si>
  <si>
    <t>P0019</t>
  </si>
  <si>
    <t>P0041</t>
  </si>
  <si>
    <t>P0026</t>
  </si>
  <si>
    <t>P0036</t>
  </si>
  <si>
    <t>4</t>
  </si>
  <si>
    <t>15</t>
  </si>
  <si>
    <t>9</t>
  </si>
  <si>
    <t>6</t>
  </si>
  <si>
    <t>WHOLESALER</t>
  </si>
  <si>
    <t>online</t>
  </si>
  <si>
    <t>DIRECT SALES</t>
  </si>
  <si>
    <t>ONLINE</t>
  </si>
  <si>
    <t>cash</t>
  </si>
  <si>
    <t>Product24</t>
  </si>
  <si>
    <t>Product38</t>
  </si>
  <si>
    <t>Product13</t>
  </si>
  <si>
    <t>Product04</t>
  </si>
  <si>
    <t>Product35</t>
  </si>
  <si>
    <t>Product31</t>
  </si>
  <si>
    <t>Product03</t>
  </si>
  <si>
    <t>Product42</t>
  </si>
  <si>
    <t>Product44</t>
  </si>
  <si>
    <t>Product23</t>
  </si>
  <si>
    <t>Product34</t>
  </si>
  <si>
    <t>Product20</t>
  </si>
  <si>
    <t>Product06</t>
  </si>
  <si>
    <t>Product01</t>
  </si>
  <si>
    <t>Product40</t>
  </si>
  <si>
    <t>Product32</t>
  </si>
  <si>
    <t>Product29</t>
  </si>
  <si>
    <t>Product10</t>
  </si>
  <si>
    <t>Product16</t>
  </si>
  <si>
    <t>Product22</t>
  </si>
  <si>
    <t>Product37</t>
  </si>
  <si>
    <t>Product43</t>
  </si>
  <si>
    <t>Product05</t>
  </si>
  <si>
    <t>Product08</t>
  </si>
  <si>
    <t>Product27</t>
  </si>
  <si>
    <t>Product15</t>
  </si>
  <si>
    <t>Product30</t>
  </si>
  <si>
    <t>Product25</t>
  </si>
  <si>
    <t>Product02</t>
  </si>
  <si>
    <t>Product18</t>
  </si>
  <si>
    <t>Product11</t>
  </si>
  <si>
    <t>Product21</t>
  </si>
  <si>
    <t>Product28</t>
  </si>
  <si>
    <t>Product39</t>
  </si>
  <si>
    <t>Product12</t>
  </si>
  <si>
    <t>Product07</t>
  </si>
  <si>
    <t>Product09</t>
  </si>
  <si>
    <t>Product33</t>
  </si>
  <si>
    <t>Product17</t>
  </si>
  <si>
    <t>Product19</t>
  </si>
  <si>
    <t>Product14</t>
  </si>
  <si>
    <t>Product41</t>
  </si>
  <si>
    <t>Product26</t>
  </si>
  <si>
    <t>Product36</t>
  </si>
  <si>
    <t>Category03</t>
  </si>
  <si>
    <t>Category05</t>
  </si>
  <si>
    <t>Category01</t>
  </si>
  <si>
    <t>Category02</t>
  </si>
  <si>
    <t>Category04</t>
  </si>
  <si>
    <t>Ft</t>
  </si>
  <si>
    <t>Kg</t>
  </si>
  <si>
    <t>Lt</t>
  </si>
  <si>
    <t>No.</t>
  </si>
  <si>
    <t>Jan</t>
  </si>
  <si>
    <t>Feb</t>
  </si>
  <si>
    <t>Mar</t>
  </si>
  <si>
    <t>Apr</t>
  </si>
  <si>
    <t>May</t>
  </si>
  <si>
    <t>Jun</t>
  </si>
  <si>
    <t>Jul</t>
  </si>
  <si>
    <t>Aug</t>
  </si>
  <si>
    <t>Sep</t>
  </si>
  <si>
    <t>Oct</t>
  </si>
  <si>
    <t>Nov</t>
  </si>
  <si>
    <t>Dec</t>
  </si>
  <si>
    <t>CASH</t>
  </si>
  <si>
    <t>formatted_date</t>
  </si>
  <si>
    <t>month_year</t>
  </si>
  <si>
    <t>profit_per_product</t>
  </si>
  <si>
    <t>total_profit</t>
  </si>
  <si>
    <t>profit_margin</t>
  </si>
  <si>
    <t>sales_category</t>
  </si>
  <si>
    <t>Media</t>
  </si>
  <si>
    <t>Error típico</t>
  </si>
  <si>
    <t>Mediana</t>
  </si>
  <si>
    <t>Moda</t>
  </si>
  <si>
    <t>Desviación estándar</t>
  </si>
  <si>
    <t>Varianza de la muestra</t>
  </si>
  <si>
    <t>Curtosis</t>
  </si>
  <si>
    <t>Coeficiente de asimetría</t>
  </si>
  <si>
    <t>Rango</t>
  </si>
  <si>
    <t>Mínimo</t>
  </si>
  <si>
    <t>Máximo</t>
  </si>
  <si>
    <t>Suma</t>
  </si>
  <si>
    <t>Cuenta</t>
  </si>
  <si>
    <t>total_discount_value</t>
  </si>
  <si>
    <t>payment_type_indicator</t>
  </si>
  <si>
    <r>
      <t xml:space="preserve">La </t>
    </r>
    <r>
      <rPr>
        <b/>
        <sz val="11"/>
        <color theme="1"/>
        <rFont val="Calibri"/>
        <family val="2"/>
        <scheme val="minor"/>
      </rPr>
      <t>media</t>
    </r>
    <r>
      <rPr>
        <sz val="11"/>
        <color theme="1"/>
        <rFont val="Calibri"/>
        <family val="2"/>
        <scheme val="minor"/>
      </rPr>
      <t xml:space="preserve"> del valor de compra es de 77,66, similar al valor  la </t>
    </r>
    <r>
      <rPr>
        <b/>
        <sz val="11"/>
        <color theme="1"/>
        <rFont val="Calibri"/>
        <family val="2"/>
        <scheme val="minor"/>
      </rPr>
      <t>mediana</t>
    </r>
    <r>
      <rPr>
        <sz val="11"/>
        <color theme="1"/>
        <rFont val="Calibri"/>
        <family val="2"/>
        <scheme val="minor"/>
      </rPr>
      <t xml:space="preserve"> (75), por lo que el 50% de los productos tendrían un valor de compra cercano al promedio, lo que supone una distribución bastante simétrica, comprobado por el </t>
    </r>
    <r>
      <rPr>
        <b/>
        <sz val="11"/>
        <color theme="1"/>
        <rFont val="Calibri"/>
        <family val="2"/>
        <scheme val="minor"/>
      </rPr>
      <t>coeficiente de asimetría</t>
    </r>
    <r>
      <rPr>
        <sz val="11"/>
        <color theme="1"/>
        <rFont val="Calibri"/>
        <family val="2"/>
        <scheme val="minor"/>
      </rPr>
      <t xml:space="preserve"> de 0,04. Sin embargo la </t>
    </r>
    <r>
      <rPr>
        <b/>
        <sz val="11"/>
        <color theme="1"/>
        <rFont val="Calibri"/>
        <family val="2"/>
        <scheme val="minor"/>
      </rPr>
      <t>moda</t>
    </r>
    <r>
      <rPr>
        <sz val="11"/>
        <color theme="1"/>
        <rFont val="Calibri"/>
        <family val="2"/>
        <scheme val="minor"/>
      </rPr>
      <t xml:space="preserve"> es de 37, lo que podría indicar que muchos productos tienen un valor de compra inferior.  La </t>
    </r>
    <r>
      <rPr>
        <b/>
        <sz val="11"/>
        <color theme="1"/>
        <rFont val="Calibri"/>
        <family val="2"/>
        <scheme val="minor"/>
      </rPr>
      <t>desviación estándar</t>
    </r>
    <r>
      <rPr>
        <sz val="11"/>
        <color theme="1"/>
        <rFont val="Calibri"/>
        <family val="2"/>
        <scheme val="minor"/>
      </rPr>
      <t xml:space="preserve"> de 43 sugiere cierta dispersión, concidiente con el </t>
    </r>
    <r>
      <rPr>
        <b/>
        <sz val="11"/>
        <color theme="1"/>
        <rFont val="Calibri"/>
        <family val="2"/>
        <scheme val="minor"/>
      </rPr>
      <t>rango</t>
    </r>
    <r>
      <rPr>
        <sz val="11"/>
        <color theme="1"/>
        <rFont val="Calibri"/>
        <family val="2"/>
        <scheme val="minor"/>
      </rPr>
      <t xml:space="preserve"> de 145.
La </t>
    </r>
    <r>
      <rPr>
        <b/>
        <sz val="11"/>
        <color theme="1"/>
        <rFont val="Calibri"/>
        <family val="2"/>
        <scheme val="minor"/>
      </rPr>
      <t>curtosis</t>
    </r>
    <r>
      <rPr>
        <sz val="11"/>
        <color theme="1"/>
        <rFont val="Calibri"/>
        <family val="2"/>
        <scheme val="minor"/>
      </rPr>
      <t xml:space="preserve"> de -1,03 indica que se trata de una distribución platicúrtica, es decir, que, como sugieren los valores tan similares de media y mediana, la mayoría de los valores se agrupan en torno a la media
</t>
    </r>
  </si>
  <si>
    <r>
      <t xml:space="preserve">La </t>
    </r>
    <r>
      <rPr>
        <b/>
        <sz val="11"/>
        <color theme="1"/>
        <rFont val="Calibri"/>
        <family val="2"/>
        <scheme val="minor"/>
      </rPr>
      <t>media</t>
    </r>
    <r>
      <rPr>
        <sz val="11"/>
        <color theme="1"/>
        <rFont val="Calibri"/>
        <family val="2"/>
        <scheme val="minor"/>
      </rPr>
      <t xml:space="preserve"> del descuento es de 26,6, valor muy similar al de la </t>
    </r>
    <r>
      <rPr>
        <b/>
        <sz val="11"/>
        <color theme="1"/>
        <rFont val="Calibri"/>
        <family val="2"/>
        <scheme val="minor"/>
      </rPr>
      <t>mediana</t>
    </r>
    <r>
      <rPr>
        <sz val="11"/>
        <color theme="1"/>
        <rFont val="Calibri"/>
        <family val="2"/>
        <scheme val="minor"/>
      </rPr>
      <t xml:space="preserve"> (27) y la </t>
    </r>
    <r>
      <rPr>
        <b/>
        <sz val="11"/>
        <color theme="1"/>
        <rFont val="Calibri"/>
        <family val="2"/>
        <scheme val="minor"/>
      </rPr>
      <t>moda</t>
    </r>
    <r>
      <rPr>
        <sz val="11"/>
        <color theme="1"/>
        <rFont val="Calibri"/>
        <family val="2"/>
        <scheme val="minor"/>
      </rPr>
      <t xml:space="preserve"> (28), indicando que la mayoría de los descuentos son en torno al valor promedio y que la distribución es bastante simétrica, lo que se corresponde con el coeficiente de asimetría de 0,02. La </t>
    </r>
    <r>
      <rPr>
        <b/>
        <sz val="11"/>
        <color theme="1"/>
        <rFont val="Calibri"/>
        <family val="2"/>
        <scheme val="minor"/>
      </rPr>
      <t>desviación estándar</t>
    </r>
    <r>
      <rPr>
        <sz val="11"/>
        <color theme="1"/>
        <rFont val="Calibri"/>
        <family val="2"/>
        <scheme val="minor"/>
      </rPr>
      <t xml:space="preserve"> de 15 indicaría que hay cierta dispersión en los descuentos, concordando con el rango entre 0 y 54.
La curtosis de -1,04 indica que se trata de una distribución platicúrtica, es decir, que, como sugieren los valores de mediana y moda, la mayoría de los valores se agrupan en torno a la media, con pocos valores extremos.
</t>
    </r>
  </si>
  <si>
    <r>
      <t xml:space="preserve">La </t>
    </r>
    <r>
      <rPr>
        <b/>
        <sz val="11"/>
        <color theme="1"/>
        <rFont val="Calibri"/>
        <family val="2"/>
        <scheme val="minor"/>
      </rPr>
      <t>media</t>
    </r>
    <r>
      <rPr>
        <sz val="11"/>
        <color theme="1"/>
        <rFont val="Calibri"/>
        <family val="2"/>
        <scheme val="minor"/>
      </rPr>
      <t xml:space="preserve"> del valor de venta es de 94, mayor que la </t>
    </r>
    <r>
      <rPr>
        <b/>
        <sz val="11"/>
        <color theme="1"/>
        <rFont val="Calibri"/>
        <family val="2"/>
        <scheme val="minor"/>
      </rPr>
      <t xml:space="preserve">mediana </t>
    </r>
    <r>
      <rPr>
        <sz val="11"/>
        <color theme="1"/>
        <rFont val="Calibri"/>
        <family val="2"/>
        <scheme val="minor"/>
      </rPr>
      <t xml:space="preserve">(85,5), lo que indicaría que hay valores altos que afectan a la media. La </t>
    </r>
    <r>
      <rPr>
        <b/>
        <sz val="11"/>
        <color theme="1"/>
        <rFont val="Calibri"/>
        <family val="2"/>
        <scheme val="minor"/>
      </rPr>
      <t>moda</t>
    </r>
    <r>
      <rPr>
        <sz val="11"/>
        <color theme="1"/>
        <rFont val="Calibri"/>
        <family val="2"/>
        <scheme val="minor"/>
      </rPr>
      <t xml:space="preserve"> de 162 sugiere que es frecuente un precio de venta superior a la media. La </t>
    </r>
    <r>
      <rPr>
        <b/>
        <sz val="11"/>
        <color theme="1"/>
        <rFont val="Calibri"/>
        <family val="2"/>
        <scheme val="minor"/>
      </rPr>
      <t>desviación estándar</t>
    </r>
    <r>
      <rPr>
        <sz val="11"/>
        <color theme="1"/>
        <rFont val="Calibri"/>
        <family val="2"/>
        <scheme val="minor"/>
      </rPr>
      <t xml:space="preserve"> de 55 sugiere una amplia dispersión de precios, coindiciendo con el </t>
    </r>
    <r>
      <rPr>
        <b/>
        <sz val="11"/>
        <color theme="1"/>
        <rFont val="Calibri"/>
        <family val="2"/>
        <scheme val="minor"/>
      </rPr>
      <t>rango</t>
    </r>
    <r>
      <rPr>
        <sz val="11"/>
        <color theme="1"/>
        <rFont val="Calibri"/>
        <family val="2"/>
        <scheme val="minor"/>
      </rPr>
      <t xml:space="preserve"> de 203, con un valor mínimo de 6,7 y un máximo de 210.
El </t>
    </r>
    <r>
      <rPr>
        <b/>
        <sz val="11"/>
        <color theme="1"/>
        <rFont val="Calibri"/>
        <family val="2"/>
        <scheme val="minor"/>
      </rPr>
      <t>coeficiente de asimetría</t>
    </r>
    <r>
      <rPr>
        <sz val="11"/>
        <color theme="1"/>
        <rFont val="Calibri"/>
        <family val="2"/>
        <scheme val="minor"/>
      </rPr>
      <t xml:space="preserve"> de 0,23 sugiere que la la distribución está sesgada ligeramente a la derecha, encajando con la media superior a la mediana y el valor de la moda.  La </t>
    </r>
    <r>
      <rPr>
        <b/>
        <sz val="11"/>
        <color theme="1"/>
        <rFont val="Calibri"/>
        <family val="2"/>
        <scheme val="minor"/>
      </rPr>
      <t>curtosis</t>
    </r>
    <r>
      <rPr>
        <sz val="11"/>
        <color theme="1"/>
        <rFont val="Calibri"/>
        <family val="2"/>
        <scheme val="minor"/>
      </rPr>
      <t xml:space="preserve"> de -0,9 indica que se trata de una distribución platicúrtica, es decir, que la mayoría de los valores se agrupa cerca del promedio.
</t>
    </r>
  </si>
  <si>
    <r>
      <t xml:space="preserve">La </t>
    </r>
    <r>
      <rPr>
        <b/>
        <sz val="11"/>
        <color theme="1"/>
        <rFont val="Calibri"/>
        <family val="2"/>
        <scheme val="minor"/>
      </rPr>
      <t>media</t>
    </r>
    <r>
      <rPr>
        <sz val="11"/>
        <color theme="1"/>
        <rFont val="Calibri"/>
        <family val="2"/>
        <scheme val="minor"/>
      </rPr>
      <t xml:space="preserve"> del valor total de compra es de 633, mayor que la </t>
    </r>
    <r>
      <rPr>
        <b/>
        <sz val="11"/>
        <color theme="1"/>
        <rFont val="Calibri"/>
        <family val="2"/>
        <scheme val="minor"/>
      </rPr>
      <t xml:space="preserve">mediana </t>
    </r>
    <r>
      <rPr>
        <sz val="11"/>
        <color theme="1"/>
        <rFont val="Calibri"/>
        <family val="2"/>
        <scheme val="minor"/>
      </rPr>
      <t xml:space="preserve">(495), lo que indicaría que, aunque la mitad de las compras tiene un valor inferior a la media, como podría indicar la </t>
    </r>
    <r>
      <rPr>
        <b/>
        <sz val="11"/>
        <color theme="1"/>
        <rFont val="Calibri"/>
        <family val="2"/>
        <scheme val="minor"/>
      </rPr>
      <t>moda</t>
    </r>
    <r>
      <rPr>
        <sz val="11"/>
        <color theme="1"/>
        <rFont val="Calibri"/>
        <family val="2"/>
        <scheme val="minor"/>
      </rPr>
      <t xml:space="preserve"> de 360, hay valores altos que afectan a la media.  La </t>
    </r>
    <r>
      <rPr>
        <b/>
        <sz val="11"/>
        <color theme="1"/>
        <rFont val="Calibri"/>
        <family val="2"/>
        <scheme val="minor"/>
      </rPr>
      <t>desviación estándar</t>
    </r>
    <r>
      <rPr>
        <sz val="11"/>
        <color theme="1"/>
        <rFont val="Calibri"/>
        <family val="2"/>
        <scheme val="minor"/>
      </rPr>
      <t xml:space="preserve"> de 521 sugiere una amplia dispersión de precios, coindiciendo con el </t>
    </r>
    <r>
      <rPr>
        <b/>
        <sz val="11"/>
        <color theme="1"/>
        <rFont val="Calibri"/>
        <family val="2"/>
        <scheme val="minor"/>
      </rPr>
      <t>rango</t>
    </r>
    <r>
      <rPr>
        <sz val="11"/>
        <color theme="1"/>
        <rFont val="Calibri"/>
        <family val="2"/>
        <scheme val="minor"/>
      </rPr>
      <t xml:space="preserve"> de 2245, con un valor mínimo de 5 y un máximo de 2250.
El </t>
    </r>
    <r>
      <rPr>
        <b/>
        <sz val="11"/>
        <color theme="1"/>
        <rFont val="Calibri"/>
        <family val="2"/>
        <scheme val="minor"/>
      </rPr>
      <t>coeficiente de asimetría</t>
    </r>
    <r>
      <rPr>
        <sz val="11"/>
        <color theme="1"/>
        <rFont val="Calibri"/>
        <family val="2"/>
        <scheme val="minor"/>
      </rPr>
      <t xml:space="preserve"> de 0,96 sugiere que la la distribución está sesgada ligeramente a la derecha, encajando con la media superior a la mediana y el valor máximo del rango.  La </t>
    </r>
    <r>
      <rPr>
        <b/>
        <sz val="11"/>
        <color theme="1"/>
        <rFont val="Calibri"/>
        <family val="2"/>
        <scheme val="minor"/>
      </rPr>
      <t>curtosis</t>
    </r>
    <r>
      <rPr>
        <sz val="11"/>
        <color theme="1"/>
        <rFont val="Calibri"/>
        <family val="2"/>
        <scheme val="minor"/>
      </rPr>
      <t xml:space="preserve"> de 0,29 indica que se trata de una distribución ligeramente leptocúrtica, es decir, que hay un grupo ligero de valores cercanos al promedio aunque la mayoría son más extremos.
</t>
    </r>
  </si>
  <si>
    <r>
      <t xml:space="preserve">La </t>
    </r>
    <r>
      <rPr>
        <b/>
        <sz val="11"/>
        <rFont val="Calibri"/>
        <family val="2"/>
        <scheme val="minor"/>
      </rPr>
      <t>media</t>
    </r>
    <r>
      <rPr>
        <sz val="11"/>
        <rFont val="Calibri"/>
        <family val="2"/>
        <scheme val="minor"/>
      </rPr>
      <t xml:space="preserve"> del beneficio total es de 130, pero la </t>
    </r>
    <r>
      <rPr>
        <b/>
        <sz val="11"/>
        <rFont val="Calibri"/>
        <family val="2"/>
        <scheme val="minor"/>
      </rPr>
      <t>mediana</t>
    </r>
    <r>
      <rPr>
        <sz val="11"/>
        <rFont val="Calibri"/>
        <family val="2"/>
        <scheme val="minor"/>
      </rPr>
      <t xml:space="preserve"> es de 73, lo que indica que la mitad de los valores de descuento son bastante inferiores al promedio. Sin embargo, la diferencia entre media y mediana sugiere que hay valores de beneficio bastante altos. La </t>
    </r>
    <r>
      <rPr>
        <b/>
        <sz val="11"/>
        <rFont val="Calibri"/>
        <family val="2"/>
        <scheme val="minor"/>
      </rPr>
      <t>desviación estándar</t>
    </r>
    <r>
      <rPr>
        <sz val="11"/>
        <rFont val="Calibri"/>
        <family val="2"/>
        <scheme val="minor"/>
      </rPr>
      <t xml:space="preserve"> de 147 sugiere una dispersión de los valores, corroborado por el rango de 898, con un mínimo de 1,7.
El </t>
    </r>
    <r>
      <rPr>
        <b/>
        <sz val="11"/>
        <rFont val="Calibri"/>
        <family val="2"/>
        <scheme val="minor"/>
      </rPr>
      <t>coeficiente de asimetría</t>
    </r>
    <r>
      <rPr>
        <sz val="11"/>
        <rFont val="Calibri"/>
        <family val="2"/>
        <scheme val="minor"/>
      </rPr>
      <t xml:space="preserve"> de 2,1  indica que los datos están sesgados a la derecha, lo que implica que algunos valores de venta son muy altos, haciendo que suba la media y la </t>
    </r>
    <r>
      <rPr>
        <b/>
        <sz val="11"/>
        <rFont val="Calibri"/>
        <family val="2"/>
        <scheme val="minor"/>
      </rPr>
      <t>curtoris</t>
    </r>
    <r>
      <rPr>
        <sz val="11"/>
        <rFont val="Calibri"/>
        <family val="2"/>
        <scheme val="minor"/>
      </rPr>
      <t xml:space="preserve"> de 5 indica que es muy leptocúrtica, es decir, que hay pocos valores similares al promedio y muchos en los extremos.</t>
    </r>
  </si>
  <si>
    <r>
      <t xml:space="preserve">La </t>
    </r>
    <r>
      <rPr>
        <b/>
        <sz val="11"/>
        <rFont val="Calibri"/>
        <family val="2"/>
        <scheme val="minor"/>
      </rPr>
      <t>media</t>
    </r>
    <r>
      <rPr>
        <sz val="11"/>
        <rFont val="Calibri"/>
        <family val="2"/>
        <scheme val="minor"/>
      </rPr>
      <t xml:space="preserve"> del margen de beneficio es de 0,168, bastante similar a la </t>
    </r>
    <r>
      <rPr>
        <b/>
        <sz val="11"/>
        <rFont val="Calibri"/>
        <family val="2"/>
        <scheme val="minor"/>
      </rPr>
      <t>mediana</t>
    </r>
    <r>
      <rPr>
        <sz val="11"/>
        <rFont val="Calibri"/>
        <family val="2"/>
        <scheme val="minor"/>
      </rPr>
      <t xml:space="preserve"> de 0,159  lo que indicaría que la media es robusta y la distribución es bastante simétrica, lo que estaría apoyado por el coeficiente de asimetría de -0,05.  La </t>
    </r>
    <r>
      <rPr>
        <b/>
        <sz val="11"/>
        <rFont val="Calibri"/>
        <family val="2"/>
        <scheme val="minor"/>
      </rPr>
      <t>desviación estándar</t>
    </r>
    <r>
      <rPr>
        <sz val="11"/>
        <rFont val="Calibri"/>
        <family val="2"/>
        <scheme val="minor"/>
      </rPr>
      <t xml:space="preserve"> de 0,072 sugiere una dispersión de los valores, corroborado por el rango de 0,23, con un mínimo de 0,05.
La </t>
    </r>
    <r>
      <rPr>
        <b/>
        <sz val="11"/>
        <rFont val="Calibri"/>
        <family val="2"/>
        <scheme val="minor"/>
      </rPr>
      <t>curtoris</t>
    </r>
    <r>
      <rPr>
        <sz val="11"/>
        <rFont val="Calibri"/>
        <family val="2"/>
        <scheme val="minor"/>
      </rPr>
      <t xml:space="preserve"> de -1,47 indica que es muy platicúrtica, es decir, que la mayoría de valores se agrupan en torno a la media y hay poco valores extremos.</t>
    </r>
  </si>
  <si>
    <r>
      <t xml:space="preserve">La </t>
    </r>
    <r>
      <rPr>
        <b/>
        <sz val="11"/>
        <rFont val="Calibri"/>
        <family val="2"/>
        <scheme val="minor"/>
      </rPr>
      <t>media</t>
    </r>
    <r>
      <rPr>
        <sz val="11"/>
        <rFont val="Calibri"/>
        <family val="2"/>
        <scheme val="minor"/>
      </rPr>
      <t xml:space="preserve"> del beneficio por producto es de 16,5, pero la </t>
    </r>
    <r>
      <rPr>
        <b/>
        <sz val="11"/>
        <rFont val="Calibri"/>
        <family val="2"/>
        <scheme val="minor"/>
      </rPr>
      <t>mediana</t>
    </r>
    <r>
      <rPr>
        <sz val="11"/>
        <rFont val="Calibri"/>
        <family val="2"/>
        <scheme val="minor"/>
      </rPr>
      <t xml:space="preserve"> es de 10, lo que indica que la mitad de los valores de descuento son bastante inferiores al promedio.  La </t>
    </r>
    <r>
      <rPr>
        <b/>
        <sz val="11"/>
        <rFont val="Calibri"/>
        <family val="2"/>
        <scheme val="minor"/>
      </rPr>
      <t>desviación estándar</t>
    </r>
    <r>
      <rPr>
        <sz val="11"/>
        <rFont val="Calibri"/>
        <family val="2"/>
        <scheme val="minor"/>
      </rPr>
      <t xml:space="preserve"> de 14 sugiere una dispersión de los valores, corroborado por el rango de 58,67, con un mínimo de 1,33.
El </t>
    </r>
    <r>
      <rPr>
        <b/>
        <sz val="11"/>
        <rFont val="Calibri"/>
        <family val="2"/>
        <scheme val="minor"/>
      </rPr>
      <t>coeficiente de asimetría</t>
    </r>
    <r>
      <rPr>
        <sz val="11"/>
        <rFont val="Calibri"/>
        <family val="2"/>
        <scheme val="minor"/>
      </rPr>
      <t xml:space="preserve"> de 1,22  indica que los datos están sesgados a la derecha, lo que implica que algunos valores de venta son muy altos, como sugiere la moda de 42, haciendo que suba la media y la </t>
    </r>
    <r>
      <rPr>
        <b/>
        <sz val="11"/>
        <rFont val="Calibri"/>
        <family val="2"/>
        <scheme val="minor"/>
      </rPr>
      <t>curtoris</t>
    </r>
    <r>
      <rPr>
        <sz val="11"/>
        <rFont val="Calibri"/>
        <family val="2"/>
        <scheme val="minor"/>
      </rPr>
      <t xml:space="preserve"> de 0,67 indica que es leptocúrtica, es decir, que hay algunos valores similares al promedio y muchos en los extremos.</t>
    </r>
  </si>
  <si>
    <r>
      <t xml:space="preserve">La </t>
    </r>
    <r>
      <rPr>
        <b/>
        <sz val="11"/>
        <color theme="1"/>
        <rFont val="Calibri"/>
        <family val="2"/>
        <scheme val="minor"/>
      </rPr>
      <t>media</t>
    </r>
    <r>
      <rPr>
        <sz val="11"/>
        <color theme="1"/>
        <rFont val="Calibri"/>
        <family val="2"/>
        <scheme val="minor"/>
      </rPr>
      <t xml:space="preserve"> del valor total de descuento es de 203, pero la </t>
    </r>
    <r>
      <rPr>
        <b/>
        <sz val="11"/>
        <color theme="1"/>
        <rFont val="Calibri"/>
        <family val="2"/>
        <scheme val="minor"/>
      </rPr>
      <t>mediana</t>
    </r>
    <r>
      <rPr>
        <sz val="11"/>
        <color theme="1"/>
        <rFont val="Calibri"/>
        <family val="2"/>
        <scheme val="minor"/>
      </rPr>
      <t xml:space="preserve"> es de 118, lo que indica que la mitad de los valores de descuento son bastante inferiores al promedio, lo que podría estar apoyado por la moda de 0. Sin embargo, la diferencia entre media y mediana sugiere que hay valores de descuento bastante altos. La </t>
    </r>
    <r>
      <rPr>
        <b/>
        <sz val="11"/>
        <color theme="1"/>
        <rFont val="Calibri"/>
        <family val="2"/>
        <scheme val="minor"/>
      </rPr>
      <t>desviación estándar</t>
    </r>
    <r>
      <rPr>
        <sz val="11"/>
        <color theme="1"/>
        <rFont val="Calibri"/>
        <family val="2"/>
        <scheme val="minor"/>
      </rPr>
      <t xml:space="preserve"> de 225 sugiere una dispersión de los valores, corroborado por el rango de 1600, con un mínimo de 0.
El </t>
    </r>
    <r>
      <rPr>
        <b/>
        <sz val="11"/>
        <color theme="1"/>
        <rFont val="Calibri"/>
        <family val="2"/>
        <scheme val="minor"/>
      </rPr>
      <t>coeficiente de asimetría</t>
    </r>
    <r>
      <rPr>
        <sz val="11"/>
        <color theme="1"/>
        <rFont val="Calibri"/>
        <family val="2"/>
        <scheme val="minor"/>
      </rPr>
      <t xml:space="preserve"> de 1,94  indica que los datos están sesgados a la derecha, lo que implica que algunos valores de venta son muy altos, haciendo que suba la media y la </t>
    </r>
    <r>
      <rPr>
        <b/>
        <sz val="11"/>
        <color theme="1"/>
        <rFont val="Calibri"/>
        <family val="2"/>
        <scheme val="minor"/>
      </rPr>
      <t>curtoris</t>
    </r>
    <r>
      <rPr>
        <sz val="11"/>
        <color theme="1"/>
        <rFont val="Calibri"/>
        <family val="2"/>
        <scheme val="minor"/>
      </rPr>
      <t xml:space="preserve"> de 5 indica que es muy leptocúrtica, es decir, que hay pocos valores similares al promedio y muchos en los extremos.</t>
    </r>
  </si>
  <si>
    <r>
      <t xml:space="preserve">La </t>
    </r>
    <r>
      <rPr>
        <b/>
        <sz val="11"/>
        <color theme="1"/>
        <rFont val="Calibri"/>
        <family val="2"/>
        <scheme val="minor"/>
      </rPr>
      <t>media</t>
    </r>
    <r>
      <rPr>
        <sz val="11"/>
        <color theme="1"/>
        <rFont val="Calibri"/>
        <family val="2"/>
        <scheme val="minor"/>
      </rPr>
      <t xml:space="preserve"> del valor total de ventas es de 763,75, pero la </t>
    </r>
    <r>
      <rPr>
        <b/>
        <sz val="11"/>
        <color theme="1"/>
        <rFont val="Calibri"/>
        <family val="2"/>
        <scheme val="minor"/>
      </rPr>
      <t>mediana</t>
    </r>
    <r>
      <rPr>
        <sz val="11"/>
        <color theme="1"/>
        <rFont val="Calibri"/>
        <family val="2"/>
        <scheme val="minor"/>
      </rPr>
      <t xml:space="preserve"> es de 598,50, lo que indica que la mitad de las ventas son inferiores al promedio. La </t>
    </r>
    <r>
      <rPr>
        <b/>
        <sz val="11"/>
        <color theme="1"/>
        <rFont val="Calibri"/>
        <family val="2"/>
        <scheme val="minor"/>
      </rPr>
      <t>desviación estándar</t>
    </r>
    <r>
      <rPr>
        <sz val="11"/>
        <color theme="1"/>
        <rFont val="Calibri"/>
        <family val="2"/>
        <scheme val="minor"/>
      </rPr>
      <t xml:space="preserve"> de 642,59 sugiere una gran variabilidad en las ventas.
El </t>
    </r>
    <r>
      <rPr>
        <b/>
        <sz val="11"/>
        <color theme="1"/>
        <rFont val="Calibri"/>
        <family val="2"/>
        <scheme val="minor"/>
      </rPr>
      <t>coeficiente de asimetría</t>
    </r>
    <r>
      <rPr>
        <sz val="11"/>
        <color theme="1"/>
        <rFont val="Calibri"/>
        <family val="2"/>
        <scheme val="minor"/>
      </rPr>
      <t xml:space="preserve"> de 1,09 indica que los datos están sesgados a la derecha, lo que implica que algunos valores de venta son muy altos, haciendo que suba la media. La </t>
    </r>
    <r>
      <rPr>
        <b/>
        <sz val="11"/>
        <color theme="1"/>
        <rFont val="Calibri"/>
        <family val="2"/>
        <scheme val="minor"/>
      </rPr>
      <t>moda</t>
    </r>
    <r>
      <rPr>
        <sz val="11"/>
        <color theme="1"/>
        <rFont val="Calibri"/>
        <family val="2"/>
        <scheme val="minor"/>
      </rPr>
      <t xml:space="preserve"> es de 738,72, lo que indica que las ventas más frecuentes tienen un valor entorno a la media.
El </t>
    </r>
    <r>
      <rPr>
        <b/>
        <sz val="11"/>
        <color theme="1"/>
        <rFont val="Calibri"/>
        <family val="2"/>
        <scheme val="minor"/>
      </rPr>
      <t>rango</t>
    </r>
    <r>
      <rPr>
        <sz val="11"/>
        <color theme="1"/>
        <rFont val="Calibri"/>
        <family val="2"/>
        <scheme val="minor"/>
      </rPr>
      <t xml:space="preserve"> de 3143,3 con un mínimo de 6,70 y un máximo de 3150 coincide con la dispersión que indicaba la desviación estándar. La </t>
    </r>
    <r>
      <rPr>
        <b/>
        <sz val="11"/>
        <color theme="1"/>
        <rFont val="Calibri"/>
        <family val="2"/>
        <scheme val="minor"/>
      </rPr>
      <t>curtosis</t>
    </r>
    <r>
      <rPr>
        <sz val="11"/>
        <color theme="1"/>
        <rFont val="Calibri"/>
        <family val="2"/>
        <scheme val="minor"/>
      </rPr>
      <t xml:space="preserve"> de 0,79 indicaría que hay algunos valores cercanos a la media pero la mayoría serían extremos.</t>
    </r>
  </si>
  <si>
    <r>
      <t xml:space="preserve">El margen de beneficio </t>
    </r>
    <r>
      <rPr>
        <b/>
        <sz val="11"/>
        <color theme="1"/>
        <rFont val="Calibri"/>
        <family val="2"/>
        <scheme val="minor"/>
      </rPr>
      <t>promedio</t>
    </r>
    <r>
      <rPr>
        <sz val="11"/>
        <color theme="1"/>
        <rFont val="Calibri"/>
        <family val="2"/>
        <scheme val="minor"/>
      </rPr>
      <t xml:space="preserve"> es del 16%, aunque hay algunos productos que llegan hasta el 23%, habría que analizar qué productos son y cómo aumentar el margen de beneficio mínimo, que es del 5,6%.</t>
    </r>
  </si>
  <si>
    <t>El amplio rango de beneficio indicaría que hay productos o transacciones con mayor beneficio que las demás, se debería analizar qué productos o transacciones tienen mayor beneficio para intentar aplicar las mismas condiciones a las de menor beneficio.</t>
  </si>
  <si>
    <t>Hay un amplio rango de descuentos, se debe analizar si se aplican descuentos más altos a productos más caros o mayores cantidades.</t>
  </si>
  <si>
    <t>Dado que el precio de compra del artículo es siempre el mismo, hay algunos que se compran en mayor cantidad, aumentando el valor total, se debería buscar la forma de rebajar ese precio de compra.</t>
  </si>
  <si>
    <t>Como el precio de venta de los productos es constante, hay productos que se venden más, se deberían buscar las causas y ver cómo aumentar la cantidad de venta del resto de productos.</t>
  </si>
  <si>
    <t>Transacción</t>
  </si>
  <si>
    <t>Etiquetas de fila</t>
  </si>
  <si>
    <t>Total general</t>
  </si>
  <si>
    <t>Cuenta de Transacción</t>
  </si>
  <si>
    <t>Grande</t>
  </si>
  <si>
    <t>Pequeña</t>
  </si>
  <si>
    <t>Disminuir el precio de compra de los productos aumentaría los beneficios del supermercado. Convendría analizar las ventas de los productos más caros para comprobar si se venden lo suficiente.</t>
  </si>
  <si>
    <t>Para aumentar el beneficio del supermercado se podría analizar si es posible aumentar el precio de venta mínimo o comprobar si un descuento en los productos más caros podría aumentar sus ventas sin afectar mucho al margen de beneficio.</t>
  </si>
  <si>
    <t>El rango del valor total de descuento es muy alto, lo que podría indicar que hay compras muy grandes con mucho descuento. Esto podría afectar al margen de beneficio.</t>
  </si>
  <si>
    <t>El valor máximo del rango parece atípico. Se debería comprobar si es un error.</t>
  </si>
  <si>
    <r>
      <t xml:space="preserve">La </t>
    </r>
    <r>
      <rPr>
        <b/>
        <sz val="11"/>
        <rFont val="Calibri"/>
        <family val="2"/>
        <scheme val="minor"/>
      </rPr>
      <t>media</t>
    </r>
    <r>
      <rPr>
        <sz val="11"/>
        <rFont val="Calibri"/>
        <family val="2"/>
        <scheme val="minor"/>
      </rPr>
      <t xml:space="preserve"> de la cantidad es de 8,14, bastante similar a la </t>
    </r>
    <r>
      <rPr>
        <b/>
        <sz val="11"/>
        <rFont val="Calibri"/>
        <family val="2"/>
        <scheme val="minor"/>
      </rPr>
      <t>mediana</t>
    </r>
    <r>
      <rPr>
        <sz val="11"/>
        <rFont val="Calibri"/>
        <family val="2"/>
        <scheme val="minor"/>
      </rPr>
      <t xml:space="preserve"> de 8  lo que indicaría que la media es robusta y la distribución es bastante simétrica, lo que estaría apoyado por el coeficiente de asimetría de -0,004.  La </t>
    </r>
    <r>
      <rPr>
        <b/>
        <sz val="11"/>
        <rFont val="Calibri"/>
        <family val="2"/>
        <scheme val="minor"/>
      </rPr>
      <t>desviación estándar</t>
    </r>
    <r>
      <rPr>
        <sz val="11"/>
        <rFont val="Calibri"/>
        <family val="2"/>
        <scheme val="minor"/>
      </rPr>
      <t xml:space="preserve"> de 4 sugiere que no hay demasiada dispersión de los valores, corroborado por el rango de 14.
La </t>
    </r>
    <r>
      <rPr>
        <b/>
        <sz val="11"/>
        <rFont val="Calibri"/>
        <family val="2"/>
        <scheme val="minor"/>
      </rPr>
      <t>curtoris</t>
    </r>
    <r>
      <rPr>
        <sz val="11"/>
        <rFont val="Calibri"/>
        <family val="2"/>
        <scheme val="minor"/>
      </rPr>
      <t xml:space="preserve"> de -1,19 indica que es muy platicúrtica, es decir, que la mayoría de valores se agrupan en torno a la media y hay poco valores extremos.</t>
    </r>
  </si>
  <si>
    <t>En promedio la cantidad que se compra es de 8. Se debería buscar la forma de aumentar esa cantidad para obtener mayores beneficios, quizá ofreciendo mayores descuentos en los productos que menos se venden.</t>
  </si>
  <si>
    <t>Suma de total_profit</t>
  </si>
  <si>
    <t>Relación entre método de pago y transacciones / beneficios</t>
  </si>
  <si>
    <t>Relación entre categoría de producto y transacciones / beneficios</t>
  </si>
  <si>
    <t>Relación entre categoría de venta y transacciones / beneficios</t>
  </si>
  <si>
    <t>Relación entre tipo de venta y transacciones / beneficios</t>
  </si>
  <si>
    <t>La tabla muestra la relación entre el método de pago y la cantidad de transacciones / beneficios.
Como se puede ver, no hay apenas diferencia.</t>
  </si>
  <si>
    <t>La tabla muestra la relación entre la categoría de producto y el número de transacciones / beneficios.
La categoría 3 es la que menos transacciones tiene y la que menos beneficio genera. 
La categoría 4 es la que tiene mayor cantidad de transacciones, sin embargo genera prácticamente los mismos beneficios que la categoría 2, a pesar de que esta tiene menos transacciones.</t>
  </si>
  <si>
    <t>Se podría ofrecer un descuento en los productos de la categoría 3 para intentar aumentar sus ventas.</t>
  </si>
  <si>
    <t>La tabla muestra la relación entre la categoría de venta  y el número de transacciones / beneficios.
Los datos sugieren que la mayoría de transacciones son ventas pequeñas y que las grandes son muy pocas, sin embargo, las ventas medianas son más beneficiosas que las pequeñas y las grandes generan bastante beneficio aunque sean pocas</t>
  </si>
  <si>
    <t>Ofreciendo un descuento en las ventas grandes, se podría aumentar el número de transacciones de este tipo y así conseguir mayores beneficios.</t>
  </si>
  <si>
    <t>La tabla muestra la relación entre el tipo de venta  y el número de transacciones / beneficios.
Los datos sugieren que la mayoría de transacciones son ventas directas y también son las que más beneficios obtienen, mientras que las ventas a mayoristas son minoritarias tanto en número como en beneficios.</t>
  </si>
  <si>
    <t>Mejorar las condiciones de venta a mayoristas, ya sea con descuentos o con otro tipo de incentivos, podría aumentar este tipo de ventas y , en consecuencia, su beneficio.</t>
  </si>
  <si>
    <r>
      <rPr>
        <b/>
        <sz val="11"/>
        <color theme="1"/>
        <rFont val="Calibri"/>
        <family val="2"/>
        <scheme val="minor"/>
      </rPr>
      <t>Correlaciones más fuertes (positivas)</t>
    </r>
    <r>
      <rPr>
        <sz val="11"/>
        <color theme="1"/>
        <rFont val="Calibri"/>
        <family val="2"/>
        <scheme val="minor"/>
      </rPr>
      <t xml:space="preserve">
- Buying Prize y Selling Prize: Correlación de 0.98, lo que significa que el precio de venta está relacionado fuertemente con el precio de compra; es lógico que, si el precio de compra aumenta, el de venta también lo haga para mantener el beneficio. Del mismo modo están también muy relacionadas Total Buying Value y Total Selling Value.
- Total Selling Value y total_profit: Correlación de 0.86, lo que indica que, cuanto más alto sea el valor de venta, mayor será el beneficio por producto obtenido. Se observa lo mismo con el Selling Prize y el profit_per_product, que presentan una correlación de 0.84.
</t>
    </r>
    <r>
      <rPr>
        <b/>
        <sz val="11"/>
        <color theme="1"/>
        <rFont val="Calibri"/>
        <family val="2"/>
        <scheme val="minor"/>
      </rPr>
      <t xml:space="preserve">Correlaciones moderadas (positivas):
</t>
    </r>
    <r>
      <rPr>
        <sz val="11"/>
        <color theme="1"/>
        <rFont val="Calibri"/>
        <family val="2"/>
        <scheme val="minor"/>
      </rPr>
      <t xml:space="preserve">
- Total Buying Value y total_profit: Correlación de 0.78, lo que indica que al aumentar el valor de las ventas aumenta el beneficio total.
- profit_per_product y total_profit: Correlación de 0.76, es lógico suponer que, si aumenta el beneficio por producto también lo hará el beneficio total.
-Total Selling Value y total_discount_vaule: correlación de 0.74, podría implicar que los productos con mayor valor de venta, tienen mayores descuentos.
- Buying prize y profit_per_product: correlación de 0.73, si el precio de compra es mayor, también aumentaría el de venta, lo que implica que aumenta el beneficio por producto.
</t>
    </r>
    <r>
      <rPr>
        <b/>
        <sz val="11"/>
        <color theme="1"/>
        <rFont val="Calibri"/>
        <family val="2"/>
        <scheme val="minor"/>
      </rPr>
      <t>Correlaciones negativas:</t>
    </r>
    <r>
      <rPr>
        <sz val="11"/>
        <color theme="1"/>
        <rFont val="Calibri"/>
        <family val="2"/>
        <scheme val="minor"/>
      </rPr>
      <t xml:space="preserve">
- Quantity y profit_margin: correlación de -0.08. Parece que al aumentar la cantidad de producto disminuye el margen de beneficio.
- Total Buying Value y profit_margin: correlación de -0,06. Es esperable que, al aumentar el precio de compra de los productos, disminuye el margen de beneficio
</t>
    </r>
  </si>
  <si>
    <t>ene</t>
  </si>
  <si>
    <t>feb</t>
  </si>
  <si>
    <t>mar</t>
  </si>
  <si>
    <t>abr</t>
  </si>
  <si>
    <t>may</t>
  </si>
  <si>
    <t>jun</t>
  </si>
  <si>
    <t>jul</t>
  </si>
  <si>
    <t>ago</t>
  </si>
  <si>
    <t>sep</t>
  </si>
  <si>
    <t>oct</t>
  </si>
  <si>
    <t>nov</t>
  </si>
  <si>
    <t>dic</t>
  </si>
  <si>
    <t>2021</t>
  </si>
  <si>
    <t>2022</t>
  </si>
  <si>
    <t>Etiquetas de columna</t>
  </si>
  <si>
    <t>Cuenta de CATEGORY</t>
  </si>
  <si>
    <t>44197P0024</t>
  </si>
  <si>
    <t>FALSO</t>
  </si>
  <si>
    <t>ene-2021</t>
  </si>
  <si>
    <t>44198P0038</t>
  </si>
  <si>
    <t>VERDADERO</t>
  </si>
  <si>
    <t>44198P0013</t>
  </si>
  <si>
    <t>44199P0004</t>
  </si>
  <si>
    <t>44200P0035</t>
  </si>
  <si>
    <t>44205P0031</t>
  </si>
  <si>
    <t>44205P0003</t>
  </si>
  <si>
    <t>44205P0025</t>
  </si>
  <si>
    <t>44207P0037</t>
  </si>
  <si>
    <t>44207P0014</t>
  </si>
  <si>
    <t>44207P0042</t>
  </si>
  <si>
    <t>44208P0042</t>
  </si>
  <si>
    <t>44214P0044</t>
  </si>
  <si>
    <t>44214P0023</t>
  </si>
  <si>
    <t>44215P0035</t>
  </si>
  <si>
    <t>44216P0034</t>
  </si>
  <si>
    <t>44216P0020</t>
  </si>
  <si>
    <t>44217P0004</t>
  </si>
  <si>
    <t>44217P0003</t>
  </si>
  <si>
    <t>44217P0042</t>
  </si>
  <si>
    <t>44221P0034</t>
  </si>
  <si>
    <t>44221P0035</t>
  </si>
  <si>
    <t>44221P0031</t>
  </si>
  <si>
    <t>44222P0044</t>
  </si>
  <si>
    <t>44222P0006</t>
  </si>
  <si>
    <t>44222P0001</t>
  </si>
  <si>
    <t>44223P0040</t>
  </si>
  <si>
    <t>44223P0032</t>
  </si>
  <si>
    <t>44224P0004</t>
  </si>
  <si>
    <t>44224P0029</t>
  </si>
  <si>
    <t>44229P0010</t>
  </si>
  <si>
    <t>feb-2021</t>
  </si>
  <si>
    <t>44230P0016</t>
  </si>
  <si>
    <t>44230P0022</t>
  </si>
  <si>
    <t>44231P0037</t>
  </si>
  <si>
    <t>44232P0043</t>
  </si>
  <si>
    <t>44232P0005</t>
  </si>
  <si>
    <t>44233P0035</t>
  </si>
  <si>
    <t>44236P0034</t>
  </si>
  <si>
    <t>44239P0008</t>
  </si>
  <si>
    <t>44239P0023</t>
  </si>
  <si>
    <t>44242P0027</t>
  </si>
  <si>
    <t>44245P0015</t>
  </si>
  <si>
    <t>44247P0030</t>
  </si>
  <si>
    <t>44249P0013</t>
  </si>
  <si>
    <t>44250P0025</t>
  </si>
  <si>
    <t>44250P0005</t>
  </si>
  <si>
    <t>44252P0002</t>
  </si>
  <si>
    <t>44252P0032</t>
  </si>
  <si>
    <t>44252P0030</t>
  </si>
  <si>
    <t>44254P0018</t>
  </si>
  <si>
    <t>44258P0011</t>
  </si>
  <si>
    <t>mar-2021</t>
  </si>
  <si>
    <t>44262P0021</t>
  </si>
  <si>
    <t>44263P0027</t>
  </si>
  <si>
    <t>44263P0044</t>
  </si>
  <si>
    <t>44264P0029</t>
  </si>
  <si>
    <t>44266P0025</t>
  </si>
  <si>
    <t>44268P0028</t>
  </si>
  <si>
    <t>44270P0039</t>
  </si>
  <si>
    <t>44271P0012</t>
  </si>
  <si>
    <t>44273P0042</t>
  </si>
  <si>
    <t>44274P0028</t>
  </si>
  <si>
    <t>44276P0020</t>
  </si>
  <si>
    <t>44276P0039</t>
  </si>
  <si>
    <t>44277P0002</t>
  </si>
  <si>
    <t>44277P0012</t>
  </si>
  <si>
    <t>44280P0024</t>
  </si>
  <si>
    <t>44280P0006</t>
  </si>
  <si>
    <t>44280P0029</t>
  </si>
  <si>
    <t>44280P0038</t>
  </si>
  <si>
    <t>44281P0001</t>
  </si>
  <si>
    <t>44281P0042</t>
  </si>
  <si>
    <t>44281P0010</t>
  </si>
  <si>
    <t>44282P0030</t>
  </si>
  <si>
    <t>44283P0007</t>
  </si>
  <si>
    <t>44285P0038</t>
  </si>
  <si>
    <t>44286P0042</t>
  </si>
  <si>
    <t>44290P0040</t>
  </si>
  <si>
    <t>abr-2021</t>
  </si>
  <si>
    <t>44290P0009</t>
  </si>
  <si>
    <t>44291P0031</t>
  </si>
  <si>
    <t>44295P0005</t>
  </si>
  <si>
    <t>44296P0022</t>
  </si>
  <si>
    <t>44298P0037</t>
  </si>
  <si>
    <t>44298P0029</t>
  </si>
  <si>
    <t>44298P0027</t>
  </si>
  <si>
    <t>44298P0033</t>
  </si>
  <si>
    <t>44301P0017</t>
  </si>
  <si>
    <t>44302P0018</t>
  </si>
  <si>
    <t>44304P0038</t>
  </si>
  <si>
    <t>44304P0019</t>
  </si>
  <si>
    <t>44309P0042</t>
  </si>
  <si>
    <t>44309P0028</t>
  </si>
  <si>
    <t>44310P0030</t>
  </si>
  <si>
    <t>44312P0037</t>
  </si>
  <si>
    <t>44315P0030</t>
  </si>
  <si>
    <t>44316P0029</t>
  </si>
  <si>
    <t>44317P0018</t>
  </si>
  <si>
    <t>may-2021</t>
  </si>
  <si>
    <t>44317P0042</t>
  </si>
  <si>
    <t>44319P0034</t>
  </si>
  <si>
    <t>44320P0015</t>
  </si>
  <si>
    <t>44320P0014</t>
  </si>
  <si>
    <t>44321P0009</t>
  </si>
  <si>
    <t>44322P0008</t>
  </si>
  <si>
    <t>44322P0009</t>
  </si>
  <si>
    <t>44323P0018</t>
  </si>
  <si>
    <t>44325P0016</t>
  </si>
  <si>
    <t>44325P0028</t>
  </si>
  <si>
    <t>44328P0016</t>
  </si>
  <si>
    <t>44328P0035</t>
  </si>
  <si>
    <t>44329P0029</t>
  </si>
  <si>
    <t>44336P0042</t>
  </si>
  <si>
    <t>44339P0040</t>
  </si>
  <si>
    <t>44346P0023</t>
  </si>
  <si>
    <t>44346P0013</t>
  </si>
  <si>
    <t>44350P0021</t>
  </si>
  <si>
    <t>jun-2021</t>
  </si>
  <si>
    <t>44351P0020</t>
  </si>
  <si>
    <t>44352P0022</t>
  </si>
  <si>
    <t>44352P0035</t>
  </si>
  <si>
    <t>44353P0033</t>
  </si>
  <si>
    <t>44355P0028</t>
  </si>
  <si>
    <t>44355P0004</t>
  </si>
  <si>
    <t>44356P0001</t>
  </si>
  <si>
    <t>44358P0032</t>
  </si>
  <si>
    <t>44359P0041</t>
  </si>
  <si>
    <t>44361P0025</t>
  </si>
  <si>
    <t>44363P0019</t>
  </si>
  <si>
    <t>44363P0015</t>
  </si>
  <si>
    <t>44363P0039</t>
  </si>
  <si>
    <t>44365P0025</t>
  </si>
  <si>
    <t>44366P0041</t>
  </si>
  <si>
    <t>44367P0016</t>
  </si>
  <si>
    <t>44370P0016</t>
  </si>
  <si>
    <t>44371P0011</t>
  </si>
  <si>
    <t>44373P0009</t>
  </si>
  <si>
    <t>44374P0005</t>
  </si>
  <si>
    <t>44375P0021</t>
  </si>
  <si>
    <t>44375P0035</t>
  </si>
  <si>
    <t>44376P0014</t>
  </si>
  <si>
    <t>44378P0005</t>
  </si>
  <si>
    <t>jul-2021</t>
  </si>
  <si>
    <t>44379P0010</t>
  </si>
  <si>
    <t>44380P0033</t>
  </si>
  <si>
    <t>44380P0003</t>
  </si>
  <si>
    <t>44382P0002</t>
  </si>
  <si>
    <t>44383P0041</t>
  </si>
  <si>
    <t>44385P0004</t>
  </si>
  <si>
    <t>44387P0034</t>
  </si>
  <si>
    <t>44388P0009</t>
  </si>
  <si>
    <t>44390P0019</t>
  </si>
  <si>
    <t>44393P0023</t>
  </si>
  <si>
    <t>44395P0027</t>
  </si>
  <si>
    <t>44397P0038</t>
  </si>
  <si>
    <t>44397P0043</t>
  </si>
  <si>
    <t>44398P0029</t>
  </si>
  <si>
    <t>44399P0026</t>
  </si>
  <si>
    <t>44399P0024</t>
  </si>
  <si>
    <t>44400P0036</t>
  </si>
  <si>
    <t>44400P0037</t>
  </si>
  <si>
    <t>44401P0009</t>
  </si>
  <si>
    <t>44406P0044</t>
  </si>
  <si>
    <t>44409P0001</t>
  </si>
  <si>
    <t>ago-2021</t>
  </si>
  <si>
    <t>44410P0023</t>
  </si>
  <si>
    <t>44411P0022</t>
  </si>
  <si>
    <t>44411P0034</t>
  </si>
  <si>
    <t>44413P0028</t>
  </si>
  <si>
    <t>44414P0037</t>
  </si>
  <si>
    <t>44418P0005</t>
  </si>
  <si>
    <t>44418P0044</t>
  </si>
  <si>
    <t>44418P0006</t>
  </si>
  <si>
    <t>44419P0023</t>
  </si>
  <si>
    <t>44421P0011</t>
  </si>
  <si>
    <t>44421P0027</t>
  </si>
  <si>
    <t>44424P0003</t>
  </si>
  <si>
    <t>44426P0025</t>
  </si>
  <si>
    <t>44428P0020</t>
  </si>
  <si>
    <t>44428P0031</t>
  </si>
  <si>
    <t>44428P0028</t>
  </si>
  <si>
    <t>44434P0039</t>
  </si>
  <si>
    <t>44437P0034</t>
  </si>
  <si>
    <t>44438P0013</t>
  </si>
  <si>
    <t>44439P0001</t>
  </si>
  <si>
    <t>44439P0035</t>
  </si>
  <si>
    <t>44440P0024</t>
  </si>
  <si>
    <t>sep-2021</t>
  </si>
  <si>
    <t>44440P0003</t>
  </si>
  <si>
    <t>44442P0041</t>
  </si>
  <si>
    <t>44443P0028</t>
  </si>
  <si>
    <t>44443P0023</t>
  </si>
  <si>
    <t>44444P0032</t>
  </si>
  <si>
    <t>44446P0019</t>
  </si>
  <si>
    <t>44448P0044</t>
  </si>
  <si>
    <t>44449P0030</t>
  </si>
  <si>
    <t>44449P0001</t>
  </si>
  <si>
    <t>44449P0026</t>
  </si>
  <si>
    <t>44450P0001</t>
  </si>
  <si>
    <t>44452P0041</t>
  </si>
  <si>
    <t>44454P0042</t>
  </si>
  <si>
    <t>44460P0020</t>
  </si>
  <si>
    <t>44461P0040</t>
  </si>
  <si>
    <t>44461P0002</t>
  </si>
  <si>
    <t>44462P0018</t>
  </si>
  <si>
    <t>44462P0021</t>
  </si>
  <si>
    <t>44466P0034</t>
  </si>
  <si>
    <t>44469P0014</t>
  </si>
  <si>
    <t>44469P0006</t>
  </si>
  <si>
    <t>44470P0030</t>
  </si>
  <si>
    <t>oct-2021</t>
  </si>
  <si>
    <t>44471P0014</t>
  </si>
  <si>
    <t>44472P0019</t>
  </si>
  <si>
    <t>44475P0035</t>
  </si>
  <si>
    <t>44475P0036</t>
  </si>
  <si>
    <t>44476P0026</t>
  </si>
  <si>
    <t>44478P0038</t>
  </si>
  <si>
    <t>44478P0032</t>
  </si>
  <si>
    <t>44479P0035</t>
  </si>
  <si>
    <t>44480P0011</t>
  </si>
  <si>
    <t>44481P0027</t>
  </si>
  <si>
    <t>44486P0001</t>
  </si>
  <si>
    <t>44487P0025</t>
  </si>
  <si>
    <t>44487P0021</t>
  </si>
  <si>
    <t>44491P0011</t>
  </si>
  <si>
    <t>44491P0024</t>
  </si>
  <si>
    <t>44491P0009</t>
  </si>
  <si>
    <t>44493P0011</t>
  </si>
  <si>
    <t>44494P0044</t>
  </si>
  <si>
    <t>44495P0004</t>
  </si>
  <si>
    <t>44497P0008</t>
  </si>
  <si>
    <t>44498P0038</t>
  </si>
  <si>
    <t>44500P0021</t>
  </si>
  <si>
    <t>44503P0013</t>
  </si>
  <si>
    <t>nov-2021</t>
  </si>
  <si>
    <t>44506P0036</t>
  </si>
  <si>
    <t>44508P0007</t>
  </si>
  <si>
    <t>44510P0042</t>
  </si>
  <si>
    <t>44511P0040</t>
  </si>
  <si>
    <t>44512P0010</t>
  </si>
  <si>
    <t>44520P0034</t>
  </si>
  <si>
    <t>44520P0008</t>
  </si>
  <si>
    <t>44521P0014</t>
  </si>
  <si>
    <t>44521P0006</t>
  </si>
  <si>
    <t>44527P0012</t>
  </si>
  <si>
    <t>44528P0040</t>
  </si>
  <si>
    <t>44530P0039</t>
  </si>
  <si>
    <t>44532P0016</t>
  </si>
  <si>
    <t>dic-2021</t>
  </si>
  <si>
    <t>44533P0034</t>
  </si>
  <si>
    <t>44533P0019</t>
  </si>
  <si>
    <t>44535P0004</t>
  </si>
  <si>
    <t>44535P0010</t>
  </si>
  <si>
    <t>44537P0013</t>
  </si>
  <si>
    <t>44538P0044</t>
  </si>
  <si>
    <t>44544P0042</t>
  </si>
  <si>
    <t>44548P0003</t>
  </si>
  <si>
    <t>44548P0022</t>
  </si>
  <si>
    <t>44549P0023</t>
  </si>
  <si>
    <t>44549P0029</t>
  </si>
  <si>
    <t>44549P0011</t>
  </si>
  <si>
    <t>44550P0012</t>
  </si>
  <si>
    <t>44551P0026</t>
  </si>
  <si>
    <t>44554P0042</t>
  </si>
  <si>
    <t>44554P0036</t>
  </si>
  <si>
    <t>44556P0041</t>
  </si>
  <si>
    <t>44557P0029</t>
  </si>
  <si>
    <t>44558P0029</t>
  </si>
  <si>
    <t>44560P0010</t>
  </si>
  <si>
    <t>44562P0022</t>
  </si>
  <si>
    <t>ene-2022</t>
  </si>
  <si>
    <t>44563P0010</t>
  </si>
  <si>
    <t>44563P0015</t>
  </si>
  <si>
    <t>44563P0033</t>
  </si>
  <si>
    <t>44564P0043</t>
  </si>
  <si>
    <t>44565P0012</t>
  </si>
  <si>
    <t>44565P0029</t>
  </si>
  <si>
    <t>44570P0032</t>
  </si>
  <si>
    <t>44571P0034</t>
  </si>
  <si>
    <t>44572P0032</t>
  </si>
  <si>
    <t>44574P0019</t>
  </si>
  <si>
    <t>44575P0011</t>
  </si>
  <si>
    <t>44576P0022</t>
  </si>
  <si>
    <t>44577P0014</t>
  </si>
  <si>
    <t>44578P0040</t>
  </si>
  <si>
    <t>44579P0008</t>
  </si>
  <si>
    <t>44581P0021</t>
  </si>
  <si>
    <t>44581P0014</t>
  </si>
  <si>
    <t>44583P0001</t>
  </si>
  <si>
    <t>44584P0002</t>
  </si>
  <si>
    <t>44584P0042</t>
  </si>
  <si>
    <t>44585P0030</t>
  </si>
  <si>
    <t>44586P0017</t>
  </si>
  <si>
    <t>44589P0016</t>
  </si>
  <si>
    <t>44592P0023</t>
  </si>
  <si>
    <t>44592P0041</t>
  </si>
  <si>
    <t>44593P0005</t>
  </si>
  <si>
    <t>feb-2022</t>
  </si>
  <si>
    <t>44595P0014</t>
  </si>
  <si>
    <t>44597P0018</t>
  </si>
  <si>
    <t>44598P0002</t>
  </si>
  <si>
    <t>44600P0005</t>
  </si>
  <si>
    <t>44600P0004</t>
  </si>
  <si>
    <t>44601P0032</t>
  </si>
  <si>
    <t>44604P0010</t>
  </si>
  <si>
    <t>44606P0026</t>
  </si>
  <si>
    <t>44606P0028</t>
  </si>
  <si>
    <t>44608P0032</t>
  </si>
  <si>
    <t>44611P0002</t>
  </si>
  <si>
    <t>44612P0012</t>
  </si>
  <si>
    <t>44615P0013</t>
  </si>
  <si>
    <t>44615P0016</t>
  </si>
  <si>
    <t>44615P0036</t>
  </si>
  <si>
    <t>44619P0012</t>
  </si>
  <si>
    <t>44619P0005</t>
  </si>
  <si>
    <t>44620P0037</t>
  </si>
  <si>
    <t>44624P0026</t>
  </si>
  <si>
    <t>mar-2022</t>
  </si>
  <si>
    <t>44626P0004</t>
  </si>
  <si>
    <t>44627P0003</t>
  </si>
  <si>
    <t>44628P0044</t>
  </si>
  <si>
    <t>44629P0030</t>
  </si>
  <si>
    <t>44629P0004</t>
  </si>
  <si>
    <t>44630P0033</t>
  </si>
  <si>
    <t>44634P0016</t>
  </si>
  <si>
    <t>44634P0026</t>
  </si>
  <si>
    <t>44638P0019</t>
  </si>
  <si>
    <t>44638P0027</t>
  </si>
  <si>
    <t>44639P0041</t>
  </si>
  <si>
    <t>44643P0032</t>
  </si>
  <si>
    <t>44645P0001</t>
  </si>
  <si>
    <t>44645P0030</t>
  </si>
  <si>
    <t>44649P0032</t>
  </si>
  <si>
    <t>44650P0001</t>
  </si>
  <si>
    <t>44652P0002</t>
  </si>
  <si>
    <t>abr-2022</t>
  </si>
  <si>
    <t>44653P0002</t>
  </si>
  <si>
    <t>44657P0040</t>
  </si>
  <si>
    <t>44658P0026</t>
  </si>
  <si>
    <t>44660P0039</t>
  </si>
  <si>
    <t>44660P0002</t>
  </si>
  <si>
    <t>44664P0016</t>
  </si>
  <si>
    <t>44669P0041</t>
  </si>
  <si>
    <t>44671P0018</t>
  </si>
  <si>
    <t>44671P0012</t>
  </si>
  <si>
    <t>44672P0030</t>
  </si>
  <si>
    <t>44672P0026</t>
  </si>
  <si>
    <t>44674P0044</t>
  </si>
  <si>
    <t>44675P0034</t>
  </si>
  <si>
    <t>44676P0004</t>
  </si>
  <si>
    <t>44676P0003</t>
  </si>
  <si>
    <t>44677P0027</t>
  </si>
  <si>
    <t>44679P0014</t>
  </si>
  <si>
    <t>44681P0016</t>
  </si>
  <si>
    <t>44681P0027</t>
  </si>
  <si>
    <t>44682P0034</t>
  </si>
  <si>
    <t>may-2022</t>
  </si>
  <si>
    <t>44682P0033</t>
  </si>
  <si>
    <t>44683P0013</t>
  </si>
  <si>
    <t>44685P0020</t>
  </si>
  <si>
    <t>44687P0034</t>
  </si>
  <si>
    <t>44688P0015</t>
  </si>
  <si>
    <t>44688P0027</t>
  </si>
  <si>
    <t>44689P0022</t>
  </si>
  <si>
    <t>44690P0017</t>
  </si>
  <si>
    <t>44691P0009</t>
  </si>
  <si>
    <t>44693P0011</t>
  </si>
  <si>
    <t>44694P0012</t>
  </si>
  <si>
    <t>44695P0008</t>
  </si>
  <si>
    <t>44696P0020</t>
  </si>
  <si>
    <t>44697P0010</t>
  </si>
  <si>
    <t>44697P0031</t>
  </si>
  <si>
    <t>44698P0027</t>
  </si>
  <si>
    <t>44699P0027</t>
  </si>
  <si>
    <t>44699P0038</t>
  </si>
  <si>
    <t>44701P0044</t>
  </si>
  <si>
    <t>44703P0015</t>
  </si>
  <si>
    <t>44706P0002</t>
  </si>
  <si>
    <t>44707P0028</t>
  </si>
  <si>
    <t>44707P0027</t>
  </si>
  <si>
    <t>44709P0041</t>
  </si>
  <si>
    <t>44709P0008</t>
  </si>
  <si>
    <t>44709P0010</t>
  </si>
  <si>
    <t>44709P0004</t>
  </si>
  <si>
    <t>44709P0020</t>
  </si>
  <si>
    <t>44711P0044</t>
  </si>
  <si>
    <t>44711P0005</t>
  </si>
  <si>
    <t>44711P0033</t>
  </si>
  <si>
    <t>44715P0008</t>
  </si>
  <si>
    <t>jun-2022</t>
  </si>
  <si>
    <t>44722P0028</t>
  </si>
  <si>
    <t>44723P0039</t>
  </si>
  <si>
    <t>44723P0021</t>
  </si>
  <si>
    <t>44725P0026</t>
  </si>
  <si>
    <t>44727P0042</t>
  </si>
  <si>
    <t>44728P0029</t>
  </si>
  <si>
    <t>44731P0002</t>
  </si>
  <si>
    <t>44733P0017</t>
  </si>
  <si>
    <t>44734P0040</t>
  </si>
  <si>
    <t>44734P0001</t>
  </si>
  <si>
    <t>44735P0004</t>
  </si>
  <si>
    <t>44736P0018</t>
  </si>
  <si>
    <t>44737P0012</t>
  </si>
  <si>
    <t>44738P0034</t>
  </si>
  <si>
    <t>44738P0043</t>
  </si>
  <si>
    <t>44745P0033</t>
  </si>
  <si>
    <t>jul-2022</t>
  </si>
  <si>
    <t>44746P0007</t>
  </si>
  <si>
    <t>44747P0025</t>
  </si>
  <si>
    <t>44747P0015</t>
  </si>
  <si>
    <t>44748P0041</t>
  </si>
  <si>
    <t>44750P0018</t>
  </si>
  <si>
    <t>44752P0032</t>
  </si>
  <si>
    <t>44754P0028</t>
  </si>
  <si>
    <t>44755P0025</t>
  </si>
  <si>
    <t>44756P0033</t>
  </si>
  <si>
    <t>44757P0004</t>
  </si>
  <si>
    <t>44759P0041</t>
  </si>
  <si>
    <t>44760P0010</t>
  </si>
  <si>
    <t>44762P0042</t>
  </si>
  <si>
    <t>44764P0034</t>
  </si>
  <si>
    <t>44765P0018</t>
  </si>
  <si>
    <t>44766P0006</t>
  </si>
  <si>
    <t>44766P0027</t>
  </si>
  <si>
    <t>44767P0044</t>
  </si>
  <si>
    <t>44767P0017</t>
  </si>
  <si>
    <t>44767P0003</t>
  </si>
  <si>
    <t>44768P0003</t>
  </si>
  <si>
    <t>44768P0026</t>
  </si>
  <si>
    <t>44776P0012</t>
  </si>
  <si>
    <t>ago-2022</t>
  </si>
  <si>
    <t>44779P0016</t>
  </si>
  <si>
    <t>44781P0016</t>
  </si>
  <si>
    <t>44781P0032</t>
  </si>
  <si>
    <t>44781P0021</t>
  </si>
  <si>
    <t>44787P0030</t>
  </si>
  <si>
    <t>44788P0011</t>
  </si>
  <si>
    <t>44788P0015</t>
  </si>
  <si>
    <t>44791P0029</t>
  </si>
  <si>
    <t>44791P0010</t>
  </si>
  <si>
    <t>44792P0007</t>
  </si>
  <si>
    <t>44793P0023</t>
  </si>
  <si>
    <t>44793P0033</t>
  </si>
  <si>
    <t>44794P0016</t>
  </si>
  <si>
    <t>44796P0044</t>
  </si>
  <si>
    <t>44796P0029</t>
  </si>
  <si>
    <t>44797P0005</t>
  </si>
  <si>
    <t>44799P0019</t>
  </si>
  <si>
    <t>44799P0037</t>
  </si>
  <si>
    <t>44800P0039</t>
  </si>
  <si>
    <t>44801P0005</t>
  </si>
  <si>
    <t>44801P0039</t>
  </si>
  <si>
    <t>44803P0006</t>
  </si>
  <si>
    <t>44803P0043</t>
  </si>
  <si>
    <t>44803P0025</t>
  </si>
  <si>
    <t>44804P0015</t>
  </si>
  <si>
    <t>44808P0002</t>
  </si>
  <si>
    <t>sep-2022</t>
  </si>
  <si>
    <t>44810P0005</t>
  </si>
  <si>
    <t>44813P0041</t>
  </si>
  <si>
    <t>44813P0003</t>
  </si>
  <si>
    <t>44814P0035</t>
  </si>
  <si>
    <t>44814P0038</t>
  </si>
  <si>
    <t>44818P0029</t>
  </si>
  <si>
    <t>44819P0037</t>
  </si>
  <si>
    <t>44822P0026</t>
  </si>
  <si>
    <t>44823P0033</t>
  </si>
  <si>
    <t>44824P0033</t>
  </si>
  <si>
    <t>44824P0001</t>
  </si>
  <si>
    <t>44825P0018</t>
  </si>
  <si>
    <t>44825P0026</t>
  </si>
  <si>
    <t>44826P0043</t>
  </si>
  <si>
    <t>44827P0012</t>
  </si>
  <si>
    <t>44828P0032</t>
  </si>
  <si>
    <t>44831P0036</t>
  </si>
  <si>
    <t>44831P0044</t>
  </si>
  <si>
    <t>44831P0038</t>
  </si>
  <si>
    <t>44833P0034</t>
  </si>
  <si>
    <t>44837P0011</t>
  </si>
  <si>
    <t>oct-2022</t>
  </si>
  <si>
    <t>44838P0007</t>
  </si>
  <si>
    <t>44840P0035</t>
  </si>
  <si>
    <t>44843P0038</t>
  </si>
  <si>
    <t>44844P0019</t>
  </si>
  <si>
    <t>44844P0044</t>
  </si>
  <si>
    <t>44845P0008</t>
  </si>
  <si>
    <t>44847P0002</t>
  </si>
  <si>
    <t>44848P0044</t>
  </si>
  <si>
    <t>44849P0015</t>
  </si>
  <si>
    <t>44850P0036</t>
  </si>
  <si>
    <t>44857P0024</t>
  </si>
  <si>
    <t>44864P0042</t>
  </si>
  <si>
    <t>44865P0038</t>
  </si>
  <si>
    <t>44866P0012</t>
  </si>
  <si>
    <t>nov-2022</t>
  </si>
  <si>
    <t>44867P0015</t>
  </si>
  <si>
    <t>44867P0030</t>
  </si>
  <si>
    <t>44867P0035</t>
  </si>
  <si>
    <t>44868P0020</t>
  </si>
  <si>
    <t>44869P0008</t>
  </si>
  <si>
    <t>44870P0019</t>
  </si>
  <si>
    <t>44871P0043</t>
  </si>
  <si>
    <t>44871P0015</t>
  </si>
  <si>
    <t>44871P0042</t>
  </si>
  <si>
    <t>44872P0040</t>
  </si>
  <si>
    <t>44873P0036</t>
  </si>
  <si>
    <t>44873P0019</t>
  </si>
  <si>
    <t>44874P0027</t>
  </si>
  <si>
    <t>44875P0018</t>
  </si>
  <si>
    <t>44878P0027</t>
  </si>
  <si>
    <t>44879P0002</t>
  </si>
  <si>
    <t>44880P0012</t>
  </si>
  <si>
    <t>44881P0017</t>
  </si>
  <si>
    <t>44883P0034</t>
  </si>
  <si>
    <t>44886P0020</t>
  </si>
  <si>
    <t>44888P0036</t>
  </si>
  <si>
    <t>44890P0004</t>
  </si>
  <si>
    <t>44891P0032</t>
  </si>
  <si>
    <t>44892P0034</t>
  </si>
  <si>
    <t>44893P0031</t>
  </si>
  <si>
    <t>44895P0015</t>
  </si>
  <si>
    <t>44898P0028</t>
  </si>
  <si>
    <t>dic-2022</t>
  </si>
  <si>
    <t>44899P0026</t>
  </si>
  <si>
    <t>44899P0044</t>
  </si>
  <si>
    <t>44902P0038</t>
  </si>
  <si>
    <t>44902P0016</t>
  </si>
  <si>
    <t>44906P0027</t>
  </si>
  <si>
    <t>44906P0013</t>
  </si>
  <si>
    <t>44906P0014</t>
  </si>
  <si>
    <t>44907P0030</t>
  </si>
  <si>
    <t>44907P0041</t>
  </si>
  <si>
    <t>44909P0005</t>
  </si>
  <si>
    <t>44910P0009</t>
  </si>
  <si>
    <t>44914P0044</t>
  </si>
  <si>
    <t>44914P0011</t>
  </si>
  <si>
    <t>44914P0009</t>
  </si>
  <si>
    <t>44916P0006</t>
  </si>
  <si>
    <t>44924P0008</t>
  </si>
  <si>
    <t>44924P0042</t>
  </si>
  <si>
    <t>44925P0041</t>
  </si>
  <si>
    <t>44926P0033</t>
  </si>
  <si>
    <t>44926P0011</t>
  </si>
  <si>
    <t>beneficio_descuento</t>
  </si>
  <si>
    <r>
      <rPr>
        <b/>
        <sz val="11"/>
        <color theme="1"/>
        <rFont val="Calibri"/>
        <family val="2"/>
        <scheme val="minor"/>
      </rPr>
      <t>Covarianzas más altas (positivas)</t>
    </r>
    <r>
      <rPr>
        <sz val="11"/>
        <color theme="1"/>
        <rFont val="Calibri"/>
        <family val="2"/>
        <scheme val="minor"/>
      </rPr>
      <t xml:space="preserve">
- Total Selling Value y Total Buying Value: Covarianza de 330725, lo que indica que, al aumentar el valor de compra, también aumenta el valor de venta.
- Total Selling Value y total_discount_value: covarianza de 109792, indica que, cuando aumenta el valor de ventas, también lo hace el valor total del descuento.
</t>
    </r>
    <r>
      <rPr>
        <b/>
        <sz val="11"/>
        <color theme="1"/>
        <rFont val="Calibri"/>
        <family val="2"/>
        <scheme val="minor"/>
      </rPr>
      <t>Covarianzas negativas:</t>
    </r>
    <r>
      <rPr>
        <sz val="11"/>
        <color theme="1"/>
        <rFont val="Calibri"/>
        <family val="2"/>
        <scheme val="minor"/>
      </rPr>
      <t xml:space="preserve">
- Discount y Total Buying Value: correlación de -18. Sugiere que, a mayor precio de compra, menor será el descuento aplicado.
</t>
    </r>
  </si>
  <si>
    <t>Suma de Total Selling Value</t>
  </si>
  <si>
    <t>margen_descuentos</t>
  </si>
  <si>
    <t>Cuenta de SALE TYPE</t>
  </si>
  <si>
    <t>Relación entre categoría y tipo de venta</t>
  </si>
  <si>
    <t>La tabla muestra la relación entre las categorías y los tipos de venta. Muestra que, de las ventas grandes, la mayoría son ventas directas, en las medianas, se producen mayoritariamente de forma directa y online, con poca diferencia entre ellas. Por último, las pequeñas se dan en gran mayoría de forma directa</t>
  </si>
  <si>
    <t>Cuenta de sales_category</t>
  </si>
  <si>
    <t xml:space="preserve"> </t>
  </si>
  <si>
    <r>
      <rPr>
        <b/>
        <sz val="11"/>
        <color theme="1"/>
        <rFont val="Calibri"/>
        <family val="2"/>
        <scheme val="minor"/>
      </rPr>
      <t>TiposVentaMes</t>
    </r>
    <r>
      <rPr>
        <sz val="11"/>
        <color theme="1"/>
        <rFont val="Calibri"/>
        <family val="2"/>
        <scheme val="minor"/>
      </rPr>
      <t xml:space="preserve">
En ambos años las ventas mayoritarias son las ventas directas, seguidas de las online.
En 2021, los picos máximos fueron 17 ventas directas en enero, 10 online en marzo y octubre y 6 mayoristas en enero y junio, mientras que los mínimos fueron 5 ventas directas en noviembre, 4 online en agosto y 0 mayoristas en mayo.
En 2022, los máximos se dieron en 16 ventas directas en noviembre, 14 online en mayo y 7 mayoristas también en mayo. En cambio, los mínimos fueron 8 ventas direcras en octubre, 4 online en marzo y diciembre y 0 online en febrero.</t>
    </r>
  </si>
  <si>
    <r>
      <rPr>
        <b/>
        <sz val="11"/>
        <color theme="1"/>
        <rFont val="Calibri"/>
        <family val="2"/>
        <scheme val="minor"/>
      </rPr>
      <t>TransaccionesMes</t>
    </r>
    <r>
      <rPr>
        <sz val="11"/>
        <color theme="1"/>
        <rFont val="Calibri"/>
        <family val="2"/>
        <scheme val="minor"/>
      </rPr>
      <t xml:space="preserve">
En los dos años hubo más o menos la misma cantidad de transacciones, aunque hay un ligero aumento en 2022.
En 2021 el pico máximo fue en enero (30) y el mínimo en noviembre (13), mientras que en 2022 el máximo fue de 32 en mayo y el mínimo de 14 en octubre.</t>
    </r>
  </si>
  <si>
    <r>
      <rPr>
        <b/>
        <sz val="11"/>
        <color theme="1"/>
        <rFont val="Calibri"/>
        <family val="2"/>
        <scheme val="minor"/>
      </rPr>
      <t>TotalVentasMes</t>
    </r>
    <r>
      <rPr>
        <sz val="11"/>
        <color theme="1"/>
        <rFont val="Calibri"/>
        <family val="2"/>
        <scheme val="minor"/>
      </rPr>
      <t xml:space="preserve">
En 2022 se produjo un incremento en torno al 14% en los ingresos por ventas respecto al año anterior. Los meses más destacables son julio, septiembre y octubre de 2021, con los máximos y mayo de 2021 con el mínimo. En 2022 destacan los máximos de noviembre, enero y mayo y el mínimo en abril.</t>
    </r>
  </si>
  <si>
    <r>
      <rPr>
        <b/>
        <sz val="11"/>
        <color theme="1"/>
        <rFont val="Calibri"/>
        <family val="2"/>
        <scheme val="minor"/>
      </rPr>
      <t>CategoríaVentasMes</t>
    </r>
    <r>
      <rPr>
        <sz val="11"/>
        <color theme="1"/>
        <rFont val="Calibri"/>
        <family val="2"/>
        <scheme val="minor"/>
      </rPr>
      <t xml:space="preserve">
Las ventas pequeñas experimentaron un descenso entre 2021 y 2022, destacando los mínimos en noviembre de 2021 (8 ventas) y octubre de 2022 (7 ventas) y máximos de 25 en enero de 2021 y 23 en mayo de 2022.
Las ventas medianas aumentaron de 2021 a 2022, siendo los máximos en septiembre de 2021 y enero de 2022, y los mínimos en mayo de 2021 y abril de 2022.
Las ventas grandes también aumentaron de 2021 a 2022, con máximos de 4 en octubre de 2021 y noviembre de 2022 y mínimos de 0 en enero y noviembre de 2021 y 1 venta en 4 meses de 2022.</t>
    </r>
  </si>
  <si>
    <t>El aumento de ventas se ve reflejado en un aumento de los beneficios, destacando especialmente los incrementos en noviembre, enero, agosto y mayo.</t>
  </si>
  <si>
    <t>Promedio de Total Selling Value</t>
  </si>
  <si>
    <t>Cuenta de PRODUCT</t>
  </si>
  <si>
    <t>Total Category01</t>
  </si>
  <si>
    <t>Promedio de profit_margin</t>
  </si>
  <si>
    <t>KPI Ventas totales</t>
  </si>
  <si>
    <t>KPI Ticket medio</t>
  </si>
  <si>
    <t xml:space="preserve"> KPI Categoría más vendida</t>
  </si>
  <si>
    <t>KPI Tipo de venta más popular</t>
  </si>
  <si>
    <t>KPI Categoría de venta más popular</t>
  </si>
  <si>
    <t>Suma de total_discount_value</t>
  </si>
  <si>
    <t>KPI Beneficios y descuentos</t>
  </si>
  <si>
    <t>Promedio de margen_descuentos</t>
  </si>
  <si>
    <t>Margen beneficio medio</t>
  </si>
  <si>
    <t>Margen beneficio medio con descuentos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</si>
</sst>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164" formatCode="#,##0.00\ &quot;€&quot;"/>
    <numFmt numFmtId="165" formatCode="[$-C0A]mmm\-yy;@"/>
  </numFmts>
  <fonts count="9">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sz val="10"/>
      <color theme="1"/>
      <name val="Calibri"/>
      <family val="2"/>
      <scheme val="minor"/>
    </font>
    <font>
      <sz val="12"/>
      <color theme="1"/>
      <name val="Calibri"/>
      <family val="2"/>
      <scheme val="minor"/>
    </font>
    <font>
      <b/>
      <sz val="14"/>
      <color rgb="FF0E0E0E"/>
      <name val=".SF NS"/>
    </font>
  </fonts>
  <fills count="4">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4" fontId="3" fillId="0" borderId="0" applyFont="0" applyFill="0" applyBorder="0" applyAlignment="0" applyProtection="0"/>
    <xf numFmtId="9" fontId="3" fillId="0" borderId="0" applyFont="0" applyFill="0" applyBorder="0" applyAlignment="0" applyProtection="0"/>
    <xf numFmtId="0" fontId="7" fillId="0" borderId="0"/>
  </cellStyleXfs>
  <cellXfs count="139">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4" fontId="0" fillId="0" borderId="0" xfId="0" applyNumberFormat="1"/>
    <xf numFmtId="2" fontId="0" fillId="0" borderId="0" xfId="0" applyNumberFormat="1"/>
    <xf numFmtId="1" fontId="0" fillId="0" borderId="0" xfId="0" applyNumberFormat="1"/>
    <xf numFmtId="0" fontId="0" fillId="0" borderId="3" xfId="0" applyBorder="1"/>
    <xf numFmtId="0" fontId="2" fillId="0" borderId="4" xfId="0" applyFont="1" applyBorder="1" applyAlignment="1">
      <alignment horizontal="centerContinuous"/>
    </xf>
    <xf numFmtId="164" fontId="0" fillId="0" borderId="0" xfId="1" applyNumberFormat="1" applyFont="1"/>
    <xf numFmtId="164" fontId="1" fillId="0" borderId="2" xfId="1" applyNumberFormat="1" applyFont="1" applyBorder="1" applyAlignment="1">
      <alignment horizontal="center" vertical="top"/>
    </xf>
    <xf numFmtId="164" fontId="1" fillId="0" borderId="2" xfId="0" applyNumberFormat="1" applyFont="1" applyBorder="1" applyAlignment="1">
      <alignment horizontal="center" vertical="top"/>
    </xf>
    <xf numFmtId="2" fontId="0" fillId="0" borderId="3" xfId="0" applyNumberFormat="1" applyBorder="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0" fontId="0" fillId="0" borderId="8" xfId="0" applyBorder="1" applyAlignment="1">
      <alignment vertical="top" wrapText="1"/>
    </xf>
    <xf numFmtId="0" fontId="0" fillId="0" borderId="0" xfId="0" applyAlignment="1">
      <alignment wrapText="1"/>
    </xf>
    <xf numFmtId="0" fontId="0" fillId="0" borderId="0" xfId="0" applyAlignment="1">
      <alignment vertical="top" wrapText="1"/>
    </xf>
    <xf numFmtId="0" fontId="2" fillId="0" borderId="4" xfId="0" applyFont="1" applyBorder="1" applyAlignment="1">
      <alignment horizontal="center"/>
    </xf>
    <xf numFmtId="0" fontId="0" fillId="0" borderId="0" xfId="0" applyAlignment="1">
      <alignment horizontal="left" indent="1"/>
    </xf>
    <xf numFmtId="44" fontId="0" fillId="0" borderId="0" xfId="0" applyNumberFormat="1"/>
    <xf numFmtId="9" fontId="0" fillId="0" borderId="0" xfId="2" applyFont="1"/>
    <xf numFmtId="9" fontId="0" fillId="0" borderId="0" xfId="0" applyNumberFormat="1"/>
    <xf numFmtId="0" fontId="0" fillId="0" borderId="0" xfId="0" applyAlignment="1">
      <alignment horizontal="center"/>
    </xf>
    <xf numFmtId="0" fontId="0" fillId="0" borderId="0" xfId="0" applyAlignment="1">
      <alignment horizontal="center" vertical="center" wrapText="1"/>
    </xf>
    <xf numFmtId="44" fontId="0" fillId="0" borderId="0" xfId="1" applyFont="1"/>
    <xf numFmtId="0" fontId="8" fillId="0" borderId="0" xfId="3" applyFont="1"/>
    <xf numFmtId="0" fontId="7" fillId="0" borderId="0" xfId="3"/>
    <xf numFmtId="44" fontId="0" fillId="0" borderId="0" xfId="1" applyFont="1" applyAlignment="1">
      <alignment wrapText="1"/>
    </xf>
    <xf numFmtId="0" fontId="0" fillId="0" borderId="0" xfId="0" applyAlignment="1">
      <alignment horizontal="center"/>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0" fillId="2" borderId="0" xfId="0" applyFill="1" applyAlignment="1">
      <alignment horizontal="center" wrapText="1"/>
    </xf>
    <xf numFmtId="0" fontId="0" fillId="2" borderId="9" xfId="0" applyFill="1" applyBorder="1" applyAlignment="1">
      <alignment horizontal="center" wrapText="1"/>
    </xf>
    <xf numFmtId="0" fontId="0" fillId="2" borderId="10" xfId="0" applyFill="1" applyBorder="1" applyAlignment="1">
      <alignment horizontal="center" wrapText="1"/>
    </xf>
    <xf numFmtId="0" fontId="0" fillId="2" borderId="3" xfId="0" applyFill="1" applyBorder="1" applyAlignment="1">
      <alignment horizontal="center" wrapText="1"/>
    </xf>
    <xf numFmtId="0" fontId="0" fillId="2" borderId="11" xfId="0" applyFill="1" applyBorder="1" applyAlignment="1">
      <alignment horizontal="center" wrapText="1"/>
    </xf>
    <xf numFmtId="0" fontId="0" fillId="3" borderId="5" xfId="0" applyFill="1" applyBorder="1" applyAlignment="1">
      <alignment horizontal="center" wrapText="1"/>
    </xf>
    <xf numFmtId="0" fontId="0" fillId="3" borderId="6" xfId="0" applyFill="1" applyBorder="1" applyAlignment="1">
      <alignment horizontal="center" wrapText="1"/>
    </xf>
    <xf numFmtId="0" fontId="0" fillId="3" borderId="7" xfId="0" applyFill="1" applyBorder="1" applyAlignment="1">
      <alignment horizontal="center" wrapText="1"/>
    </xf>
    <xf numFmtId="0" fontId="0" fillId="3" borderId="8" xfId="0" applyFill="1" applyBorder="1" applyAlignment="1">
      <alignment horizontal="center" wrapText="1"/>
    </xf>
    <xf numFmtId="0" fontId="0" fillId="3" borderId="0" xfId="0" applyFill="1" applyAlignment="1">
      <alignment horizontal="center" wrapText="1"/>
    </xf>
    <xf numFmtId="0" fontId="0" fillId="3" borderId="9" xfId="0" applyFill="1" applyBorder="1" applyAlignment="1">
      <alignment horizontal="center" wrapText="1"/>
    </xf>
    <xf numFmtId="0" fontId="0" fillId="3" borderId="10" xfId="0" applyFill="1" applyBorder="1" applyAlignment="1">
      <alignment horizontal="center" wrapText="1"/>
    </xf>
    <xf numFmtId="0" fontId="0" fillId="3" borderId="3" xfId="0" applyFill="1" applyBorder="1" applyAlignment="1">
      <alignment horizontal="center" wrapText="1"/>
    </xf>
    <xf numFmtId="0" fontId="0" fillId="3" borderId="11" xfId="0" applyFill="1" applyBorder="1" applyAlignment="1">
      <alignment horizontal="center" wrapText="1"/>
    </xf>
    <xf numFmtId="0" fontId="0" fillId="2" borderId="5" xfId="0" applyFill="1" applyBorder="1" applyAlignment="1">
      <alignment horizontal="center" vertical="top" wrapText="1"/>
    </xf>
    <xf numFmtId="0" fontId="0" fillId="2" borderId="6" xfId="0" applyFill="1" applyBorder="1" applyAlignment="1">
      <alignment horizontal="center" vertical="top" wrapText="1"/>
    </xf>
    <xf numFmtId="0" fontId="0" fillId="2" borderId="7" xfId="0" applyFill="1" applyBorder="1" applyAlignment="1">
      <alignment horizontal="center" vertical="top" wrapText="1"/>
    </xf>
    <xf numFmtId="0" fontId="0" fillId="2" borderId="8" xfId="0" applyFill="1" applyBorder="1" applyAlignment="1">
      <alignment horizontal="center" vertical="top" wrapText="1"/>
    </xf>
    <xf numFmtId="0" fontId="0" fillId="2" borderId="0" xfId="0" applyFill="1" applyAlignment="1">
      <alignment horizontal="center" vertical="top" wrapText="1"/>
    </xf>
    <xf numFmtId="0" fontId="0" fillId="2" borderId="9" xfId="0" applyFill="1" applyBorder="1" applyAlignment="1">
      <alignment horizontal="center" vertical="top" wrapText="1"/>
    </xf>
    <xf numFmtId="0" fontId="0" fillId="2" borderId="10" xfId="0" applyFill="1" applyBorder="1" applyAlignment="1">
      <alignment horizontal="center" vertical="top" wrapText="1"/>
    </xf>
    <xf numFmtId="0" fontId="0" fillId="2" borderId="3" xfId="0" applyFill="1" applyBorder="1" applyAlignment="1">
      <alignment horizontal="center" vertical="top" wrapText="1"/>
    </xf>
    <xf numFmtId="0" fontId="0" fillId="2" borderId="11" xfId="0" applyFill="1" applyBorder="1" applyAlignment="1">
      <alignment horizontal="center" vertical="top" wrapText="1"/>
    </xf>
    <xf numFmtId="0" fontId="0" fillId="3" borderId="5" xfId="0" applyFill="1" applyBorder="1" applyAlignment="1">
      <alignment horizontal="center"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3" borderId="0" xfId="0" applyFill="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3" xfId="0" applyFill="1" applyBorder="1" applyAlignment="1">
      <alignment horizontal="center" vertical="top" wrapText="1"/>
    </xf>
    <xf numFmtId="0" fontId="0" fillId="3" borderId="11" xfId="0" applyFill="1" applyBorder="1" applyAlignment="1">
      <alignment horizontal="center" vertical="top" wrapText="1"/>
    </xf>
    <xf numFmtId="0" fontId="6" fillId="2" borderId="5"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6" fillId="2" borderId="8" xfId="0" applyFont="1" applyFill="1" applyBorder="1" applyAlignment="1">
      <alignment horizontal="center" vertical="top" wrapText="1"/>
    </xf>
    <xf numFmtId="0" fontId="6" fillId="2" borderId="0" xfId="0" applyFont="1" applyFill="1" applyAlignment="1">
      <alignment horizontal="center" vertical="top" wrapText="1"/>
    </xf>
    <xf numFmtId="0" fontId="6" fillId="2" borderId="9" xfId="0" applyFont="1" applyFill="1" applyBorder="1" applyAlignment="1">
      <alignment horizontal="center" vertical="top" wrapText="1"/>
    </xf>
    <xf numFmtId="0" fontId="6" fillId="2" borderId="10" xfId="0" applyFont="1" applyFill="1" applyBorder="1" applyAlignment="1">
      <alignment horizontal="center" vertical="top" wrapText="1"/>
    </xf>
    <xf numFmtId="0" fontId="6" fillId="2" borderId="3" xfId="0" applyFont="1" applyFill="1" applyBorder="1" applyAlignment="1">
      <alignment horizontal="center" vertical="top" wrapText="1"/>
    </xf>
    <xf numFmtId="0" fontId="6" fillId="2" borderId="11" xfId="0" applyFont="1" applyFill="1" applyBorder="1" applyAlignment="1">
      <alignment horizontal="center" vertical="top" wrapText="1"/>
    </xf>
    <xf numFmtId="0" fontId="0" fillId="0" borderId="0" xfId="0" applyAlignment="1">
      <alignment horizontal="center" wrapText="1"/>
    </xf>
    <xf numFmtId="0" fontId="4" fillId="3" borderId="5" xfId="0" applyFont="1" applyFill="1" applyBorder="1" applyAlignment="1">
      <alignment horizontal="left" vertical="top" wrapText="1"/>
    </xf>
    <xf numFmtId="0" fontId="4" fillId="3" borderId="6" xfId="0" applyFont="1" applyFill="1" applyBorder="1" applyAlignment="1">
      <alignment horizontal="left" vertical="top" wrapText="1"/>
    </xf>
    <xf numFmtId="0" fontId="4" fillId="3" borderId="7" xfId="0" applyFont="1" applyFill="1" applyBorder="1" applyAlignment="1">
      <alignment horizontal="left" vertical="top" wrapText="1"/>
    </xf>
    <xf numFmtId="0" fontId="4" fillId="3" borderId="10"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11"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0" xfId="0" applyFont="1" applyFill="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11" xfId="0" applyFont="1" applyFill="1" applyBorder="1" applyAlignment="1">
      <alignment horizontal="left" vertical="top" wrapText="1"/>
    </xf>
    <xf numFmtId="0" fontId="0" fillId="3" borderId="5"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0" xfId="0" applyFill="1" applyAlignment="1">
      <alignment horizontal="left" vertical="top" wrapText="1"/>
    </xf>
    <xf numFmtId="0" fontId="0" fillId="3" borderId="9" xfId="0" applyFill="1" applyBorder="1" applyAlignment="1">
      <alignment horizontal="left" vertical="top" wrapText="1"/>
    </xf>
    <xf numFmtId="0" fontId="0" fillId="3" borderId="10" xfId="0" applyFill="1" applyBorder="1" applyAlignment="1">
      <alignment horizontal="left" vertical="top" wrapText="1"/>
    </xf>
    <xf numFmtId="0" fontId="0" fillId="3" borderId="3" xfId="0" applyFill="1" applyBorder="1" applyAlignment="1">
      <alignment horizontal="left" vertical="top" wrapText="1"/>
    </xf>
    <xf numFmtId="0" fontId="0" fillId="3" borderId="11"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0" xfId="0" applyFill="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3" xfId="0" applyFill="1" applyBorder="1" applyAlignment="1">
      <alignment horizontal="left" vertical="top" wrapText="1"/>
    </xf>
    <xf numFmtId="0" fontId="0" fillId="2" borderId="11" xfId="0" applyFill="1" applyBorder="1" applyAlignment="1">
      <alignment horizontal="left" vertical="top" wrapText="1"/>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0" borderId="0" xfId="0" applyAlignment="1">
      <alignment horizontal="center" vertical="top"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3" xfId="0" applyBorder="1" applyAlignment="1">
      <alignment horizontal="center" vertical="top" wrapText="1"/>
    </xf>
    <xf numFmtId="0" fontId="0" fillId="0" borderId="11" xfId="0" applyBorder="1" applyAlignment="1">
      <alignment horizontal="center" vertical="top" wrapText="1"/>
    </xf>
    <xf numFmtId="1" fontId="0" fillId="0" borderId="5" xfId="0" applyNumberFormat="1" applyBorder="1" applyAlignment="1">
      <alignment horizontal="center" vertical="center" wrapText="1"/>
    </xf>
    <xf numFmtId="1" fontId="0" fillId="0" borderId="6" xfId="0" applyNumberFormat="1" applyBorder="1" applyAlignment="1">
      <alignment horizontal="center" vertical="center" wrapText="1"/>
    </xf>
    <xf numFmtId="1" fontId="0" fillId="0" borderId="7" xfId="0" applyNumberFormat="1" applyBorder="1" applyAlignment="1">
      <alignment horizontal="center" vertical="center" wrapText="1"/>
    </xf>
    <xf numFmtId="1" fontId="0" fillId="0" borderId="8" xfId="0" applyNumberFormat="1" applyBorder="1" applyAlignment="1">
      <alignment horizontal="center" vertical="center" wrapText="1"/>
    </xf>
    <xf numFmtId="1" fontId="0" fillId="0" borderId="0" xfId="0" applyNumberFormat="1" applyAlignment="1">
      <alignment horizontal="center" vertical="center" wrapText="1"/>
    </xf>
    <xf numFmtId="1" fontId="0" fillId="0" borderId="9" xfId="0" applyNumberFormat="1" applyBorder="1" applyAlignment="1">
      <alignment horizontal="center" vertical="center" wrapText="1"/>
    </xf>
    <xf numFmtId="1" fontId="0" fillId="0" borderId="10" xfId="0" applyNumberFormat="1" applyBorder="1" applyAlignment="1">
      <alignment horizontal="center" vertical="center" wrapText="1"/>
    </xf>
    <xf numFmtId="1" fontId="0" fillId="0" borderId="3" xfId="0" applyNumberFormat="1" applyBorder="1" applyAlignment="1">
      <alignment horizontal="center" vertical="center" wrapText="1"/>
    </xf>
    <xf numFmtId="1" fontId="0" fillId="0" borderId="11" xfId="0" applyNumberFormat="1" applyBorder="1" applyAlignment="1">
      <alignment horizontal="center" vertical="center" wrapText="1"/>
    </xf>
  </cellXfs>
  <cellStyles count="4">
    <cellStyle name="Moneda" xfId="1" builtinId="4"/>
    <cellStyle name="Normal" xfId="0" builtinId="0"/>
    <cellStyle name="Normal 2" xfId="3" xr:uid="{BF2B2B50-7E29-4967-B094-96E9B01A612B}"/>
    <cellStyle name="Porcentaje" xfId="2" builtinId="5"/>
  </cellStyles>
  <dxfs count="109">
    <dxf>
      <numFmt numFmtId="2" formatCode="0.00"/>
    </dxf>
    <dxf>
      <numFmt numFmtId="2" formatCode="0.00"/>
    </dxf>
    <dxf>
      <numFmt numFmtId="2" formatCode="0.00"/>
    </dxf>
    <dxf>
      <numFmt numFmtId="2" formatCode="0.00"/>
    </dxf>
    <dxf>
      <numFmt numFmtId="0" formatCode="General"/>
    </dxf>
    <dxf>
      <numFmt numFmtId="34" formatCode="_-* #,##0.00\ &quot;€&quot;_-;\-* #,##0.00\ &quot;€&quot;_-;_-* &quot;-&quot;??\ &quot;€&quot;_-;_-@_-"/>
    </dxf>
    <dxf>
      <numFmt numFmtId="14" formatCode="0.00%"/>
    </dxf>
    <dxf>
      <numFmt numFmtId="2" formatCode="0.00"/>
    </dxf>
    <dxf>
      <numFmt numFmtId="2" formatCode="0.00"/>
    </dxf>
    <dxf>
      <numFmt numFmtId="13" formatCode="0%"/>
    </dxf>
    <dxf>
      <numFmt numFmtId="13"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34" formatCode="_-* #,##0.00\ &quot;€&quot;_-;\-* #,##0.00\ &quot;€&quot;_-;_-* &quot;-&quot;??\ &quot;€&quot;_-;_-@_-"/>
    </dxf>
    <dxf>
      <numFmt numFmtId="14" formatCode="0.00%"/>
    </dxf>
    <dxf>
      <numFmt numFmtId="2" formatCode="0.00"/>
    </dxf>
    <dxf>
      <numFmt numFmtId="2" formatCode="0.00"/>
    </dxf>
    <dxf>
      <numFmt numFmtId="13" formatCode="0%"/>
    </dxf>
    <dxf>
      <numFmt numFmtId="13" formatCode="0%"/>
    </dxf>
    <dxf>
      <numFmt numFmtId="14" formatCode="0.00%"/>
    </dxf>
    <dxf>
      <numFmt numFmtId="2" formatCode="0.00"/>
    </dxf>
    <dxf>
      <numFmt numFmtId="2" formatCode="0.00"/>
    </dxf>
    <dxf>
      <numFmt numFmtId="2" formatCode="0.00"/>
    </dxf>
    <dxf>
      <numFmt numFmtId="2" formatCode="0.00"/>
    </dxf>
    <dxf>
      <numFmt numFmtId="13" formatCode="0%"/>
    </dxf>
    <dxf>
      <numFmt numFmtId="13" formatCode="0%"/>
    </dxf>
    <dxf>
      <numFmt numFmtId="2" formatCode="0.00"/>
    </dxf>
    <dxf>
      <numFmt numFmtId="2" formatCode="0.00"/>
    </dxf>
    <dxf>
      <numFmt numFmtId="14" formatCode="0.00%"/>
    </dxf>
    <dxf>
      <numFmt numFmtId="34" formatCode="_-* #,##0.00\ &quot;€&quot;_-;\-* #,##0.00\ &quot;€&quot;_-;_-* &quot;-&quot;??\ &quot;€&quot;_-;_-@_-"/>
    </dxf>
    <dxf>
      <numFmt numFmtId="0" formatCode="General"/>
    </dxf>
    <dxf>
      <numFmt numFmtId="2" formatCode="0.00"/>
    </dxf>
    <dxf>
      <numFmt numFmtId="2" formatCode="0.00"/>
    </dxf>
    <dxf>
      <numFmt numFmtId="2" formatCode="0.00"/>
    </dxf>
    <dxf>
      <numFmt numFmtId="2" formatCode="0.00"/>
    </dxf>
    <dxf>
      <numFmt numFmtId="34" formatCode="_-* #,##0.00\ &quot;€&quot;_-;\-* #,##0.00\ &quot;€&quot;_-;_-* &quot;-&quot;??\ &quot;€&quot;_-;_-@_-"/>
    </dxf>
    <dxf>
      <numFmt numFmtId="13" formatCode="0%"/>
    </dxf>
    <dxf>
      <numFmt numFmtId="34" formatCode="_-* #,##0.00\ &quot;€&quot;_-;\-* #,##0.00\ &quot;€&quot;_-;_-* &quot;-&quot;??\ &quot;€&quot;_-;_-@_-"/>
    </dxf>
    <dxf>
      <numFmt numFmtId="34" formatCode="_-* #,##0.00\ &quot;€&quot;_-;\-* #,##0.00\ &quot;€&quot;_-;_-* &quot;-&quot;??\ &quot;€&quot;_-;_-@_-"/>
    </dxf>
    <dxf>
      <numFmt numFmtId="1" formatCode="0"/>
    </dxf>
    <dxf>
      <numFmt numFmtId="1" formatCode="0"/>
    </dxf>
    <dxf>
      <numFmt numFmtId="34" formatCode="_-* #,##0.00\ &quot;€&quot;_-;\-* #,##0.00\ &quot;€&quot;_-;_-* &quot;-&quot;??\ &quot;€&quot;_-;_-@_-"/>
    </dxf>
    <dxf>
      <numFmt numFmtId="34" formatCode="_-* #,##0.00\ &quot;€&quot;_-;\-* #,##0.00\ &quot;€&quot;_-;_-* &quot;-&quot;??\ &quot;€&quot;_-;_-@_-"/>
    </dxf>
    <dxf>
      <numFmt numFmtId="2" formatCode="0.00"/>
    </dxf>
    <dxf>
      <numFmt numFmtId="2" formatCode="0.00"/>
    </dxf>
    <dxf>
      <numFmt numFmtId="2" formatCode="0.00"/>
    </dxf>
    <dxf>
      <numFmt numFmtId="2" formatCode="0.00"/>
    </dxf>
    <dxf>
      <numFmt numFmtId="1" formatCode="0"/>
    </dxf>
    <dxf>
      <numFmt numFmtId="1" formatCode="0"/>
    </dxf>
    <dxf>
      <numFmt numFmtId="34" formatCode="_-* #,##0.00\ &quot;€&quot;_-;\-* #,##0.00\ &quot;€&quot;_-;_-* &quot;-&quot;??\ &quot;€&quot;_-;_-@_-"/>
    </dxf>
    <dxf>
      <numFmt numFmtId="0" formatCode="General"/>
    </dxf>
    <dxf>
      <numFmt numFmtId="2" formatCode="0.00"/>
    </dxf>
    <dxf>
      <numFmt numFmtId="2" formatCode="0.00"/>
    </dxf>
    <dxf>
      <numFmt numFmtId="2" formatCode="0.00"/>
    </dxf>
    <dxf>
      <numFmt numFmtId="2" formatCode="0.00"/>
    </dxf>
    <dxf>
      <numFmt numFmtId="1" formatCode="0"/>
    </dxf>
    <dxf>
      <numFmt numFmtId="1" formatCode="0"/>
    </dxf>
    <dxf>
      <numFmt numFmtId="0" formatCode="General"/>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4" formatCode="0.00%"/>
    </dxf>
    <dxf>
      <numFmt numFmtId="2" formatCode="0.00"/>
    </dxf>
    <dxf>
      <numFmt numFmtId="0" formatCode="General"/>
    </dxf>
    <dxf>
      <numFmt numFmtId="0" formatCode="General"/>
    </dxf>
    <dxf>
      <numFmt numFmtId="2" formatCode="0.00"/>
    </dxf>
    <dxf>
      <numFmt numFmtId="2" formatCode="0.00"/>
    </dxf>
    <dxf>
      <numFmt numFmtId="2" formatCode="0.00"/>
    </dxf>
    <dxf>
      <numFmt numFmtId="19" formatCode="dd/mm/yyyy"/>
    </dxf>
    <dxf>
      <numFmt numFmtId="0" formatCode="General"/>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C0A]mmm\-yy;@"/>
    </dxf>
    <dxf>
      <numFmt numFmtId="2" formatCode="0.00"/>
    </dxf>
    <dxf>
      <numFmt numFmtId="2" formatCode="0.00"/>
    </dxf>
    <dxf>
      <numFmt numFmtId="14" formatCode="0.00%"/>
    </dxf>
    <dxf>
      <numFmt numFmtId="164" formatCode="#,##0.00\ &quot;€&quot;"/>
    </dxf>
    <dxf>
      <numFmt numFmtId="164" formatCode="#,##0.00\ &quot;€&quot;"/>
    </dxf>
    <dxf>
      <numFmt numFmtId="164" formatCode="#,##0.00\ &quot;€&quot;"/>
    </dxf>
    <dxf>
      <numFmt numFmtId="19" formatCode="dd/mm/yyyy"/>
    </dxf>
    <dxf>
      <numFmt numFmtId="164" formatCode="#,##0.00\ &quot;€&quot;"/>
    </dxf>
    <dxf>
      <numFmt numFmtId="164" formatCode="#,##0.00\ &quot;€&quot;"/>
    </dxf>
    <dxf>
      <numFmt numFmtId="164" formatCode="#,##0.00\ &quot;€&quot;"/>
    </dxf>
    <dxf>
      <numFmt numFmtId="164" formatCode="#,##0.00\ &quot;€&quot;"/>
    </dxf>
    <dxf>
      <numFmt numFmtId="1" formatCode="0"/>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temporales!TIposVentaMes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Tipos de venta por</a:t>
            </a:r>
            <a:r>
              <a:rPr lang="en-US" baseline="0"/>
              <a:t> 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 temporales'!$B$3:$B$5</c:f>
              <c:strCache>
                <c:ptCount val="1"/>
                <c:pt idx="0">
                  <c:v>2021 - WHOLESALER</c:v>
                </c:pt>
              </c:strCache>
            </c:strRef>
          </c:tx>
          <c:spPr>
            <a:solidFill>
              <a:schemeClr val="accent1"/>
            </a:solidFill>
            <a:ln>
              <a:noFill/>
            </a:ln>
            <a:effectLst/>
          </c:spPr>
          <c:invertIfNegative val="0"/>
          <c:cat>
            <c:strRef>
              <c:f>'eda - temporales'!$A$6:$A$18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temporales'!$B$6:$B$18</c:f>
              <c:numCache>
                <c:formatCode>0</c:formatCode>
                <c:ptCount val="12"/>
                <c:pt idx="0">
                  <c:v>6</c:v>
                </c:pt>
                <c:pt idx="1">
                  <c:v>3</c:v>
                </c:pt>
                <c:pt idx="2">
                  <c:v>3</c:v>
                </c:pt>
                <c:pt idx="3">
                  <c:v>1</c:v>
                </c:pt>
                <c:pt idx="5">
                  <c:v>6</c:v>
                </c:pt>
                <c:pt idx="6">
                  <c:v>5</c:v>
                </c:pt>
                <c:pt idx="7">
                  <c:v>3</c:v>
                </c:pt>
                <c:pt idx="8">
                  <c:v>4</c:v>
                </c:pt>
                <c:pt idx="9">
                  <c:v>2</c:v>
                </c:pt>
                <c:pt idx="10">
                  <c:v>2</c:v>
                </c:pt>
                <c:pt idx="11">
                  <c:v>3</c:v>
                </c:pt>
              </c:numCache>
            </c:numRef>
          </c:val>
          <c:extLst>
            <c:ext xmlns:c16="http://schemas.microsoft.com/office/drawing/2014/chart" uri="{C3380CC4-5D6E-409C-BE32-E72D297353CC}">
              <c16:uniqueId val="{00000000-ACA5-41BA-9D10-AA014B5B8756}"/>
            </c:ext>
          </c:extLst>
        </c:ser>
        <c:ser>
          <c:idx val="1"/>
          <c:order val="1"/>
          <c:tx>
            <c:strRef>
              <c:f>'eda - temporales'!$C$3:$C$5</c:f>
              <c:strCache>
                <c:ptCount val="1"/>
                <c:pt idx="0">
                  <c:v>2022 - WHOLESALER</c:v>
                </c:pt>
              </c:strCache>
            </c:strRef>
          </c:tx>
          <c:spPr>
            <a:solidFill>
              <a:schemeClr val="accent2"/>
            </a:solidFill>
            <a:ln>
              <a:noFill/>
            </a:ln>
            <a:effectLst/>
          </c:spPr>
          <c:invertIfNegative val="0"/>
          <c:cat>
            <c:strRef>
              <c:f>'eda - temporales'!$A$6:$A$18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temporales'!$C$6:$C$18</c:f>
              <c:numCache>
                <c:formatCode>0</c:formatCode>
                <c:ptCount val="12"/>
                <c:pt idx="0">
                  <c:v>3</c:v>
                </c:pt>
                <c:pt idx="2">
                  <c:v>4</c:v>
                </c:pt>
                <c:pt idx="3">
                  <c:v>4</c:v>
                </c:pt>
                <c:pt idx="4">
                  <c:v>7</c:v>
                </c:pt>
                <c:pt idx="5">
                  <c:v>2</c:v>
                </c:pt>
                <c:pt idx="6">
                  <c:v>1</c:v>
                </c:pt>
                <c:pt idx="7">
                  <c:v>3</c:v>
                </c:pt>
                <c:pt idx="8">
                  <c:v>3</c:v>
                </c:pt>
                <c:pt idx="9">
                  <c:v>1</c:v>
                </c:pt>
                <c:pt idx="10">
                  <c:v>5</c:v>
                </c:pt>
                <c:pt idx="11">
                  <c:v>6</c:v>
                </c:pt>
              </c:numCache>
            </c:numRef>
          </c:val>
          <c:extLst>
            <c:ext xmlns:c16="http://schemas.microsoft.com/office/drawing/2014/chart" uri="{C3380CC4-5D6E-409C-BE32-E72D297353CC}">
              <c16:uniqueId val="{00000004-3548-4445-8CBB-240BE746E673}"/>
            </c:ext>
          </c:extLst>
        </c:ser>
        <c:dLbls>
          <c:showLegendKey val="0"/>
          <c:showVal val="0"/>
          <c:showCatName val="0"/>
          <c:showSerName val="0"/>
          <c:showPercent val="0"/>
          <c:showBubbleSize val="0"/>
        </c:dLbls>
        <c:gapWidth val="150"/>
        <c:axId val="1336282368"/>
        <c:axId val="1336294848"/>
      </c:barChart>
      <c:catAx>
        <c:axId val="133628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36294848"/>
        <c:crosses val="autoZero"/>
        <c:auto val="1"/>
        <c:lblAlgn val="ctr"/>
        <c:lblOffset val="100"/>
        <c:noMultiLvlLbl val="0"/>
      </c:catAx>
      <c:valAx>
        <c:axId val="1336294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3628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[Supermercado.xlsx]datos-dashboard!TablaDinámica4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a:t>
            </a:r>
            <a:r>
              <a:rPr lang="en-US" baseline="0"/>
              <a:t> por categoría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'datos-dashboard'!$G$2</c:f>
              <c:strCache>
                <c:ptCount val="1"/>
                <c:pt idx="0">
                  <c:v>Total</c:v>
                </c:pt>
              </c:strCache>
            </c:strRef>
          </c:tx>
          <c:spPr>
            <a:solidFill>
              <a:schemeClr val="accent1"/>
            </a:solidFill>
            <a:ln>
              <a:noFill/>
            </a:ln>
            <a:effectLst/>
          </c:spPr>
          <c:invertIfNegative val="0"/>
          <c:cat>
            <c:strRef>
              <c:f>'datos-dashboard'!$F$3:$F$8</c:f>
              <c:strCache>
                <c:ptCount val="5"/>
                <c:pt idx="0">
                  <c:v>Category01</c:v>
                </c:pt>
                <c:pt idx="1">
                  <c:v>Category02</c:v>
                </c:pt>
                <c:pt idx="2">
                  <c:v>Category03</c:v>
                </c:pt>
                <c:pt idx="3">
                  <c:v>Category04</c:v>
                </c:pt>
                <c:pt idx="4">
                  <c:v>Category05</c:v>
                </c:pt>
              </c:strCache>
            </c:strRef>
          </c:cat>
          <c:val>
            <c:numRef>
              <c:f>'datos-dashboard'!$G$3:$G$8</c:f>
              <c:numCache>
                <c:formatCode>0.00%</c:formatCode>
                <c:ptCount val="5"/>
                <c:pt idx="0">
                  <c:v>0.19354838709677419</c:v>
                </c:pt>
                <c:pt idx="1">
                  <c:v>0.2239089184060721</c:v>
                </c:pt>
                <c:pt idx="2">
                  <c:v>0.10246679316888045</c:v>
                </c:pt>
                <c:pt idx="3">
                  <c:v>0.2827324478178368</c:v>
                </c:pt>
                <c:pt idx="4">
                  <c:v>0.19734345351043645</c:v>
                </c:pt>
              </c:numCache>
            </c:numRef>
          </c:val>
          <c:extLst>
            <c:ext xmlns:c16="http://schemas.microsoft.com/office/drawing/2014/chart" uri="{C3380CC4-5D6E-409C-BE32-E72D297353CC}">
              <c16:uniqueId val="{00000000-C913-4169-B25A-13EAC5287890}"/>
            </c:ext>
          </c:extLst>
        </c:ser>
        <c:dLbls>
          <c:showLegendKey val="0"/>
          <c:showVal val="0"/>
          <c:showCatName val="0"/>
          <c:showSerName val="0"/>
          <c:showPercent val="0"/>
          <c:showBubbleSize val="0"/>
        </c:dLbls>
        <c:gapWidth val="219"/>
        <c:overlap val="-27"/>
        <c:axId val="1553796671"/>
        <c:axId val="1553776991"/>
      </c:barChart>
      <c:catAx>
        <c:axId val="155379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53776991"/>
        <c:crosses val="autoZero"/>
        <c:auto val="1"/>
        <c:lblAlgn val="ctr"/>
        <c:lblOffset val="100"/>
        <c:noMultiLvlLbl val="0"/>
      </c:catAx>
      <c:valAx>
        <c:axId val="15537769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5379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[Supermercado.xlsx]datos-dashboard!VentasProducto</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a:t>
            </a:r>
            <a:r>
              <a:rPr lang="en-US" baseline="0"/>
              <a:t> por producto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'datos-dashboard'!$B$7</c:f>
              <c:strCache>
                <c:ptCount val="1"/>
                <c:pt idx="0">
                  <c:v>Total</c:v>
                </c:pt>
              </c:strCache>
            </c:strRef>
          </c:tx>
          <c:spPr>
            <a:solidFill>
              <a:schemeClr val="accent1"/>
            </a:solidFill>
            <a:ln>
              <a:noFill/>
            </a:ln>
            <a:effectLst/>
          </c:spPr>
          <c:invertIfNegative val="0"/>
          <c:cat>
            <c:multiLvlStrRef>
              <c:f>'datos-dashboard'!$A$8:$A$18</c:f>
              <c:multiLvlStrCache>
                <c:ptCount val="9"/>
                <c:lvl>
                  <c:pt idx="0">
                    <c:v>Product01</c:v>
                  </c:pt>
                  <c:pt idx="1">
                    <c:v>Product02</c:v>
                  </c:pt>
                  <c:pt idx="2">
                    <c:v>Product03</c:v>
                  </c:pt>
                  <c:pt idx="3">
                    <c:v>Product04</c:v>
                  </c:pt>
                  <c:pt idx="4">
                    <c:v>Product05</c:v>
                  </c:pt>
                  <c:pt idx="5">
                    <c:v>Product06</c:v>
                  </c:pt>
                  <c:pt idx="6">
                    <c:v>Product07</c:v>
                  </c:pt>
                  <c:pt idx="7">
                    <c:v>Product08</c:v>
                  </c:pt>
                  <c:pt idx="8">
                    <c:v>Product09</c:v>
                  </c:pt>
                </c:lvl>
                <c:lvl>
                  <c:pt idx="0">
                    <c:v>Category01</c:v>
                  </c:pt>
                </c:lvl>
              </c:multiLvlStrCache>
            </c:multiLvlStrRef>
          </c:cat>
          <c:val>
            <c:numRef>
              <c:f>'datos-dashboard'!$B$8:$B$18</c:f>
              <c:numCache>
                <c:formatCode>General</c:formatCode>
                <c:ptCount val="9"/>
                <c:pt idx="0">
                  <c:v>13</c:v>
                </c:pt>
                <c:pt idx="1">
                  <c:v>15</c:v>
                </c:pt>
                <c:pt idx="2">
                  <c:v>11</c:v>
                </c:pt>
                <c:pt idx="3">
                  <c:v>15</c:v>
                </c:pt>
                <c:pt idx="4">
                  <c:v>14</c:v>
                </c:pt>
                <c:pt idx="5">
                  <c:v>8</c:v>
                </c:pt>
                <c:pt idx="6">
                  <c:v>5</c:v>
                </c:pt>
                <c:pt idx="7">
                  <c:v>11</c:v>
                </c:pt>
                <c:pt idx="8">
                  <c:v>10</c:v>
                </c:pt>
              </c:numCache>
            </c:numRef>
          </c:val>
          <c:extLst>
            <c:ext xmlns:c16="http://schemas.microsoft.com/office/drawing/2014/chart" uri="{C3380CC4-5D6E-409C-BE32-E72D297353CC}">
              <c16:uniqueId val="{00000000-19FF-4ABA-A5AA-B87305A4046F}"/>
            </c:ext>
          </c:extLst>
        </c:ser>
        <c:dLbls>
          <c:showLegendKey val="0"/>
          <c:showVal val="0"/>
          <c:showCatName val="0"/>
          <c:showSerName val="0"/>
          <c:showPercent val="0"/>
          <c:showBubbleSize val="0"/>
        </c:dLbls>
        <c:gapWidth val="219"/>
        <c:axId val="447993536"/>
        <c:axId val="447992096"/>
      </c:barChart>
      <c:catAx>
        <c:axId val="44799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7992096"/>
        <c:crosses val="autoZero"/>
        <c:auto val="1"/>
        <c:lblAlgn val="ctr"/>
        <c:lblOffset val="100"/>
        <c:noMultiLvlLbl val="0"/>
      </c:catAx>
      <c:valAx>
        <c:axId val="447992096"/>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799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[Supermercado.xlsx]datos-dashboard!TablaDinámica8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Categoría de venta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'datos-dashboard'!$M$2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7C-4310-9A91-67CC18663C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7C-4310-9A91-67CC18663C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7C-4310-9A91-67CC18663C55}"/>
              </c:ext>
            </c:extLst>
          </c:dPt>
          <c:cat>
            <c:strRef>
              <c:f>'datos-dashboard'!$L$3:$L$6</c:f>
              <c:strCache>
                <c:ptCount val="3"/>
                <c:pt idx="0">
                  <c:v>Grande</c:v>
                </c:pt>
                <c:pt idx="1">
                  <c:v>Mediana</c:v>
                </c:pt>
                <c:pt idx="2">
                  <c:v>Pequeña</c:v>
                </c:pt>
              </c:strCache>
            </c:strRef>
          </c:cat>
          <c:val>
            <c:numRef>
              <c:f>'datos-dashboard'!$M$3:$M$6</c:f>
              <c:numCache>
                <c:formatCode>0.00%</c:formatCode>
                <c:ptCount val="3"/>
                <c:pt idx="0">
                  <c:v>7.9696394686907021E-2</c:v>
                </c:pt>
                <c:pt idx="1">
                  <c:v>0.25806451612903225</c:v>
                </c:pt>
                <c:pt idx="2">
                  <c:v>0.66223908918406071</c:v>
                </c:pt>
              </c:numCache>
            </c:numRef>
          </c:val>
          <c:extLst>
            <c:ext xmlns:c16="http://schemas.microsoft.com/office/drawing/2014/chart" uri="{C3380CC4-5D6E-409C-BE32-E72D297353CC}">
              <c16:uniqueId val="{00000000-B280-4D05-9919-7C78E52AA13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[Supermercado.xlsx]datos-dashboard!BeneficiosConSinDescuento</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'datos-dashboard'!$S$40</c:f>
              <c:strCache>
                <c:ptCount val="1"/>
                <c:pt idx="0">
                  <c:v>Margen beneficio medio</c:v>
                </c:pt>
              </c:strCache>
            </c:strRef>
          </c:tx>
          <c:spPr>
            <a:solidFill>
              <a:schemeClr val="accent1"/>
            </a:solidFill>
            <a:ln>
              <a:noFill/>
            </a:ln>
            <a:effectLst/>
          </c:spPr>
          <c:invertIfNegative val="0"/>
          <c:cat>
            <c:multiLvlStrRef>
              <c:f>'datos-dashboard'!$R$41:$R$54</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2021</c:v>
                  </c:pt>
                </c:lvl>
              </c:multiLvlStrCache>
            </c:multiLvlStrRef>
          </c:cat>
          <c:val>
            <c:numRef>
              <c:f>'datos-dashboard'!$S$41:$S$54</c:f>
              <c:numCache>
                <c:formatCode>0%</c:formatCode>
                <c:ptCount val="12"/>
                <c:pt idx="0">
                  <c:v>0.14830164684136671</c:v>
                </c:pt>
                <c:pt idx="1">
                  <c:v>0.17964472224896261</c:v>
                </c:pt>
                <c:pt idx="2">
                  <c:v>0.15559006132472572</c:v>
                </c:pt>
                <c:pt idx="3">
                  <c:v>0.18782537048436845</c:v>
                </c:pt>
                <c:pt idx="4">
                  <c:v>0.18999873424613253</c:v>
                </c:pt>
                <c:pt idx="5">
                  <c:v>0.19014807666625416</c:v>
                </c:pt>
                <c:pt idx="6">
                  <c:v>0.15686452219601738</c:v>
                </c:pt>
                <c:pt idx="7">
                  <c:v>0.11740282496458415</c:v>
                </c:pt>
                <c:pt idx="8">
                  <c:v>0.17960322604638523</c:v>
                </c:pt>
                <c:pt idx="9">
                  <c:v>0.1645261508702256</c:v>
                </c:pt>
                <c:pt idx="10">
                  <c:v>0.14900360305771726</c:v>
                </c:pt>
                <c:pt idx="11">
                  <c:v>0.14575845183696909</c:v>
                </c:pt>
              </c:numCache>
            </c:numRef>
          </c:val>
          <c:extLst>
            <c:ext xmlns:c16="http://schemas.microsoft.com/office/drawing/2014/chart" uri="{C3380CC4-5D6E-409C-BE32-E72D297353CC}">
              <c16:uniqueId val="{00000000-C40A-4697-AB25-3C0A19401A2B}"/>
            </c:ext>
          </c:extLst>
        </c:ser>
        <c:ser>
          <c:idx val="1"/>
          <c:order val="1"/>
          <c:tx>
            <c:strRef>
              <c:f>'datos-dashboard'!$T$40</c:f>
              <c:strCache>
                <c:ptCount val="1"/>
                <c:pt idx="0">
                  <c:v>Margen beneficio medio con descuentos</c:v>
                </c:pt>
              </c:strCache>
            </c:strRef>
          </c:tx>
          <c:spPr>
            <a:solidFill>
              <a:schemeClr val="accent2"/>
            </a:solidFill>
            <a:ln>
              <a:noFill/>
            </a:ln>
            <a:effectLst/>
          </c:spPr>
          <c:invertIfNegative val="0"/>
          <c:cat>
            <c:multiLvlStrRef>
              <c:f>'datos-dashboard'!$R$41:$R$54</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2021</c:v>
                  </c:pt>
                </c:lvl>
              </c:multiLvlStrCache>
            </c:multiLvlStrRef>
          </c:cat>
          <c:val>
            <c:numRef>
              <c:f>'datos-dashboard'!$T$41:$T$54</c:f>
              <c:numCache>
                <c:formatCode>0%</c:formatCode>
                <c:ptCount val="12"/>
                <c:pt idx="0">
                  <c:v>-0.14836501982529998</c:v>
                </c:pt>
                <c:pt idx="1">
                  <c:v>-0.12130765870341839</c:v>
                </c:pt>
                <c:pt idx="2">
                  <c:v>-8.4409938675274215E-2</c:v>
                </c:pt>
                <c:pt idx="3">
                  <c:v>-9.0167347787894012E-3</c:v>
                </c:pt>
                <c:pt idx="4">
                  <c:v>-2.5001265753867505E-2</c:v>
                </c:pt>
                <c:pt idx="5">
                  <c:v>-8.145192333374586E-2</c:v>
                </c:pt>
                <c:pt idx="6">
                  <c:v>-0.13646881113731593</c:v>
                </c:pt>
                <c:pt idx="7">
                  <c:v>-0.12350626594450675</c:v>
                </c:pt>
                <c:pt idx="8">
                  <c:v>-4.2570686997092995E-2</c:v>
                </c:pt>
                <c:pt idx="9">
                  <c:v>-0.11677819695586131</c:v>
                </c:pt>
                <c:pt idx="10">
                  <c:v>-0.10561178155766734</c:v>
                </c:pt>
                <c:pt idx="11">
                  <c:v>-0.12519392911541183</c:v>
                </c:pt>
              </c:numCache>
            </c:numRef>
          </c:val>
          <c:extLst>
            <c:ext xmlns:c16="http://schemas.microsoft.com/office/drawing/2014/chart" uri="{C3380CC4-5D6E-409C-BE32-E72D297353CC}">
              <c16:uniqueId val="{00000001-C40A-4697-AB25-3C0A19401A2B}"/>
            </c:ext>
          </c:extLst>
        </c:ser>
        <c:dLbls>
          <c:showLegendKey val="0"/>
          <c:showVal val="0"/>
          <c:showCatName val="0"/>
          <c:showSerName val="0"/>
          <c:showPercent val="0"/>
          <c:showBubbleSize val="0"/>
        </c:dLbls>
        <c:gapWidth val="219"/>
        <c:overlap val="-27"/>
        <c:axId val="436785952"/>
        <c:axId val="436786912"/>
      </c:barChart>
      <c:catAx>
        <c:axId val="43678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36786912"/>
        <c:crosses val="autoZero"/>
        <c:auto val="1"/>
        <c:lblAlgn val="ctr"/>
        <c:lblOffset val="100"/>
        <c:noMultiLvlLbl val="0"/>
      </c:catAx>
      <c:valAx>
        <c:axId val="436786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3678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[Supermercado.xlsx]datos-dashboard!BeneficiosMes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Beneficios</a:t>
            </a:r>
            <a:r>
              <a:rPr lang="es-ES" baseline="0"/>
              <a:t> por mes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'datos-dashboard'!$N$40</c:f>
              <c:strCache>
                <c:ptCount val="1"/>
                <c:pt idx="0">
                  <c:v>Total</c:v>
                </c:pt>
              </c:strCache>
            </c:strRef>
          </c:tx>
          <c:spPr>
            <a:solidFill>
              <a:schemeClr val="accent1"/>
            </a:solidFill>
            <a:ln>
              <a:noFill/>
            </a:ln>
            <a:effectLst/>
          </c:spPr>
          <c:invertIfNegative val="0"/>
          <c:cat>
            <c:multiLvlStrRef>
              <c:f>'datos-dashboard'!$M$41:$M$54</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2021</c:v>
                  </c:pt>
                </c:lvl>
              </c:multiLvlStrCache>
            </c:multiLvlStrRef>
          </c:cat>
          <c:val>
            <c:numRef>
              <c:f>'datos-dashboard'!$N$41:$N$54</c:f>
              <c:numCache>
                <c:formatCode>_("€"* #,##0.00_);_("€"* \(#,##0.00\);_("€"* "-"??_);_(@_)</c:formatCode>
                <c:ptCount val="12"/>
                <c:pt idx="0">
                  <c:v>2502.34</c:v>
                </c:pt>
                <c:pt idx="1">
                  <c:v>2212.5700000000002</c:v>
                </c:pt>
                <c:pt idx="2">
                  <c:v>2734.7900000000004</c:v>
                </c:pt>
                <c:pt idx="3">
                  <c:v>3069.43</c:v>
                </c:pt>
                <c:pt idx="4">
                  <c:v>1150.46</c:v>
                </c:pt>
                <c:pt idx="5">
                  <c:v>3025.17</c:v>
                </c:pt>
                <c:pt idx="6">
                  <c:v>2654.6200000000003</c:v>
                </c:pt>
                <c:pt idx="7">
                  <c:v>1523.3499999999997</c:v>
                </c:pt>
                <c:pt idx="8">
                  <c:v>3543.8199999999997</c:v>
                </c:pt>
                <c:pt idx="9">
                  <c:v>3638.9</c:v>
                </c:pt>
                <c:pt idx="10">
                  <c:v>1380.4</c:v>
                </c:pt>
                <c:pt idx="11">
                  <c:v>2879.47</c:v>
                </c:pt>
              </c:numCache>
            </c:numRef>
          </c:val>
          <c:extLst>
            <c:ext xmlns:c16="http://schemas.microsoft.com/office/drawing/2014/chart" uri="{C3380CC4-5D6E-409C-BE32-E72D297353CC}">
              <c16:uniqueId val="{00000000-032C-49DB-A476-F197D26337E1}"/>
            </c:ext>
          </c:extLst>
        </c:ser>
        <c:dLbls>
          <c:showLegendKey val="0"/>
          <c:showVal val="0"/>
          <c:showCatName val="0"/>
          <c:showSerName val="0"/>
          <c:showPercent val="0"/>
          <c:showBubbleSize val="0"/>
        </c:dLbls>
        <c:gapWidth val="219"/>
        <c:overlap val="-27"/>
        <c:axId val="280948464"/>
        <c:axId val="280948944"/>
      </c:barChart>
      <c:catAx>
        <c:axId val="28094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0948944"/>
        <c:crosses val="autoZero"/>
        <c:auto val="1"/>
        <c:lblAlgn val="ctr"/>
        <c:lblOffset val="100"/>
        <c:noMultiLvlLbl val="0"/>
      </c:catAx>
      <c:valAx>
        <c:axId val="2809489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094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temporales!TransaccionesMes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Número de transacciones por 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 temporales'!$Q$3:$Q$4</c:f>
              <c:strCache>
                <c:ptCount val="1"/>
                <c:pt idx="0">
                  <c:v>2021</c:v>
                </c:pt>
              </c:strCache>
            </c:strRef>
          </c:tx>
          <c:spPr>
            <a:ln w="28575" cap="rnd">
              <a:solidFill>
                <a:schemeClr val="accent6"/>
              </a:solidFill>
              <a:round/>
            </a:ln>
            <a:effectLst/>
          </c:spPr>
          <c:marker>
            <c:symbol val="none"/>
          </c:marker>
          <c:cat>
            <c:strRef>
              <c:f>'eda - temporales'!$P$5:$P$17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temporales'!$Q$5:$Q$17</c:f>
              <c:numCache>
                <c:formatCode>0</c:formatCode>
                <c:ptCount val="12"/>
                <c:pt idx="0">
                  <c:v>30</c:v>
                </c:pt>
                <c:pt idx="1">
                  <c:v>21</c:v>
                </c:pt>
                <c:pt idx="2">
                  <c:v>26</c:v>
                </c:pt>
                <c:pt idx="3">
                  <c:v>19</c:v>
                </c:pt>
                <c:pt idx="4">
                  <c:v>18</c:v>
                </c:pt>
                <c:pt idx="5">
                  <c:v>25</c:v>
                </c:pt>
                <c:pt idx="6">
                  <c:v>21</c:v>
                </c:pt>
                <c:pt idx="7">
                  <c:v>22</c:v>
                </c:pt>
                <c:pt idx="8">
                  <c:v>23</c:v>
                </c:pt>
                <c:pt idx="9">
                  <c:v>23</c:v>
                </c:pt>
                <c:pt idx="10">
                  <c:v>13</c:v>
                </c:pt>
                <c:pt idx="11">
                  <c:v>21</c:v>
                </c:pt>
              </c:numCache>
            </c:numRef>
          </c:val>
          <c:smooth val="0"/>
          <c:extLst>
            <c:ext xmlns:c16="http://schemas.microsoft.com/office/drawing/2014/chart" uri="{C3380CC4-5D6E-409C-BE32-E72D297353CC}">
              <c16:uniqueId val="{00000000-82E5-469F-83F9-E0B3F8B2CD00}"/>
            </c:ext>
          </c:extLst>
        </c:ser>
        <c:ser>
          <c:idx val="1"/>
          <c:order val="1"/>
          <c:tx>
            <c:strRef>
              <c:f>'eda - temporales'!$R$3:$R$4</c:f>
              <c:strCache>
                <c:ptCount val="1"/>
                <c:pt idx="0">
                  <c:v>2022</c:v>
                </c:pt>
              </c:strCache>
            </c:strRef>
          </c:tx>
          <c:spPr>
            <a:ln w="28575" cap="rnd">
              <a:solidFill>
                <a:schemeClr val="accent5"/>
              </a:solidFill>
              <a:round/>
            </a:ln>
            <a:effectLst/>
          </c:spPr>
          <c:marker>
            <c:symbol val="none"/>
          </c:marker>
          <c:cat>
            <c:strRef>
              <c:f>'eda - temporales'!$P$5:$P$17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temporales'!$R$5:$R$17</c:f>
              <c:numCache>
                <c:formatCode>0</c:formatCode>
                <c:ptCount val="12"/>
                <c:pt idx="0">
                  <c:v>26</c:v>
                </c:pt>
                <c:pt idx="1">
                  <c:v>19</c:v>
                </c:pt>
                <c:pt idx="2">
                  <c:v>17</c:v>
                </c:pt>
                <c:pt idx="3">
                  <c:v>20</c:v>
                </c:pt>
                <c:pt idx="4">
                  <c:v>32</c:v>
                </c:pt>
                <c:pt idx="5">
                  <c:v>16</c:v>
                </c:pt>
                <c:pt idx="6">
                  <c:v>23</c:v>
                </c:pt>
                <c:pt idx="7">
                  <c:v>26</c:v>
                </c:pt>
                <c:pt idx="8">
                  <c:v>22</c:v>
                </c:pt>
                <c:pt idx="9">
                  <c:v>14</c:v>
                </c:pt>
                <c:pt idx="10">
                  <c:v>27</c:v>
                </c:pt>
                <c:pt idx="11">
                  <c:v>23</c:v>
                </c:pt>
              </c:numCache>
            </c:numRef>
          </c:val>
          <c:smooth val="0"/>
          <c:extLst>
            <c:ext xmlns:c16="http://schemas.microsoft.com/office/drawing/2014/chart" uri="{C3380CC4-5D6E-409C-BE32-E72D297353CC}">
              <c16:uniqueId val="{00000001-82E5-469F-83F9-E0B3F8B2CD00}"/>
            </c:ext>
          </c:extLst>
        </c:ser>
        <c:dLbls>
          <c:showLegendKey val="0"/>
          <c:showVal val="0"/>
          <c:showCatName val="0"/>
          <c:showSerName val="0"/>
          <c:showPercent val="0"/>
          <c:showBubbleSize val="0"/>
        </c:dLbls>
        <c:smooth val="0"/>
        <c:axId val="52466575"/>
        <c:axId val="52470415"/>
      </c:lineChart>
      <c:catAx>
        <c:axId val="5246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470415"/>
        <c:crosses val="autoZero"/>
        <c:auto val="1"/>
        <c:lblAlgn val="ctr"/>
        <c:lblOffset val="100"/>
        <c:noMultiLvlLbl val="0"/>
      </c:catAx>
      <c:valAx>
        <c:axId val="52470415"/>
        <c:scaling>
          <c:orientation val="minMax"/>
          <c:min val="1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46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temporales!TotalVentasMes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Ingresos por</a:t>
            </a:r>
            <a:r>
              <a:rPr lang="en-US" baseline="0"/>
              <a:t> 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 temporales'!$AD$23:$AD$24</c:f>
              <c:strCache>
                <c:ptCount val="1"/>
                <c:pt idx="0">
                  <c:v>2021</c:v>
                </c:pt>
              </c:strCache>
            </c:strRef>
          </c:tx>
          <c:spPr>
            <a:ln w="28575" cap="rnd">
              <a:solidFill>
                <a:schemeClr val="accent6"/>
              </a:solidFill>
              <a:round/>
            </a:ln>
            <a:effectLst/>
          </c:spPr>
          <c:marker>
            <c:symbol val="none"/>
          </c:marker>
          <c:cat>
            <c:strRef>
              <c:f>'eda - temporales'!$AC$25:$AC$37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temporales'!$AD$25:$AD$37</c:f>
              <c:numCache>
                <c:formatCode>_("€"* #,##0.00_);_("€"* \(#,##0.00\);_("€"* "-"??_);_(@_)</c:formatCode>
                <c:ptCount val="12"/>
                <c:pt idx="0">
                  <c:v>17765.34</c:v>
                </c:pt>
                <c:pt idx="1">
                  <c:v>12598.57</c:v>
                </c:pt>
                <c:pt idx="2">
                  <c:v>16419.79</c:v>
                </c:pt>
                <c:pt idx="3">
                  <c:v>15252.43</c:v>
                </c:pt>
                <c:pt idx="4">
                  <c:v>7957.4599999999991</c:v>
                </c:pt>
                <c:pt idx="5">
                  <c:v>16442.169999999998</c:v>
                </c:pt>
                <c:pt idx="6">
                  <c:v>19054.62</c:v>
                </c:pt>
                <c:pt idx="7">
                  <c:v>14155.350000000004</c:v>
                </c:pt>
                <c:pt idx="8">
                  <c:v>18853.82</c:v>
                </c:pt>
                <c:pt idx="9">
                  <c:v>20453.900000000005</c:v>
                </c:pt>
                <c:pt idx="10">
                  <c:v>9702.4</c:v>
                </c:pt>
                <c:pt idx="11">
                  <c:v>18628.47</c:v>
                </c:pt>
              </c:numCache>
            </c:numRef>
          </c:val>
          <c:smooth val="0"/>
          <c:extLst>
            <c:ext xmlns:c16="http://schemas.microsoft.com/office/drawing/2014/chart" uri="{C3380CC4-5D6E-409C-BE32-E72D297353CC}">
              <c16:uniqueId val="{00000000-9D0F-47DE-92FB-64A15A698D3D}"/>
            </c:ext>
          </c:extLst>
        </c:ser>
        <c:ser>
          <c:idx val="1"/>
          <c:order val="1"/>
          <c:tx>
            <c:strRef>
              <c:f>'eda - temporales'!$AE$23:$AE$24</c:f>
              <c:strCache>
                <c:ptCount val="1"/>
                <c:pt idx="0">
                  <c:v>2022</c:v>
                </c:pt>
              </c:strCache>
            </c:strRef>
          </c:tx>
          <c:spPr>
            <a:ln w="28575" cap="rnd">
              <a:solidFill>
                <a:schemeClr val="accent5"/>
              </a:solidFill>
              <a:round/>
            </a:ln>
            <a:effectLst/>
          </c:spPr>
          <c:marker>
            <c:symbol val="none"/>
          </c:marker>
          <c:cat>
            <c:strRef>
              <c:f>'eda - temporales'!$AC$25:$AC$37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temporales'!$AE$25:$AE$37</c:f>
              <c:numCache>
                <c:formatCode>_("€"* #,##0.00_);_("€"* \(#,##0.00\);_("€"* "-"??_);_(@_)</c:formatCode>
                <c:ptCount val="12"/>
                <c:pt idx="0">
                  <c:v>23581.620000000003</c:v>
                </c:pt>
                <c:pt idx="1">
                  <c:v>18258.730000000003</c:v>
                </c:pt>
                <c:pt idx="2">
                  <c:v>12196.86</c:v>
                </c:pt>
                <c:pt idx="3">
                  <c:v>11326.679999999998</c:v>
                </c:pt>
                <c:pt idx="4">
                  <c:v>22952.989999999998</c:v>
                </c:pt>
                <c:pt idx="5">
                  <c:v>14091.54</c:v>
                </c:pt>
                <c:pt idx="6">
                  <c:v>16197.170000000002</c:v>
                </c:pt>
                <c:pt idx="7">
                  <c:v>21195.050000000003</c:v>
                </c:pt>
                <c:pt idx="8">
                  <c:v>16388.990000000002</c:v>
                </c:pt>
                <c:pt idx="9">
                  <c:v>13046.79</c:v>
                </c:pt>
                <c:pt idx="10">
                  <c:v>26421.670000000006</c:v>
                </c:pt>
                <c:pt idx="11">
                  <c:v>18469.510000000002</c:v>
                </c:pt>
              </c:numCache>
            </c:numRef>
          </c:val>
          <c:smooth val="0"/>
          <c:extLst>
            <c:ext xmlns:c16="http://schemas.microsoft.com/office/drawing/2014/chart" uri="{C3380CC4-5D6E-409C-BE32-E72D297353CC}">
              <c16:uniqueId val="{00000001-9D0F-47DE-92FB-64A15A698D3D}"/>
            </c:ext>
          </c:extLst>
        </c:ser>
        <c:dLbls>
          <c:showLegendKey val="0"/>
          <c:showVal val="0"/>
          <c:showCatName val="0"/>
          <c:showSerName val="0"/>
          <c:showPercent val="0"/>
          <c:showBubbleSize val="0"/>
        </c:dLbls>
        <c:smooth val="0"/>
        <c:axId val="1204083008"/>
        <c:axId val="1204081568"/>
      </c:lineChart>
      <c:catAx>
        <c:axId val="120408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4081568"/>
        <c:crosses val="autoZero"/>
        <c:auto val="1"/>
        <c:lblAlgn val="ctr"/>
        <c:lblOffset val="100"/>
        <c:noMultiLvlLbl val="0"/>
      </c:catAx>
      <c:valAx>
        <c:axId val="1204081568"/>
        <c:scaling>
          <c:orientation val="minMax"/>
          <c:min val="500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408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[Supermercado.xlsx]datos-dashboard!TablaDinámica5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Tipo</a:t>
            </a:r>
            <a:r>
              <a:rPr lang="es-ES" baseline="0"/>
              <a:t> de ventas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'datos-dashboard'!$J$2</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4CD-4B82-97F1-3D4F6987996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4CD-4B82-97F1-3D4F69879969}"/>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54CD-4B82-97F1-3D4F69879969}"/>
              </c:ext>
            </c:extLst>
          </c:dPt>
          <c:cat>
            <c:strRef>
              <c:f>'datos-dashboard'!$I$3:$I$6</c:f>
              <c:strCache>
                <c:ptCount val="3"/>
                <c:pt idx="0">
                  <c:v>DIRECT SALES</c:v>
                </c:pt>
                <c:pt idx="1">
                  <c:v>ONLINE</c:v>
                </c:pt>
                <c:pt idx="2">
                  <c:v>WHOLESALER</c:v>
                </c:pt>
              </c:strCache>
            </c:strRef>
          </c:cat>
          <c:val>
            <c:numRef>
              <c:f>'datos-dashboard'!$J$3:$J$6</c:f>
              <c:numCache>
                <c:formatCode>0.00%</c:formatCode>
                <c:ptCount val="3"/>
                <c:pt idx="0">
                  <c:v>0.53700189753320682</c:v>
                </c:pt>
                <c:pt idx="1">
                  <c:v>0.31688804554079697</c:v>
                </c:pt>
                <c:pt idx="2">
                  <c:v>0.14611005692599621</c:v>
                </c:pt>
              </c:numCache>
            </c:numRef>
          </c:val>
          <c:extLst>
            <c:ext xmlns:c16="http://schemas.microsoft.com/office/drawing/2014/chart" uri="{C3380CC4-5D6E-409C-BE32-E72D297353CC}">
              <c16:uniqueId val="{00000006-54CD-4B82-97F1-3D4F6987996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149942938714298"/>
          <c:y val="0.40075831285625885"/>
          <c:w val="0.35580117113410914"/>
          <c:h val="0.348571074684296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[Supermercado.xlsx]datos-dashboard!TablaDinámica4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a:t>
            </a:r>
            <a:r>
              <a:rPr lang="en-US" baseline="0"/>
              <a:t> por categoría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'datos-dashboard'!$G$2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'datos-dashboard'!$F$3:$F$8</c:f>
              <c:strCache>
                <c:ptCount val="5"/>
                <c:pt idx="0">
                  <c:v>Category01</c:v>
                </c:pt>
                <c:pt idx="1">
                  <c:v>Category02</c:v>
                </c:pt>
                <c:pt idx="2">
                  <c:v>Category03</c:v>
                </c:pt>
                <c:pt idx="3">
                  <c:v>Category04</c:v>
                </c:pt>
                <c:pt idx="4">
                  <c:v>Category05</c:v>
                </c:pt>
              </c:strCache>
            </c:strRef>
          </c:cat>
          <c:val>
            <c:numRef>
              <c:f>'datos-dashboard'!$G$3:$G$8</c:f>
              <c:numCache>
                <c:formatCode>0.00%</c:formatCode>
                <c:ptCount val="5"/>
                <c:pt idx="0">
                  <c:v>0.19354838709677419</c:v>
                </c:pt>
                <c:pt idx="1">
                  <c:v>0.2239089184060721</c:v>
                </c:pt>
                <c:pt idx="2">
                  <c:v>0.10246679316888045</c:v>
                </c:pt>
                <c:pt idx="3">
                  <c:v>0.2827324478178368</c:v>
                </c:pt>
                <c:pt idx="4">
                  <c:v>0.19734345351043645</c:v>
                </c:pt>
              </c:numCache>
            </c:numRef>
          </c:val>
          <c:extLst>
            <c:ext xmlns:c16="http://schemas.microsoft.com/office/drawing/2014/chart" uri="{C3380CC4-5D6E-409C-BE32-E72D297353CC}">
              <c16:uniqueId val="{00000000-B849-4DDE-B3EC-547DC67EBF70}"/>
            </c:ext>
          </c:extLst>
        </c:ser>
        <c:dLbls>
          <c:dLblPos val="outEnd"/>
          <c:showLegendKey val="0"/>
          <c:showVal val="1"/>
          <c:showCatName val="0"/>
          <c:showSerName val="0"/>
          <c:showPercent val="0"/>
          <c:showBubbleSize val="0"/>
        </c:dLbls>
        <c:gapWidth val="219"/>
        <c:overlap val="-27"/>
        <c:axId val="1553796671"/>
        <c:axId val="1553776991"/>
      </c:barChart>
      <c:catAx>
        <c:axId val="155379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53776991"/>
        <c:crosses val="autoZero"/>
        <c:auto val="1"/>
        <c:lblAlgn val="ctr"/>
        <c:lblOffset val="100"/>
        <c:noMultiLvlLbl val="0"/>
      </c:catAx>
      <c:valAx>
        <c:axId val="1553776991"/>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155379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[Supermercado.xlsx]datos-dashboard!VentasProducto</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 por producto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'datos-dashboard'!$B$7</c:f>
              <c:strCache>
                <c:ptCount val="1"/>
                <c:pt idx="0">
                  <c:v>Total</c:v>
                </c:pt>
              </c:strCache>
            </c:strRef>
          </c:tx>
          <c:spPr>
            <a:solidFill>
              <a:schemeClr val="accent6"/>
            </a:solidFill>
            <a:ln>
              <a:noFill/>
            </a:ln>
            <a:effectLst/>
          </c:spPr>
          <c:invertIfNegative val="0"/>
          <c:cat>
            <c:multiLvlStrRef>
              <c:f>'datos-dashboard'!$A$8:$A$18</c:f>
              <c:multiLvlStrCache>
                <c:ptCount val="9"/>
                <c:lvl>
                  <c:pt idx="0">
                    <c:v>Product01</c:v>
                  </c:pt>
                  <c:pt idx="1">
                    <c:v>Product02</c:v>
                  </c:pt>
                  <c:pt idx="2">
                    <c:v>Product03</c:v>
                  </c:pt>
                  <c:pt idx="3">
                    <c:v>Product04</c:v>
                  </c:pt>
                  <c:pt idx="4">
                    <c:v>Product05</c:v>
                  </c:pt>
                  <c:pt idx="5">
                    <c:v>Product06</c:v>
                  </c:pt>
                  <c:pt idx="6">
                    <c:v>Product07</c:v>
                  </c:pt>
                  <c:pt idx="7">
                    <c:v>Product08</c:v>
                  </c:pt>
                  <c:pt idx="8">
                    <c:v>Product09</c:v>
                  </c:pt>
                </c:lvl>
                <c:lvl>
                  <c:pt idx="0">
                    <c:v>Category01</c:v>
                  </c:pt>
                </c:lvl>
              </c:multiLvlStrCache>
            </c:multiLvlStrRef>
          </c:cat>
          <c:val>
            <c:numRef>
              <c:f>'datos-dashboard'!$B$8:$B$18</c:f>
              <c:numCache>
                <c:formatCode>General</c:formatCode>
                <c:ptCount val="9"/>
                <c:pt idx="0">
                  <c:v>13</c:v>
                </c:pt>
                <c:pt idx="1">
                  <c:v>15</c:v>
                </c:pt>
                <c:pt idx="2">
                  <c:v>11</c:v>
                </c:pt>
                <c:pt idx="3">
                  <c:v>15</c:v>
                </c:pt>
                <c:pt idx="4">
                  <c:v>14</c:v>
                </c:pt>
                <c:pt idx="5">
                  <c:v>8</c:v>
                </c:pt>
                <c:pt idx="6">
                  <c:v>5</c:v>
                </c:pt>
                <c:pt idx="7">
                  <c:v>11</c:v>
                </c:pt>
                <c:pt idx="8">
                  <c:v>10</c:v>
                </c:pt>
              </c:numCache>
            </c:numRef>
          </c:val>
          <c:extLst>
            <c:ext xmlns:c16="http://schemas.microsoft.com/office/drawing/2014/chart" uri="{C3380CC4-5D6E-409C-BE32-E72D297353CC}">
              <c16:uniqueId val="{00000000-EFA1-4665-8877-5C5F3D01B723}"/>
            </c:ext>
          </c:extLst>
        </c:ser>
        <c:dLbls>
          <c:showLegendKey val="0"/>
          <c:showVal val="0"/>
          <c:showCatName val="0"/>
          <c:showSerName val="0"/>
          <c:showPercent val="0"/>
          <c:showBubbleSize val="0"/>
        </c:dLbls>
        <c:gapWidth val="219"/>
        <c:axId val="447993536"/>
        <c:axId val="447992096"/>
      </c:barChart>
      <c:catAx>
        <c:axId val="44799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7992096"/>
        <c:crosses val="autoZero"/>
        <c:auto val="1"/>
        <c:lblAlgn val="ctr"/>
        <c:lblOffset val="100"/>
        <c:noMultiLvlLbl val="0"/>
      </c:catAx>
      <c:valAx>
        <c:axId val="447992096"/>
        <c:scaling>
          <c:orientation val="minMax"/>
          <c:max val="2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799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temporales!VentasCategoríaMes</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 temporales'!$V$3:$V$5</c:f>
              <c:strCache>
                <c:ptCount val="1"/>
                <c:pt idx="0">
                  <c:v>Category01 - 2021</c:v>
                </c:pt>
              </c:strCache>
            </c:strRef>
          </c:tx>
          <c:spPr>
            <a:solidFill>
              <a:schemeClr val="accent1"/>
            </a:solidFill>
            <a:ln>
              <a:noFill/>
            </a:ln>
            <a:effectLst/>
          </c:spPr>
          <c:invertIfNegative val="0"/>
          <c:cat>
            <c:strRef>
              <c:f>'eda - temporales'!$U$6:$U$18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temporales'!$V$6:$V$18</c:f>
              <c:numCache>
                <c:formatCode>General</c:formatCode>
                <c:ptCount val="12"/>
                <c:pt idx="0">
                  <c:v>7</c:v>
                </c:pt>
                <c:pt idx="1">
                  <c:v>4</c:v>
                </c:pt>
                <c:pt idx="2">
                  <c:v>4</c:v>
                </c:pt>
                <c:pt idx="3">
                  <c:v>2</c:v>
                </c:pt>
                <c:pt idx="4">
                  <c:v>3</c:v>
                </c:pt>
                <c:pt idx="5">
                  <c:v>4</c:v>
                </c:pt>
                <c:pt idx="6">
                  <c:v>6</c:v>
                </c:pt>
                <c:pt idx="7">
                  <c:v>5</c:v>
                </c:pt>
                <c:pt idx="8">
                  <c:v>5</c:v>
                </c:pt>
                <c:pt idx="9">
                  <c:v>4</c:v>
                </c:pt>
                <c:pt idx="10">
                  <c:v>3</c:v>
                </c:pt>
                <c:pt idx="11">
                  <c:v>2</c:v>
                </c:pt>
              </c:numCache>
            </c:numRef>
          </c:val>
          <c:extLst>
            <c:ext xmlns:c16="http://schemas.microsoft.com/office/drawing/2014/chart" uri="{C3380CC4-5D6E-409C-BE32-E72D297353CC}">
              <c16:uniqueId val="{00000000-BAEC-49D2-9AB9-393E606DC094}"/>
            </c:ext>
          </c:extLst>
        </c:ser>
        <c:ser>
          <c:idx val="1"/>
          <c:order val="1"/>
          <c:tx>
            <c:strRef>
              <c:f>'eda - temporales'!$W$3:$W$5</c:f>
              <c:strCache>
                <c:ptCount val="1"/>
                <c:pt idx="0">
                  <c:v>Category01 - 2022</c:v>
                </c:pt>
              </c:strCache>
            </c:strRef>
          </c:tx>
          <c:spPr>
            <a:solidFill>
              <a:schemeClr val="accent2"/>
            </a:solidFill>
            <a:ln>
              <a:noFill/>
            </a:ln>
            <a:effectLst/>
          </c:spPr>
          <c:invertIfNegative val="0"/>
          <c:cat>
            <c:strRef>
              <c:f>'eda - temporales'!$U$6:$U$18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temporales'!$W$6:$W$18</c:f>
              <c:numCache>
                <c:formatCode>General</c:formatCode>
                <c:ptCount val="12"/>
                <c:pt idx="0">
                  <c:v>3</c:v>
                </c:pt>
                <c:pt idx="1">
                  <c:v>6</c:v>
                </c:pt>
                <c:pt idx="2">
                  <c:v>5</c:v>
                </c:pt>
                <c:pt idx="3">
                  <c:v>5</c:v>
                </c:pt>
                <c:pt idx="4">
                  <c:v>6</c:v>
                </c:pt>
                <c:pt idx="5">
                  <c:v>4</c:v>
                </c:pt>
                <c:pt idx="6">
                  <c:v>5</c:v>
                </c:pt>
                <c:pt idx="7">
                  <c:v>4</c:v>
                </c:pt>
                <c:pt idx="8">
                  <c:v>4</c:v>
                </c:pt>
                <c:pt idx="9">
                  <c:v>3</c:v>
                </c:pt>
                <c:pt idx="10">
                  <c:v>3</c:v>
                </c:pt>
                <c:pt idx="11">
                  <c:v>5</c:v>
                </c:pt>
              </c:numCache>
            </c:numRef>
          </c:val>
          <c:extLst>
            <c:ext xmlns:c16="http://schemas.microsoft.com/office/drawing/2014/chart" uri="{C3380CC4-5D6E-409C-BE32-E72D297353CC}">
              <c16:uniqueId val="{0000000A-BAEC-49D2-9AB9-393E606DC094}"/>
            </c:ext>
          </c:extLst>
        </c:ser>
        <c:dLbls>
          <c:showLegendKey val="0"/>
          <c:showVal val="0"/>
          <c:showCatName val="0"/>
          <c:showSerName val="0"/>
          <c:showPercent val="0"/>
          <c:showBubbleSize val="0"/>
        </c:dLbls>
        <c:gapWidth val="219"/>
        <c:overlap val="-27"/>
        <c:axId val="1464722800"/>
        <c:axId val="1464724240"/>
      </c:barChart>
      <c:catAx>
        <c:axId val="146472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64724240"/>
        <c:crosses val="autoZero"/>
        <c:auto val="1"/>
        <c:lblAlgn val="ctr"/>
        <c:lblOffset val="100"/>
        <c:noMultiLvlLbl val="0"/>
      </c:catAx>
      <c:valAx>
        <c:axId val="146472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6472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[Supermercado.xlsx]datos-dashboard!TablaDinámica8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Categoría de venta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'datos-dashboard'!$M$2</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90C-4C12-B98D-56BBEB6465C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90C-4C12-B98D-56BBEB6465C9}"/>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190C-4C12-B98D-56BBEB6465C9}"/>
              </c:ext>
            </c:extLst>
          </c:dPt>
          <c:cat>
            <c:strRef>
              <c:f>'datos-dashboard'!$L$3:$L$6</c:f>
              <c:strCache>
                <c:ptCount val="3"/>
                <c:pt idx="0">
                  <c:v>Grande</c:v>
                </c:pt>
                <c:pt idx="1">
                  <c:v>Mediana</c:v>
                </c:pt>
                <c:pt idx="2">
                  <c:v>Pequeña</c:v>
                </c:pt>
              </c:strCache>
            </c:strRef>
          </c:cat>
          <c:val>
            <c:numRef>
              <c:f>'datos-dashboard'!$M$3:$M$6</c:f>
              <c:numCache>
                <c:formatCode>0.00%</c:formatCode>
                <c:ptCount val="3"/>
                <c:pt idx="0">
                  <c:v>7.9696394686907021E-2</c:v>
                </c:pt>
                <c:pt idx="1">
                  <c:v>0.25806451612903225</c:v>
                </c:pt>
                <c:pt idx="2">
                  <c:v>0.66223908918406071</c:v>
                </c:pt>
              </c:numCache>
            </c:numRef>
          </c:val>
          <c:extLst>
            <c:ext xmlns:c16="http://schemas.microsoft.com/office/drawing/2014/chart" uri="{C3380CC4-5D6E-409C-BE32-E72D297353CC}">
              <c16:uniqueId val="{00000006-190C-4C12-B98D-56BBEB6465C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891866142669986"/>
          <c:y val="0.39431143851033351"/>
          <c:w val="0.31839466476122424"/>
          <c:h val="0.354891549007571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[Supermercado.xlsx]datos-dashboard!BeneficiosConSinDescuento</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Margen de beneficio medio</a:t>
            </a:r>
            <a:r>
              <a:rPr lang="es-ES" baseline="0"/>
              <a:t> por mes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'datos-dashboard'!$S$40</c:f>
              <c:strCache>
                <c:ptCount val="1"/>
                <c:pt idx="0">
                  <c:v>Margen beneficio medio</c:v>
                </c:pt>
              </c:strCache>
            </c:strRef>
          </c:tx>
          <c:spPr>
            <a:solidFill>
              <a:schemeClr val="accent6"/>
            </a:solidFill>
            <a:ln>
              <a:noFill/>
            </a:ln>
            <a:effectLst/>
          </c:spPr>
          <c:invertIfNegative val="0"/>
          <c:cat>
            <c:multiLvlStrRef>
              <c:f>'datos-dashboard'!$R$41:$R$54</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2021</c:v>
                  </c:pt>
                </c:lvl>
              </c:multiLvlStrCache>
            </c:multiLvlStrRef>
          </c:cat>
          <c:val>
            <c:numRef>
              <c:f>'datos-dashboard'!$S$41:$S$54</c:f>
              <c:numCache>
                <c:formatCode>0%</c:formatCode>
                <c:ptCount val="12"/>
                <c:pt idx="0">
                  <c:v>0.14830164684136671</c:v>
                </c:pt>
                <c:pt idx="1">
                  <c:v>0.17964472224896261</c:v>
                </c:pt>
                <c:pt idx="2">
                  <c:v>0.15559006132472572</c:v>
                </c:pt>
                <c:pt idx="3">
                  <c:v>0.18782537048436845</c:v>
                </c:pt>
                <c:pt idx="4">
                  <c:v>0.18999873424613253</c:v>
                </c:pt>
                <c:pt idx="5">
                  <c:v>0.19014807666625416</c:v>
                </c:pt>
                <c:pt idx="6">
                  <c:v>0.15686452219601738</c:v>
                </c:pt>
                <c:pt idx="7">
                  <c:v>0.11740282496458415</c:v>
                </c:pt>
                <c:pt idx="8">
                  <c:v>0.17960322604638523</c:v>
                </c:pt>
                <c:pt idx="9">
                  <c:v>0.1645261508702256</c:v>
                </c:pt>
                <c:pt idx="10">
                  <c:v>0.14900360305771726</c:v>
                </c:pt>
                <c:pt idx="11">
                  <c:v>0.14575845183696909</c:v>
                </c:pt>
              </c:numCache>
            </c:numRef>
          </c:val>
          <c:extLst>
            <c:ext xmlns:c16="http://schemas.microsoft.com/office/drawing/2014/chart" uri="{C3380CC4-5D6E-409C-BE32-E72D297353CC}">
              <c16:uniqueId val="{00000000-2D70-44CC-9D1F-C03C28ADE82E}"/>
            </c:ext>
          </c:extLst>
        </c:ser>
        <c:ser>
          <c:idx val="1"/>
          <c:order val="1"/>
          <c:tx>
            <c:strRef>
              <c:f>'datos-dashboard'!$T$40</c:f>
              <c:strCache>
                <c:ptCount val="1"/>
                <c:pt idx="0">
                  <c:v>Margen beneficio medio con descuentos</c:v>
                </c:pt>
              </c:strCache>
            </c:strRef>
          </c:tx>
          <c:spPr>
            <a:solidFill>
              <a:schemeClr val="accent5"/>
            </a:solidFill>
            <a:ln>
              <a:noFill/>
            </a:ln>
            <a:effectLst/>
          </c:spPr>
          <c:invertIfNegative val="0"/>
          <c:cat>
            <c:multiLvlStrRef>
              <c:f>'datos-dashboard'!$R$41:$R$54</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2021</c:v>
                  </c:pt>
                </c:lvl>
              </c:multiLvlStrCache>
            </c:multiLvlStrRef>
          </c:cat>
          <c:val>
            <c:numRef>
              <c:f>'datos-dashboard'!$T$41:$T$54</c:f>
              <c:numCache>
                <c:formatCode>0%</c:formatCode>
                <c:ptCount val="12"/>
                <c:pt idx="0">
                  <c:v>-0.14836501982529998</c:v>
                </c:pt>
                <c:pt idx="1">
                  <c:v>-0.12130765870341839</c:v>
                </c:pt>
                <c:pt idx="2">
                  <c:v>-8.4409938675274215E-2</c:v>
                </c:pt>
                <c:pt idx="3">
                  <c:v>-9.0167347787894012E-3</c:v>
                </c:pt>
                <c:pt idx="4">
                  <c:v>-2.5001265753867505E-2</c:v>
                </c:pt>
                <c:pt idx="5">
                  <c:v>-8.145192333374586E-2</c:v>
                </c:pt>
                <c:pt idx="6">
                  <c:v>-0.13646881113731593</c:v>
                </c:pt>
                <c:pt idx="7">
                  <c:v>-0.12350626594450675</c:v>
                </c:pt>
                <c:pt idx="8">
                  <c:v>-4.2570686997092995E-2</c:v>
                </c:pt>
                <c:pt idx="9">
                  <c:v>-0.11677819695586131</c:v>
                </c:pt>
                <c:pt idx="10">
                  <c:v>-0.10561178155766734</c:v>
                </c:pt>
                <c:pt idx="11">
                  <c:v>-0.12519392911541183</c:v>
                </c:pt>
              </c:numCache>
            </c:numRef>
          </c:val>
          <c:extLst>
            <c:ext xmlns:c16="http://schemas.microsoft.com/office/drawing/2014/chart" uri="{C3380CC4-5D6E-409C-BE32-E72D297353CC}">
              <c16:uniqueId val="{00000001-2D70-44CC-9D1F-C03C28ADE82E}"/>
            </c:ext>
          </c:extLst>
        </c:ser>
        <c:dLbls>
          <c:showLegendKey val="0"/>
          <c:showVal val="0"/>
          <c:showCatName val="0"/>
          <c:showSerName val="0"/>
          <c:showPercent val="0"/>
          <c:showBubbleSize val="0"/>
        </c:dLbls>
        <c:gapWidth val="219"/>
        <c:overlap val="-27"/>
        <c:axId val="436785952"/>
        <c:axId val="436786912"/>
      </c:barChart>
      <c:catAx>
        <c:axId val="43678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36786912"/>
        <c:crosses val="autoZero"/>
        <c:auto val="1"/>
        <c:lblAlgn val="ctr"/>
        <c:lblOffset val="100"/>
        <c:noMultiLvlLbl val="0"/>
      </c:catAx>
      <c:valAx>
        <c:axId val="436786912"/>
        <c:scaling>
          <c:orientation val="minMax"/>
          <c:max val="0.2"/>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3678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[Supermercado.xlsx]datos-dashboard!BeneficiosMes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Beneficios</a:t>
            </a:r>
            <a:r>
              <a:rPr lang="es-ES" baseline="0"/>
              <a:t> por mes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'datos-dashboard'!$N$40</c:f>
              <c:strCache>
                <c:ptCount val="1"/>
                <c:pt idx="0">
                  <c:v>Total</c:v>
                </c:pt>
              </c:strCache>
            </c:strRef>
          </c:tx>
          <c:spPr>
            <a:solidFill>
              <a:schemeClr val="accent6"/>
            </a:solidFill>
            <a:ln>
              <a:noFill/>
            </a:ln>
            <a:effectLst/>
          </c:spPr>
          <c:invertIfNegative val="0"/>
          <c:cat>
            <c:multiLvlStrRef>
              <c:f>'datos-dashboard'!$M$41:$M$54</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2021</c:v>
                  </c:pt>
                </c:lvl>
              </c:multiLvlStrCache>
            </c:multiLvlStrRef>
          </c:cat>
          <c:val>
            <c:numRef>
              <c:f>'datos-dashboard'!$N$41:$N$54</c:f>
              <c:numCache>
                <c:formatCode>_("€"* #,##0.00_);_("€"* \(#,##0.00\);_("€"* "-"??_);_(@_)</c:formatCode>
                <c:ptCount val="12"/>
                <c:pt idx="0">
                  <c:v>2502.34</c:v>
                </c:pt>
                <c:pt idx="1">
                  <c:v>2212.5700000000002</c:v>
                </c:pt>
                <c:pt idx="2">
                  <c:v>2734.7900000000004</c:v>
                </c:pt>
                <c:pt idx="3">
                  <c:v>3069.43</c:v>
                </c:pt>
                <c:pt idx="4">
                  <c:v>1150.46</c:v>
                </c:pt>
                <c:pt idx="5">
                  <c:v>3025.17</c:v>
                </c:pt>
                <c:pt idx="6">
                  <c:v>2654.6200000000003</c:v>
                </c:pt>
                <c:pt idx="7">
                  <c:v>1523.3499999999997</c:v>
                </c:pt>
                <c:pt idx="8">
                  <c:v>3543.8199999999997</c:v>
                </c:pt>
                <c:pt idx="9">
                  <c:v>3638.9</c:v>
                </c:pt>
                <c:pt idx="10">
                  <c:v>1380.4</c:v>
                </c:pt>
                <c:pt idx="11">
                  <c:v>2879.47</c:v>
                </c:pt>
              </c:numCache>
            </c:numRef>
          </c:val>
          <c:extLst>
            <c:ext xmlns:c16="http://schemas.microsoft.com/office/drawing/2014/chart" uri="{C3380CC4-5D6E-409C-BE32-E72D297353CC}">
              <c16:uniqueId val="{00000000-9538-4AD3-B475-84E7F0203AF4}"/>
            </c:ext>
          </c:extLst>
        </c:ser>
        <c:dLbls>
          <c:showLegendKey val="0"/>
          <c:showVal val="0"/>
          <c:showCatName val="0"/>
          <c:showSerName val="0"/>
          <c:showPercent val="0"/>
          <c:showBubbleSize val="0"/>
        </c:dLbls>
        <c:gapWidth val="219"/>
        <c:overlap val="-27"/>
        <c:axId val="280948464"/>
        <c:axId val="280948944"/>
      </c:barChart>
      <c:catAx>
        <c:axId val="28094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0948944"/>
        <c:crosses val="autoZero"/>
        <c:auto val="1"/>
        <c:lblAlgn val="ctr"/>
        <c:lblOffset val="100"/>
        <c:noMultiLvlLbl val="0"/>
      </c:catAx>
      <c:valAx>
        <c:axId val="280948944"/>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094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temporales!TotalVentasMes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Ingresos por</a:t>
            </a:r>
            <a:r>
              <a:rPr lang="en-US" baseline="0"/>
              <a:t> 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 temporales'!$AD$23:$AD$24</c:f>
              <c:strCache>
                <c:ptCount val="1"/>
                <c:pt idx="0">
                  <c:v>2021</c:v>
                </c:pt>
              </c:strCache>
            </c:strRef>
          </c:tx>
          <c:spPr>
            <a:ln w="28575" cap="rnd">
              <a:solidFill>
                <a:schemeClr val="accent1"/>
              </a:solidFill>
              <a:round/>
            </a:ln>
            <a:effectLst/>
          </c:spPr>
          <c:marker>
            <c:symbol val="none"/>
          </c:marker>
          <c:cat>
            <c:strRef>
              <c:f>'eda - temporales'!$AC$25:$AC$37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temporales'!$AD$25:$AD$37</c:f>
              <c:numCache>
                <c:formatCode>_("€"* #,##0.00_);_("€"* \(#,##0.00\);_("€"* "-"??_);_(@_)</c:formatCode>
                <c:ptCount val="12"/>
                <c:pt idx="0">
                  <c:v>17765.34</c:v>
                </c:pt>
                <c:pt idx="1">
                  <c:v>12598.57</c:v>
                </c:pt>
                <c:pt idx="2">
                  <c:v>16419.79</c:v>
                </c:pt>
                <c:pt idx="3">
                  <c:v>15252.43</c:v>
                </c:pt>
                <c:pt idx="4">
                  <c:v>7957.4599999999991</c:v>
                </c:pt>
                <c:pt idx="5">
                  <c:v>16442.169999999998</c:v>
                </c:pt>
                <c:pt idx="6">
                  <c:v>19054.62</c:v>
                </c:pt>
                <c:pt idx="7">
                  <c:v>14155.350000000004</c:v>
                </c:pt>
                <c:pt idx="8">
                  <c:v>18853.82</c:v>
                </c:pt>
                <c:pt idx="9">
                  <c:v>20453.900000000005</c:v>
                </c:pt>
                <c:pt idx="10">
                  <c:v>9702.4</c:v>
                </c:pt>
                <c:pt idx="11">
                  <c:v>18628.47</c:v>
                </c:pt>
              </c:numCache>
            </c:numRef>
          </c:val>
          <c:smooth val="0"/>
          <c:extLst>
            <c:ext xmlns:c16="http://schemas.microsoft.com/office/drawing/2014/chart" uri="{C3380CC4-5D6E-409C-BE32-E72D297353CC}">
              <c16:uniqueId val="{00000000-8E46-4FB4-B192-A03CB3078379}"/>
            </c:ext>
          </c:extLst>
        </c:ser>
        <c:ser>
          <c:idx val="1"/>
          <c:order val="1"/>
          <c:tx>
            <c:strRef>
              <c:f>'eda - temporales'!$AE$23:$AE$24</c:f>
              <c:strCache>
                <c:ptCount val="1"/>
                <c:pt idx="0">
                  <c:v>2022</c:v>
                </c:pt>
              </c:strCache>
            </c:strRef>
          </c:tx>
          <c:spPr>
            <a:ln w="28575" cap="rnd">
              <a:solidFill>
                <a:schemeClr val="accent2"/>
              </a:solidFill>
              <a:round/>
            </a:ln>
            <a:effectLst/>
          </c:spPr>
          <c:marker>
            <c:symbol val="none"/>
          </c:marker>
          <c:cat>
            <c:strRef>
              <c:f>'eda - temporales'!$AC$25:$AC$37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temporales'!$AE$25:$AE$37</c:f>
              <c:numCache>
                <c:formatCode>_("€"* #,##0.00_);_("€"* \(#,##0.00\);_("€"* "-"??_);_(@_)</c:formatCode>
                <c:ptCount val="12"/>
                <c:pt idx="0">
                  <c:v>23581.620000000003</c:v>
                </c:pt>
                <c:pt idx="1">
                  <c:v>18258.730000000003</c:v>
                </c:pt>
                <c:pt idx="2">
                  <c:v>12196.86</c:v>
                </c:pt>
                <c:pt idx="3">
                  <c:v>11326.679999999998</c:v>
                </c:pt>
                <c:pt idx="4">
                  <c:v>22952.989999999998</c:v>
                </c:pt>
                <c:pt idx="5">
                  <c:v>14091.54</c:v>
                </c:pt>
                <c:pt idx="6">
                  <c:v>16197.170000000002</c:v>
                </c:pt>
                <c:pt idx="7">
                  <c:v>21195.050000000003</c:v>
                </c:pt>
                <c:pt idx="8">
                  <c:v>16388.990000000002</c:v>
                </c:pt>
                <c:pt idx="9">
                  <c:v>13046.79</c:v>
                </c:pt>
                <c:pt idx="10">
                  <c:v>26421.670000000006</c:v>
                </c:pt>
                <c:pt idx="11">
                  <c:v>18469.510000000002</c:v>
                </c:pt>
              </c:numCache>
            </c:numRef>
          </c:val>
          <c:smooth val="0"/>
          <c:extLst>
            <c:ext xmlns:c16="http://schemas.microsoft.com/office/drawing/2014/chart" uri="{C3380CC4-5D6E-409C-BE32-E72D297353CC}">
              <c16:uniqueId val="{00000003-8E46-4FB4-B192-A03CB3078379}"/>
            </c:ext>
          </c:extLst>
        </c:ser>
        <c:dLbls>
          <c:showLegendKey val="0"/>
          <c:showVal val="0"/>
          <c:showCatName val="0"/>
          <c:showSerName val="0"/>
          <c:showPercent val="0"/>
          <c:showBubbleSize val="0"/>
        </c:dLbls>
        <c:smooth val="0"/>
        <c:axId val="1204083008"/>
        <c:axId val="1204081568"/>
      </c:lineChart>
      <c:catAx>
        <c:axId val="120408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4081568"/>
        <c:crosses val="autoZero"/>
        <c:auto val="1"/>
        <c:lblAlgn val="ctr"/>
        <c:lblOffset val="100"/>
        <c:noMultiLvlLbl val="0"/>
      </c:catAx>
      <c:valAx>
        <c:axId val="12040815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408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temporales!TotalProfitMes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Beneficios</a:t>
            </a:r>
            <a:r>
              <a:rPr lang="es-ES" baseline="0"/>
              <a:t> por mes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 temporales'!$AN$3:$AN$4</c:f>
              <c:strCache>
                <c:ptCount val="1"/>
                <c:pt idx="0">
                  <c:v>2021</c:v>
                </c:pt>
              </c:strCache>
            </c:strRef>
          </c:tx>
          <c:spPr>
            <a:ln w="28575" cap="rnd">
              <a:solidFill>
                <a:schemeClr val="accent1"/>
              </a:solidFill>
              <a:round/>
            </a:ln>
            <a:effectLst/>
          </c:spPr>
          <c:marker>
            <c:symbol val="none"/>
          </c:marker>
          <c:cat>
            <c:strRef>
              <c:f>'eda - temporales'!$AM$5:$AM$17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temporales'!$AN$5:$AN$17</c:f>
              <c:numCache>
                <c:formatCode>_("€"* #,##0.00_);_("€"* \(#,##0.00\);_("€"* "-"??_);_(@_)</c:formatCode>
                <c:ptCount val="12"/>
                <c:pt idx="0">
                  <c:v>2502.34</c:v>
                </c:pt>
                <c:pt idx="1">
                  <c:v>2212.5700000000002</c:v>
                </c:pt>
                <c:pt idx="2">
                  <c:v>2734.7900000000004</c:v>
                </c:pt>
                <c:pt idx="3">
                  <c:v>3069.43</c:v>
                </c:pt>
                <c:pt idx="4">
                  <c:v>1150.46</c:v>
                </c:pt>
                <c:pt idx="5">
                  <c:v>3025.17</c:v>
                </c:pt>
                <c:pt idx="6">
                  <c:v>2654.6200000000003</c:v>
                </c:pt>
                <c:pt idx="7">
                  <c:v>1523.3499999999997</c:v>
                </c:pt>
                <c:pt idx="8">
                  <c:v>3543.8199999999997</c:v>
                </c:pt>
                <c:pt idx="9">
                  <c:v>3638.9</c:v>
                </c:pt>
                <c:pt idx="10">
                  <c:v>1380.4</c:v>
                </c:pt>
                <c:pt idx="11">
                  <c:v>2879.47</c:v>
                </c:pt>
              </c:numCache>
            </c:numRef>
          </c:val>
          <c:smooth val="0"/>
          <c:extLst>
            <c:ext xmlns:c16="http://schemas.microsoft.com/office/drawing/2014/chart" uri="{C3380CC4-5D6E-409C-BE32-E72D297353CC}">
              <c16:uniqueId val="{00000000-CBB2-4FA6-AF83-0B01C18FDAD3}"/>
            </c:ext>
          </c:extLst>
        </c:ser>
        <c:ser>
          <c:idx val="1"/>
          <c:order val="1"/>
          <c:tx>
            <c:strRef>
              <c:f>'eda - temporales'!$AO$3:$AO$4</c:f>
              <c:strCache>
                <c:ptCount val="1"/>
                <c:pt idx="0">
                  <c:v>2022</c:v>
                </c:pt>
              </c:strCache>
            </c:strRef>
          </c:tx>
          <c:spPr>
            <a:ln w="28575" cap="rnd">
              <a:solidFill>
                <a:schemeClr val="accent2"/>
              </a:solidFill>
              <a:round/>
            </a:ln>
            <a:effectLst/>
          </c:spPr>
          <c:marker>
            <c:symbol val="none"/>
          </c:marker>
          <c:cat>
            <c:strRef>
              <c:f>'eda - temporales'!$AM$5:$AM$17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temporales'!$AO$5:$AO$17</c:f>
              <c:numCache>
                <c:formatCode>_("€"* #,##0.00_);_("€"* \(#,##0.00\);_("€"* "-"??_);_(@_)</c:formatCode>
                <c:ptCount val="12"/>
                <c:pt idx="0">
                  <c:v>4554.62</c:v>
                </c:pt>
                <c:pt idx="1">
                  <c:v>3303.7300000000009</c:v>
                </c:pt>
                <c:pt idx="2">
                  <c:v>2444.8600000000006</c:v>
                </c:pt>
                <c:pt idx="3">
                  <c:v>2227.6800000000007</c:v>
                </c:pt>
                <c:pt idx="4">
                  <c:v>3233.9899999999993</c:v>
                </c:pt>
                <c:pt idx="5">
                  <c:v>2629.54</c:v>
                </c:pt>
                <c:pt idx="6">
                  <c:v>2719.1699999999996</c:v>
                </c:pt>
                <c:pt idx="7">
                  <c:v>3996.0500000000011</c:v>
                </c:pt>
                <c:pt idx="8">
                  <c:v>2940.9900000000007</c:v>
                </c:pt>
                <c:pt idx="9">
                  <c:v>2019.7900000000004</c:v>
                </c:pt>
                <c:pt idx="10">
                  <c:v>5437.6699999999992</c:v>
                </c:pt>
                <c:pt idx="11">
                  <c:v>3084.51</c:v>
                </c:pt>
              </c:numCache>
            </c:numRef>
          </c:val>
          <c:smooth val="0"/>
          <c:extLst>
            <c:ext xmlns:c16="http://schemas.microsoft.com/office/drawing/2014/chart" uri="{C3380CC4-5D6E-409C-BE32-E72D297353CC}">
              <c16:uniqueId val="{00000003-CBB2-4FA6-AF83-0B01C18FDAD3}"/>
            </c:ext>
          </c:extLst>
        </c:ser>
        <c:dLbls>
          <c:showLegendKey val="0"/>
          <c:showVal val="0"/>
          <c:showCatName val="0"/>
          <c:showSerName val="0"/>
          <c:showPercent val="0"/>
          <c:showBubbleSize val="0"/>
        </c:dLbls>
        <c:smooth val="0"/>
        <c:axId val="1827835248"/>
        <c:axId val="1827832848"/>
      </c:lineChart>
      <c:catAx>
        <c:axId val="182783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27832848"/>
        <c:crosses val="autoZero"/>
        <c:auto val="1"/>
        <c:lblAlgn val="ctr"/>
        <c:lblOffset val="100"/>
        <c:noMultiLvlLbl val="0"/>
      </c:catAx>
      <c:valAx>
        <c:axId val="18278328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2783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temporales!TransaccionesMes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Número de transacciones por 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 temporales'!$Q$3:$Q$4</c:f>
              <c:strCache>
                <c:ptCount val="1"/>
                <c:pt idx="0">
                  <c:v>2021</c:v>
                </c:pt>
              </c:strCache>
            </c:strRef>
          </c:tx>
          <c:spPr>
            <a:ln w="28575" cap="rnd">
              <a:solidFill>
                <a:schemeClr val="accent1"/>
              </a:solidFill>
              <a:round/>
            </a:ln>
            <a:effectLst/>
          </c:spPr>
          <c:marker>
            <c:symbol val="none"/>
          </c:marker>
          <c:cat>
            <c:strRef>
              <c:f>'eda - temporales'!$P$5:$P$17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temporales'!$Q$5:$Q$17</c:f>
              <c:numCache>
                <c:formatCode>0</c:formatCode>
                <c:ptCount val="12"/>
                <c:pt idx="0">
                  <c:v>30</c:v>
                </c:pt>
                <c:pt idx="1">
                  <c:v>21</c:v>
                </c:pt>
                <c:pt idx="2">
                  <c:v>26</c:v>
                </c:pt>
                <c:pt idx="3">
                  <c:v>19</c:v>
                </c:pt>
                <c:pt idx="4">
                  <c:v>18</c:v>
                </c:pt>
                <c:pt idx="5">
                  <c:v>25</c:v>
                </c:pt>
                <c:pt idx="6">
                  <c:v>21</c:v>
                </c:pt>
                <c:pt idx="7">
                  <c:v>22</c:v>
                </c:pt>
                <c:pt idx="8">
                  <c:v>23</c:v>
                </c:pt>
                <c:pt idx="9">
                  <c:v>23</c:v>
                </c:pt>
                <c:pt idx="10">
                  <c:v>13</c:v>
                </c:pt>
                <c:pt idx="11">
                  <c:v>21</c:v>
                </c:pt>
              </c:numCache>
            </c:numRef>
          </c:val>
          <c:smooth val="0"/>
          <c:extLst>
            <c:ext xmlns:c16="http://schemas.microsoft.com/office/drawing/2014/chart" uri="{C3380CC4-5D6E-409C-BE32-E72D297353CC}">
              <c16:uniqueId val="{00000000-042D-47FC-9CE0-6B48F0E6C4CB}"/>
            </c:ext>
          </c:extLst>
        </c:ser>
        <c:ser>
          <c:idx val="1"/>
          <c:order val="1"/>
          <c:tx>
            <c:strRef>
              <c:f>'eda - temporales'!$R$3:$R$4</c:f>
              <c:strCache>
                <c:ptCount val="1"/>
                <c:pt idx="0">
                  <c:v>2022</c:v>
                </c:pt>
              </c:strCache>
            </c:strRef>
          </c:tx>
          <c:spPr>
            <a:ln w="28575" cap="rnd">
              <a:solidFill>
                <a:schemeClr val="accent2"/>
              </a:solidFill>
              <a:round/>
            </a:ln>
            <a:effectLst/>
          </c:spPr>
          <c:marker>
            <c:symbol val="none"/>
          </c:marker>
          <c:cat>
            <c:strRef>
              <c:f>'eda - temporales'!$P$5:$P$17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temporales'!$R$5:$R$17</c:f>
              <c:numCache>
                <c:formatCode>0</c:formatCode>
                <c:ptCount val="12"/>
                <c:pt idx="0">
                  <c:v>26</c:v>
                </c:pt>
                <c:pt idx="1">
                  <c:v>19</c:v>
                </c:pt>
                <c:pt idx="2">
                  <c:v>17</c:v>
                </c:pt>
                <c:pt idx="3">
                  <c:v>20</c:v>
                </c:pt>
                <c:pt idx="4">
                  <c:v>32</c:v>
                </c:pt>
                <c:pt idx="5">
                  <c:v>16</c:v>
                </c:pt>
                <c:pt idx="6">
                  <c:v>23</c:v>
                </c:pt>
                <c:pt idx="7">
                  <c:v>26</c:v>
                </c:pt>
                <c:pt idx="8">
                  <c:v>22</c:v>
                </c:pt>
                <c:pt idx="9">
                  <c:v>14</c:v>
                </c:pt>
                <c:pt idx="10">
                  <c:v>27</c:v>
                </c:pt>
                <c:pt idx="11">
                  <c:v>23</c:v>
                </c:pt>
              </c:numCache>
            </c:numRef>
          </c:val>
          <c:smooth val="0"/>
          <c:extLst>
            <c:ext xmlns:c16="http://schemas.microsoft.com/office/drawing/2014/chart" uri="{C3380CC4-5D6E-409C-BE32-E72D297353CC}">
              <c16:uniqueId val="{00000002-042D-47FC-9CE0-6B48F0E6C4CB}"/>
            </c:ext>
          </c:extLst>
        </c:ser>
        <c:dLbls>
          <c:showLegendKey val="0"/>
          <c:showVal val="0"/>
          <c:showCatName val="0"/>
          <c:showSerName val="0"/>
          <c:showPercent val="0"/>
          <c:showBubbleSize val="0"/>
        </c:dLbls>
        <c:smooth val="0"/>
        <c:axId val="52466575"/>
        <c:axId val="52470415"/>
      </c:lineChart>
      <c:catAx>
        <c:axId val="5246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470415"/>
        <c:crosses val="autoZero"/>
        <c:auto val="1"/>
        <c:lblAlgn val="ctr"/>
        <c:lblOffset val="100"/>
        <c:noMultiLvlLbl val="0"/>
      </c:catAx>
      <c:valAx>
        <c:axId val="52470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46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temporales!TablaDinámica2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 temporales'!$AL$20</c:f>
              <c:strCache>
                <c:ptCount val="1"/>
                <c:pt idx="0">
                  <c:v>Promedio de profit_margin</c:v>
                </c:pt>
              </c:strCache>
            </c:strRef>
          </c:tx>
          <c:spPr>
            <a:solidFill>
              <a:schemeClr val="accent1"/>
            </a:solidFill>
            <a:ln>
              <a:noFill/>
            </a:ln>
            <a:effectLst/>
          </c:spPr>
          <c:invertIfNegative val="0"/>
          <c:cat>
            <c:multiLvlStrRef>
              <c:f>'eda - temporales'!$AK$21:$AK$34</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2021</c:v>
                  </c:pt>
                </c:lvl>
              </c:multiLvlStrCache>
            </c:multiLvlStrRef>
          </c:cat>
          <c:val>
            <c:numRef>
              <c:f>'eda - temporales'!$AL$21:$AL$34</c:f>
              <c:numCache>
                <c:formatCode>0.00</c:formatCode>
                <c:ptCount val="12"/>
                <c:pt idx="0">
                  <c:v>0.14830164684136671</c:v>
                </c:pt>
                <c:pt idx="1">
                  <c:v>0.17964472224896261</c:v>
                </c:pt>
                <c:pt idx="2">
                  <c:v>0.15559006132472572</c:v>
                </c:pt>
                <c:pt idx="3">
                  <c:v>0.18782537048436845</c:v>
                </c:pt>
                <c:pt idx="4">
                  <c:v>0.18999873424613253</c:v>
                </c:pt>
                <c:pt idx="5">
                  <c:v>0.19014807666625416</c:v>
                </c:pt>
                <c:pt idx="6">
                  <c:v>0.15686452219601738</c:v>
                </c:pt>
                <c:pt idx="7">
                  <c:v>0.11740282496458415</c:v>
                </c:pt>
                <c:pt idx="8">
                  <c:v>0.17960322604638523</c:v>
                </c:pt>
                <c:pt idx="9">
                  <c:v>0.1645261508702256</c:v>
                </c:pt>
                <c:pt idx="10">
                  <c:v>0.14900360305771726</c:v>
                </c:pt>
                <c:pt idx="11">
                  <c:v>0.14575845183696909</c:v>
                </c:pt>
              </c:numCache>
            </c:numRef>
          </c:val>
          <c:extLst>
            <c:ext xmlns:c16="http://schemas.microsoft.com/office/drawing/2014/chart" uri="{C3380CC4-5D6E-409C-BE32-E72D297353CC}">
              <c16:uniqueId val="{00000005-DEF9-4754-B074-05E50416F22E}"/>
            </c:ext>
          </c:extLst>
        </c:ser>
        <c:ser>
          <c:idx val="1"/>
          <c:order val="1"/>
          <c:tx>
            <c:strRef>
              <c:f>'eda - temporales'!$AM$20</c:f>
              <c:strCache>
                <c:ptCount val="1"/>
                <c:pt idx="0">
                  <c:v>Promedio de margen_descuentos</c:v>
                </c:pt>
              </c:strCache>
            </c:strRef>
          </c:tx>
          <c:spPr>
            <a:solidFill>
              <a:schemeClr val="accent2"/>
            </a:solidFill>
            <a:ln>
              <a:noFill/>
            </a:ln>
            <a:effectLst/>
          </c:spPr>
          <c:invertIfNegative val="0"/>
          <c:cat>
            <c:multiLvlStrRef>
              <c:f>'eda - temporales'!$AK$21:$AK$34</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2021</c:v>
                  </c:pt>
                </c:lvl>
              </c:multiLvlStrCache>
            </c:multiLvlStrRef>
          </c:cat>
          <c:val>
            <c:numRef>
              <c:f>'eda - temporales'!$AM$21:$AM$34</c:f>
              <c:numCache>
                <c:formatCode>0.00</c:formatCode>
                <c:ptCount val="12"/>
                <c:pt idx="0">
                  <c:v>-0.14836501982529998</c:v>
                </c:pt>
                <c:pt idx="1">
                  <c:v>-0.12130765870341839</c:v>
                </c:pt>
                <c:pt idx="2">
                  <c:v>-8.4409938675274215E-2</c:v>
                </c:pt>
                <c:pt idx="3">
                  <c:v>-9.0167347787894012E-3</c:v>
                </c:pt>
                <c:pt idx="4">
                  <c:v>-2.5001265753867505E-2</c:v>
                </c:pt>
                <c:pt idx="5">
                  <c:v>-8.145192333374586E-2</c:v>
                </c:pt>
                <c:pt idx="6">
                  <c:v>-0.13646881113731593</c:v>
                </c:pt>
                <c:pt idx="7">
                  <c:v>-0.12350626594450675</c:v>
                </c:pt>
                <c:pt idx="8">
                  <c:v>-4.2570686997092995E-2</c:v>
                </c:pt>
                <c:pt idx="9">
                  <c:v>-0.11677819695586131</c:v>
                </c:pt>
                <c:pt idx="10">
                  <c:v>-0.10561178155766734</c:v>
                </c:pt>
                <c:pt idx="11">
                  <c:v>-0.12519392911541183</c:v>
                </c:pt>
              </c:numCache>
            </c:numRef>
          </c:val>
          <c:extLst>
            <c:ext xmlns:c16="http://schemas.microsoft.com/office/drawing/2014/chart" uri="{C3380CC4-5D6E-409C-BE32-E72D297353CC}">
              <c16:uniqueId val="{00000007-DEF9-4754-B074-05E50416F22E}"/>
            </c:ext>
          </c:extLst>
        </c:ser>
        <c:dLbls>
          <c:showLegendKey val="0"/>
          <c:showVal val="0"/>
          <c:showCatName val="0"/>
          <c:showSerName val="0"/>
          <c:showPercent val="0"/>
          <c:showBubbleSize val="0"/>
        </c:dLbls>
        <c:gapWidth val="219"/>
        <c:overlap val="-27"/>
        <c:axId val="63506239"/>
        <c:axId val="1537740192"/>
      </c:barChart>
      <c:catAx>
        <c:axId val="6350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37740192"/>
        <c:crosses val="autoZero"/>
        <c:auto val="1"/>
        <c:lblAlgn val="ctr"/>
        <c:lblOffset val="100"/>
        <c:noMultiLvlLbl val="0"/>
      </c:catAx>
      <c:valAx>
        <c:axId val="15377401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50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temporales!CategoríaVentasMes</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306543102023744E-2"/>
          <c:y val="0.12937670548544628"/>
          <c:w val="0.6211931424674757"/>
          <c:h val="0.65734112504229658"/>
        </c:manualLayout>
      </c:layout>
      <c:barChart>
        <c:barDir val="col"/>
        <c:grouping val="clustered"/>
        <c:varyColors val="0"/>
        <c:ser>
          <c:idx val="0"/>
          <c:order val="0"/>
          <c:tx>
            <c:strRef>
              <c:f>'eda - temporales'!$V$52:$V$54</c:f>
              <c:strCache>
                <c:ptCount val="1"/>
                <c:pt idx="0">
                  <c:v>2021 - Pequeña</c:v>
                </c:pt>
              </c:strCache>
            </c:strRef>
          </c:tx>
          <c:spPr>
            <a:solidFill>
              <a:schemeClr val="accent1"/>
            </a:solidFill>
            <a:ln>
              <a:noFill/>
            </a:ln>
            <a:effectLst/>
          </c:spPr>
          <c:invertIfNegative val="0"/>
          <c:cat>
            <c:strRef>
              <c:f>'eda - temporales'!$U$55:$U$67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temporales'!$V$55:$V$67</c:f>
              <c:numCache>
                <c:formatCode>0</c:formatCode>
                <c:ptCount val="12"/>
                <c:pt idx="0">
                  <c:v>25</c:v>
                </c:pt>
                <c:pt idx="1">
                  <c:v>16</c:v>
                </c:pt>
                <c:pt idx="2">
                  <c:v>19</c:v>
                </c:pt>
                <c:pt idx="3">
                  <c:v>14</c:v>
                </c:pt>
                <c:pt idx="4">
                  <c:v>15</c:v>
                </c:pt>
                <c:pt idx="5">
                  <c:v>20</c:v>
                </c:pt>
                <c:pt idx="6">
                  <c:v>12</c:v>
                </c:pt>
                <c:pt idx="7">
                  <c:v>16</c:v>
                </c:pt>
                <c:pt idx="8">
                  <c:v>14</c:v>
                </c:pt>
                <c:pt idx="9">
                  <c:v>13</c:v>
                </c:pt>
                <c:pt idx="10">
                  <c:v>8</c:v>
                </c:pt>
                <c:pt idx="11">
                  <c:v>12</c:v>
                </c:pt>
              </c:numCache>
            </c:numRef>
          </c:val>
          <c:extLst>
            <c:ext xmlns:c16="http://schemas.microsoft.com/office/drawing/2014/chart" uri="{C3380CC4-5D6E-409C-BE32-E72D297353CC}">
              <c16:uniqueId val="{00000000-0546-4138-8A39-8FFE8CCEB690}"/>
            </c:ext>
          </c:extLst>
        </c:ser>
        <c:ser>
          <c:idx val="1"/>
          <c:order val="1"/>
          <c:tx>
            <c:strRef>
              <c:f>'eda - temporales'!$W$52:$W$54</c:f>
              <c:strCache>
                <c:ptCount val="1"/>
                <c:pt idx="0">
                  <c:v>2022 - Pequeña</c:v>
                </c:pt>
              </c:strCache>
            </c:strRef>
          </c:tx>
          <c:spPr>
            <a:solidFill>
              <a:schemeClr val="accent2"/>
            </a:solidFill>
            <a:ln>
              <a:noFill/>
            </a:ln>
            <a:effectLst/>
          </c:spPr>
          <c:invertIfNegative val="0"/>
          <c:cat>
            <c:strRef>
              <c:f>'eda - temporales'!$U$55:$U$67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temporales'!$W$55:$W$67</c:f>
              <c:numCache>
                <c:formatCode>0</c:formatCode>
                <c:ptCount val="12"/>
                <c:pt idx="0">
                  <c:v>14</c:v>
                </c:pt>
                <c:pt idx="1">
                  <c:v>11</c:v>
                </c:pt>
                <c:pt idx="2">
                  <c:v>11</c:v>
                </c:pt>
                <c:pt idx="3">
                  <c:v>16</c:v>
                </c:pt>
                <c:pt idx="4">
                  <c:v>23</c:v>
                </c:pt>
                <c:pt idx="5">
                  <c:v>9</c:v>
                </c:pt>
                <c:pt idx="6">
                  <c:v>14</c:v>
                </c:pt>
                <c:pt idx="7">
                  <c:v>18</c:v>
                </c:pt>
                <c:pt idx="8">
                  <c:v>14</c:v>
                </c:pt>
                <c:pt idx="9">
                  <c:v>7</c:v>
                </c:pt>
                <c:pt idx="10">
                  <c:v>14</c:v>
                </c:pt>
                <c:pt idx="11">
                  <c:v>14</c:v>
                </c:pt>
              </c:numCache>
            </c:numRef>
          </c:val>
          <c:extLst>
            <c:ext xmlns:c16="http://schemas.microsoft.com/office/drawing/2014/chart" uri="{C3380CC4-5D6E-409C-BE32-E72D297353CC}">
              <c16:uniqueId val="{00000008-0546-4138-8A39-8FFE8CCEB690}"/>
            </c:ext>
          </c:extLst>
        </c:ser>
        <c:dLbls>
          <c:showLegendKey val="0"/>
          <c:showVal val="0"/>
          <c:showCatName val="0"/>
          <c:showSerName val="0"/>
          <c:showPercent val="0"/>
          <c:showBubbleSize val="0"/>
        </c:dLbls>
        <c:gapWidth val="219"/>
        <c:overlap val="-27"/>
        <c:axId val="2029811008"/>
        <c:axId val="2029811968"/>
      </c:barChart>
      <c:catAx>
        <c:axId val="202981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29811968"/>
        <c:crosses val="autoZero"/>
        <c:auto val="1"/>
        <c:lblAlgn val="ctr"/>
        <c:lblOffset val="100"/>
        <c:noMultiLvlLbl val="0"/>
      </c:catAx>
      <c:valAx>
        <c:axId val="2029811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2981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temporales!TotalProfitMes</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 temporales'!$AN$3:$AN$4</c:f>
              <c:strCache>
                <c:ptCount val="1"/>
                <c:pt idx="0">
                  <c:v>2021</c:v>
                </c:pt>
              </c:strCache>
            </c:strRef>
          </c:tx>
          <c:spPr>
            <a:solidFill>
              <a:schemeClr val="accent1"/>
            </a:solidFill>
            <a:ln>
              <a:noFill/>
            </a:ln>
            <a:effectLst/>
          </c:spPr>
          <c:invertIfNegative val="0"/>
          <c:cat>
            <c:strRef>
              <c:f>'eda - temporales'!$AM$5:$AM$17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temporales'!$AN$5:$AN$17</c:f>
              <c:numCache>
                <c:formatCode>_("€"* #,##0.00_);_("€"* \(#,##0.00\);_("€"* "-"??_);_(@_)</c:formatCode>
                <c:ptCount val="12"/>
                <c:pt idx="0">
                  <c:v>2502.34</c:v>
                </c:pt>
                <c:pt idx="1">
                  <c:v>2212.5700000000002</c:v>
                </c:pt>
                <c:pt idx="2">
                  <c:v>2734.7900000000004</c:v>
                </c:pt>
                <c:pt idx="3">
                  <c:v>3069.43</c:v>
                </c:pt>
                <c:pt idx="4">
                  <c:v>1150.46</c:v>
                </c:pt>
                <c:pt idx="5">
                  <c:v>3025.17</c:v>
                </c:pt>
                <c:pt idx="6">
                  <c:v>2654.6200000000003</c:v>
                </c:pt>
                <c:pt idx="7">
                  <c:v>1523.3499999999997</c:v>
                </c:pt>
                <c:pt idx="8">
                  <c:v>3543.8199999999997</c:v>
                </c:pt>
                <c:pt idx="9">
                  <c:v>3638.9</c:v>
                </c:pt>
                <c:pt idx="10">
                  <c:v>1380.4</c:v>
                </c:pt>
                <c:pt idx="11">
                  <c:v>2879.47</c:v>
                </c:pt>
              </c:numCache>
            </c:numRef>
          </c:val>
          <c:extLst>
            <c:ext xmlns:c16="http://schemas.microsoft.com/office/drawing/2014/chart" uri="{C3380CC4-5D6E-409C-BE32-E72D297353CC}">
              <c16:uniqueId val="{00000000-64D8-40C1-AA5A-9B57DB0E6A50}"/>
            </c:ext>
          </c:extLst>
        </c:ser>
        <c:ser>
          <c:idx val="1"/>
          <c:order val="1"/>
          <c:tx>
            <c:strRef>
              <c:f>'eda - temporales'!$AO$3:$AO$4</c:f>
              <c:strCache>
                <c:ptCount val="1"/>
                <c:pt idx="0">
                  <c:v>2022</c:v>
                </c:pt>
              </c:strCache>
            </c:strRef>
          </c:tx>
          <c:spPr>
            <a:solidFill>
              <a:schemeClr val="accent2"/>
            </a:solidFill>
            <a:ln>
              <a:noFill/>
            </a:ln>
            <a:effectLst/>
          </c:spPr>
          <c:invertIfNegative val="0"/>
          <c:cat>
            <c:strRef>
              <c:f>'eda - temporales'!$AM$5:$AM$17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temporales'!$AO$5:$AO$17</c:f>
              <c:numCache>
                <c:formatCode>_("€"* #,##0.00_);_("€"* \(#,##0.00\);_("€"* "-"??_);_(@_)</c:formatCode>
                <c:ptCount val="12"/>
                <c:pt idx="0">
                  <c:v>4554.62</c:v>
                </c:pt>
                <c:pt idx="1">
                  <c:v>3303.7300000000009</c:v>
                </c:pt>
                <c:pt idx="2">
                  <c:v>2444.8600000000006</c:v>
                </c:pt>
                <c:pt idx="3">
                  <c:v>2227.6800000000007</c:v>
                </c:pt>
                <c:pt idx="4">
                  <c:v>3233.9899999999993</c:v>
                </c:pt>
                <c:pt idx="5">
                  <c:v>2629.54</c:v>
                </c:pt>
                <c:pt idx="6">
                  <c:v>2719.1699999999996</c:v>
                </c:pt>
                <c:pt idx="7">
                  <c:v>3996.0500000000011</c:v>
                </c:pt>
                <c:pt idx="8">
                  <c:v>2940.9900000000007</c:v>
                </c:pt>
                <c:pt idx="9">
                  <c:v>2019.7900000000004</c:v>
                </c:pt>
                <c:pt idx="10">
                  <c:v>5437.6699999999992</c:v>
                </c:pt>
                <c:pt idx="11">
                  <c:v>3084.51</c:v>
                </c:pt>
              </c:numCache>
            </c:numRef>
          </c:val>
          <c:extLst>
            <c:ext xmlns:c16="http://schemas.microsoft.com/office/drawing/2014/chart" uri="{C3380CC4-5D6E-409C-BE32-E72D297353CC}">
              <c16:uniqueId val="{00000001-64D8-40C1-AA5A-9B57DB0E6A50}"/>
            </c:ext>
          </c:extLst>
        </c:ser>
        <c:dLbls>
          <c:showLegendKey val="0"/>
          <c:showVal val="0"/>
          <c:showCatName val="0"/>
          <c:showSerName val="0"/>
          <c:showPercent val="0"/>
          <c:showBubbleSize val="0"/>
        </c:dLbls>
        <c:gapWidth val="219"/>
        <c:overlap val="-27"/>
        <c:axId val="856684912"/>
        <c:axId val="856685392"/>
      </c:barChart>
      <c:catAx>
        <c:axId val="85668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56685392"/>
        <c:crosses val="autoZero"/>
        <c:auto val="1"/>
        <c:lblAlgn val="ctr"/>
        <c:lblOffset val="100"/>
        <c:noMultiLvlLbl val="0"/>
      </c:catAx>
      <c:valAx>
        <c:axId val="8566853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5668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[Supermercado.xlsx]datos-dashboard!TablaDinámica5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Tipos</a:t>
            </a:r>
            <a:r>
              <a:rPr lang="en-US" baseline="0"/>
              <a:t> de venta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'datos-dashboard'!$J$2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58-4DBA-9E9C-9C2B140CC3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58-4DBA-9E9C-9C2B140CC3C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58-4DBA-9E9C-9C2B140CC3CD}"/>
              </c:ext>
            </c:extLst>
          </c:dPt>
          <c:cat>
            <c:strRef>
              <c:f>'datos-dashboard'!$I$3:$I$6</c:f>
              <c:strCache>
                <c:ptCount val="3"/>
                <c:pt idx="0">
                  <c:v>DIRECT SALES</c:v>
                </c:pt>
                <c:pt idx="1">
                  <c:v>ONLINE</c:v>
                </c:pt>
                <c:pt idx="2">
                  <c:v>WHOLESALER</c:v>
                </c:pt>
              </c:strCache>
            </c:strRef>
          </c:cat>
          <c:val>
            <c:numRef>
              <c:f>'datos-dashboard'!$J$3:$J$6</c:f>
              <c:numCache>
                <c:formatCode>0.00%</c:formatCode>
                <c:ptCount val="3"/>
                <c:pt idx="0">
                  <c:v>0.53700189753320682</c:v>
                </c:pt>
                <c:pt idx="1">
                  <c:v>0.31688804554079697</c:v>
                </c:pt>
                <c:pt idx="2">
                  <c:v>0.14611005692599621</c:v>
                </c:pt>
              </c:numCache>
            </c:numRef>
          </c:val>
          <c:extLst>
            <c:ext xmlns:c16="http://schemas.microsoft.com/office/drawing/2014/chart" uri="{C3380CC4-5D6E-409C-BE32-E72D297353CC}">
              <c16:uniqueId val="{00000000-B152-45B8-9F10-4E1F05A9ED4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hyperlink" Target="#'Dashboard-beneficios'!A1"/><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0</xdr:colOff>
      <xdr:row>34</xdr:row>
      <xdr:rowOff>0</xdr:rowOff>
    </xdr:from>
    <xdr:to>
      <xdr:col>16</xdr:col>
      <xdr:colOff>28574</xdr:colOff>
      <xdr:row>49</xdr:row>
      <xdr:rowOff>28575</xdr:rowOff>
    </xdr:to>
    <xdr:graphicFrame macro="">
      <xdr:nvGraphicFramePr>
        <xdr:cNvPr id="2" name="Gráfico 1">
          <a:extLst>
            <a:ext uri="{FF2B5EF4-FFF2-40B4-BE49-F238E27FC236}">
              <a16:creationId xmlns:a16="http://schemas.microsoft.com/office/drawing/2014/main" id="{87F31AC3-56D7-0207-0008-A66995C22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817561</xdr:colOff>
      <xdr:row>21</xdr:row>
      <xdr:rowOff>168275</xdr:rowOff>
    </xdr:from>
    <xdr:to>
      <xdr:col>26</xdr:col>
      <xdr:colOff>336549</xdr:colOff>
      <xdr:row>37</xdr:row>
      <xdr:rowOff>15875</xdr:rowOff>
    </xdr:to>
    <xdr:graphicFrame macro="">
      <xdr:nvGraphicFramePr>
        <xdr:cNvPr id="3" name="Gráfico 2">
          <a:extLst>
            <a:ext uri="{FF2B5EF4-FFF2-40B4-BE49-F238E27FC236}">
              <a16:creationId xmlns:a16="http://schemas.microsoft.com/office/drawing/2014/main" id="{0B42763A-E330-337C-8B88-2747DFBB6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47625</xdr:colOff>
      <xdr:row>3</xdr:row>
      <xdr:rowOff>177800</xdr:rowOff>
    </xdr:from>
    <xdr:to>
      <xdr:col>28</xdr:col>
      <xdr:colOff>447675</xdr:colOff>
      <xdr:row>17</xdr:row>
      <xdr:rowOff>168275</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117F8E08-0216-DB26-021D-AAAE727A855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5140403" y="729873"/>
              <a:ext cx="1828800" cy="2473487"/>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0</xdr:col>
      <xdr:colOff>0</xdr:colOff>
      <xdr:row>64</xdr:row>
      <xdr:rowOff>38100</xdr:rowOff>
    </xdr:from>
    <xdr:to>
      <xdr:col>16</xdr:col>
      <xdr:colOff>38100</xdr:colOff>
      <xdr:row>79</xdr:row>
      <xdr:rowOff>66675</xdr:rowOff>
    </xdr:to>
    <xdr:graphicFrame macro="">
      <xdr:nvGraphicFramePr>
        <xdr:cNvPr id="5" name="Gráfico 4">
          <a:extLst>
            <a:ext uri="{FF2B5EF4-FFF2-40B4-BE49-F238E27FC236}">
              <a16:creationId xmlns:a16="http://schemas.microsoft.com/office/drawing/2014/main" id="{342734A9-DF88-D518-C1C1-492C5CA661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79</xdr:row>
      <xdr:rowOff>63500</xdr:rowOff>
    </xdr:from>
    <xdr:to>
      <xdr:col>16</xdr:col>
      <xdr:colOff>28574</xdr:colOff>
      <xdr:row>94</xdr:row>
      <xdr:rowOff>95250</xdr:rowOff>
    </xdr:to>
    <xdr:graphicFrame macro="">
      <xdr:nvGraphicFramePr>
        <xdr:cNvPr id="6" name="Gráfico 5">
          <a:extLst>
            <a:ext uri="{FF2B5EF4-FFF2-40B4-BE49-F238E27FC236}">
              <a16:creationId xmlns:a16="http://schemas.microsoft.com/office/drawing/2014/main" id="{AC746FB8-ECBE-D764-109B-53C4A81D1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49</xdr:row>
      <xdr:rowOff>34925</xdr:rowOff>
    </xdr:from>
    <xdr:to>
      <xdr:col>16</xdr:col>
      <xdr:colOff>28574</xdr:colOff>
      <xdr:row>64</xdr:row>
      <xdr:rowOff>63500</xdr:rowOff>
    </xdr:to>
    <xdr:graphicFrame macro="">
      <xdr:nvGraphicFramePr>
        <xdr:cNvPr id="7" name="Gráfico 6">
          <a:extLst>
            <a:ext uri="{FF2B5EF4-FFF2-40B4-BE49-F238E27FC236}">
              <a16:creationId xmlns:a16="http://schemas.microsoft.com/office/drawing/2014/main" id="{11F80748-F883-CEE7-A0CF-3C968813B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830261</xdr:colOff>
      <xdr:row>19</xdr:row>
      <xdr:rowOff>0</xdr:rowOff>
    </xdr:from>
    <xdr:to>
      <xdr:col>43</xdr:col>
      <xdr:colOff>19049</xdr:colOff>
      <xdr:row>34</xdr:row>
      <xdr:rowOff>28575</xdr:rowOff>
    </xdr:to>
    <xdr:graphicFrame macro="">
      <xdr:nvGraphicFramePr>
        <xdr:cNvPr id="8" name="Gráfico 7">
          <a:extLst>
            <a:ext uri="{FF2B5EF4-FFF2-40B4-BE49-F238E27FC236}">
              <a16:creationId xmlns:a16="http://schemas.microsoft.com/office/drawing/2014/main" id="{87CE07D8-2FC2-0995-5D1C-C5A6F3A35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654050</xdr:colOff>
      <xdr:row>7</xdr:row>
      <xdr:rowOff>104775</xdr:rowOff>
    </xdr:from>
    <xdr:to>
      <xdr:col>10</xdr:col>
      <xdr:colOff>123824</xdr:colOff>
      <xdr:row>21</xdr:row>
      <xdr:rowOff>82550</xdr:rowOff>
    </xdr:to>
    <mc:AlternateContent xmlns:mc="http://schemas.openxmlformats.org/markup-compatibility/2006" xmlns:a14="http://schemas.microsoft.com/office/drawing/2010/main">
      <mc:Choice Requires="a14">
        <xdr:graphicFrame macro="">
          <xdr:nvGraphicFramePr>
            <xdr:cNvPr id="10" name="SALE TYPE">
              <a:extLst>
                <a:ext uri="{FF2B5EF4-FFF2-40B4-BE49-F238E27FC236}">
                  <a16:creationId xmlns:a16="http://schemas.microsoft.com/office/drawing/2014/main" id="{D9BC6B09-4EA0-3211-05E1-CB632FFC244A}"/>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8148072" y="1360837"/>
              <a:ext cx="1828531" cy="2486456"/>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28</xdr:col>
      <xdr:colOff>371475</xdr:colOff>
      <xdr:row>50</xdr:row>
      <xdr:rowOff>173037</xdr:rowOff>
    </xdr:from>
    <xdr:to>
      <xdr:col>32</xdr:col>
      <xdr:colOff>568325</xdr:colOff>
      <xdr:row>66</xdr:row>
      <xdr:rowOff>11112</xdr:rowOff>
    </xdr:to>
    <xdr:graphicFrame macro="">
      <xdr:nvGraphicFramePr>
        <xdr:cNvPr id="11" name="Gráfico 10">
          <a:extLst>
            <a:ext uri="{FF2B5EF4-FFF2-40B4-BE49-F238E27FC236}">
              <a16:creationId xmlns:a16="http://schemas.microsoft.com/office/drawing/2014/main" id="{4FDA3D8B-22A9-0968-234C-9C58AA65C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21</xdr:col>
      <xdr:colOff>1158875</xdr:colOff>
      <xdr:row>67</xdr:row>
      <xdr:rowOff>139700</xdr:rowOff>
    </xdr:from>
    <xdr:to>
      <xdr:col>23</xdr:col>
      <xdr:colOff>657135</xdr:colOff>
      <xdr:row>81</xdr:row>
      <xdr:rowOff>130175</xdr:rowOff>
    </xdr:to>
    <mc:AlternateContent xmlns:mc="http://schemas.openxmlformats.org/markup-compatibility/2006" xmlns:a14="http://schemas.microsoft.com/office/drawing/2010/main">
      <mc:Choice Requires="a14">
        <xdr:graphicFrame macro="">
          <xdr:nvGraphicFramePr>
            <xdr:cNvPr id="12" name="sales_category">
              <a:extLst>
                <a:ext uri="{FF2B5EF4-FFF2-40B4-BE49-F238E27FC236}">
                  <a16:creationId xmlns:a16="http://schemas.microsoft.com/office/drawing/2014/main" id="{D09B54D5-9F36-D0BB-A19C-47C873C13FB5}"/>
                </a:ext>
              </a:extLst>
            </xdr:cNvPr>
            <xdr:cNvGraphicFramePr/>
          </xdr:nvGraphicFramePr>
          <xdr:xfrm>
            <a:off x="0" y="0"/>
            <a:ext cx="0" cy="0"/>
          </xdr:xfrm>
          <a:graphic>
            <a:graphicData uri="http://schemas.microsoft.com/office/drawing/2010/slicer">
              <sle:slicer xmlns:sle="http://schemas.microsoft.com/office/drawing/2010/slicer" name="sales_category"/>
            </a:graphicData>
          </a:graphic>
        </xdr:graphicFrame>
      </mc:Choice>
      <mc:Fallback xmlns="">
        <xdr:sp macro="" textlink="">
          <xdr:nvSpPr>
            <xdr:cNvPr id="0" name=""/>
            <xdr:cNvSpPr>
              <a:spLocks noTextEdit="1"/>
            </xdr:cNvSpPr>
          </xdr:nvSpPr>
          <xdr:spPr>
            <a:xfrm>
              <a:off x="21750633" y="12137917"/>
              <a:ext cx="1818219" cy="2473487"/>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44</xdr:col>
      <xdr:colOff>6457</xdr:colOff>
      <xdr:row>3</xdr:row>
      <xdr:rowOff>16790</xdr:rowOff>
    </xdr:from>
    <xdr:to>
      <xdr:col>51</xdr:col>
      <xdr:colOff>687737</xdr:colOff>
      <xdr:row>17</xdr:row>
      <xdr:rowOff>47786</xdr:rowOff>
    </xdr:to>
    <xdr:graphicFrame macro="">
      <xdr:nvGraphicFramePr>
        <xdr:cNvPr id="9" name="Gráfico 8">
          <a:extLst>
            <a:ext uri="{FF2B5EF4-FFF2-40B4-BE49-F238E27FC236}">
              <a16:creationId xmlns:a16="http://schemas.microsoft.com/office/drawing/2014/main" id="{F93696A4-411F-01BF-92C3-EE162C436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42</xdr:col>
      <xdr:colOff>2086366</xdr:colOff>
      <xdr:row>30</xdr:row>
      <xdr:rowOff>76462</xdr:rowOff>
    </xdr:from>
    <xdr:to>
      <xdr:col>47</xdr:col>
      <xdr:colOff>770612</xdr:colOff>
      <xdr:row>35</xdr:row>
      <xdr:rowOff>26097</xdr:rowOff>
    </xdr:to>
    <mc:AlternateContent xmlns:mc="http://schemas.openxmlformats.org/markup-compatibility/2006" xmlns:a14="http://schemas.microsoft.com/office/drawing/2010/main">
      <mc:Choice Requires="a14">
        <xdr:graphicFrame macro="">
          <xdr:nvGraphicFramePr>
            <xdr:cNvPr id="13" name="Años (formatted_date)">
              <a:extLst>
                <a:ext uri="{FF2B5EF4-FFF2-40B4-BE49-F238E27FC236}">
                  <a16:creationId xmlns:a16="http://schemas.microsoft.com/office/drawing/2014/main" id="{E7FD9CE6-946F-6064-FDD1-56477508B6B8}"/>
                </a:ext>
              </a:extLst>
            </xdr:cNvPr>
            <xdr:cNvGraphicFramePr/>
          </xdr:nvGraphicFramePr>
          <xdr:xfrm>
            <a:off x="0" y="0"/>
            <a:ext cx="0" cy="0"/>
          </xdr:xfrm>
          <a:graphic>
            <a:graphicData uri="http://schemas.microsoft.com/office/drawing/2010/slicer">
              <sle:slicer xmlns:sle="http://schemas.microsoft.com/office/drawing/2010/slicer" name="Años (formatted_date)"/>
            </a:graphicData>
          </a:graphic>
        </xdr:graphicFrame>
      </mc:Choice>
      <mc:Fallback xmlns="">
        <xdr:sp macro="" textlink="">
          <xdr:nvSpPr>
            <xdr:cNvPr id="0" name=""/>
            <xdr:cNvSpPr>
              <a:spLocks noTextEdit="1"/>
            </xdr:cNvSpPr>
          </xdr:nvSpPr>
          <xdr:spPr>
            <a:xfrm>
              <a:off x="45744791" y="5934989"/>
              <a:ext cx="1828800" cy="928231"/>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719137</xdr:colOff>
      <xdr:row>8</xdr:row>
      <xdr:rowOff>4762</xdr:rowOff>
    </xdr:from>
    <xdr:to>
      <xdr:col>12</xdr:col>
      <xdr:colOff>538162</xdr:colOff>
      <xdr:row>22</xdr:row>
      <xdr:rowOff>80962</xdr:rowOff>
    </xdr:to>
    <xdr:graphicFrame macro="">
      <xdr:nvGraphicFramePr>
        <xdr:cNvPr id="2" name="Gráfico 1">
          <a:extLst>
            <a:ext uri="{FF2B5EF4-FFF2-40B4-BE49-F238E27FC236}">
              <a16:creationId xmlns:a16="http://schemas.microsoft.com/office/drawing/2014/main" id="{F8CC65B7-F751-3BB6-FF2A-AD073C50C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1328737</xdr:colOff>
      <xdr:row>9</xdr:row>
      <xdr:rowOff>138112</xdr:rowOff>
    </xdr:from>
    <xdr:to>
      <xdr:col>7</xdr:col>
      <xdr:colOff>642937</xdr:colOff>
      <xdr:row>24</xdr:row>
      <xdr:rowOff>23812</xdr:rowOff>
    </xdr:to>
    <xdr:graphicFrame macro="">
      <xdr:nvGraphicFramePr>
        <xdr:cNvPr id="3" name="Gráfico 2">
          <a:extLst>
            <a:ext uri="{FF2B5EF4-FFF2-40B4-BE49-F238E27FC236}">
              <a16:creationId xmlns:a16="http://schemas.microsoft.com/office/drawing/2014/main" id="{CC369D74-8338-55E1-00B2-43A286057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390525</xdr:colOff>
      <xdr:row>31</xdr:row>
      <xdr:rowOff>14287</xdr:rowOff>
    </xdr:from>
    <xdr:to>
      <xdr:col>5</xdr:col>
      <xdr:colOff>485775</xdr:colOff>
      <xdr:row>45</xdr:row>
      <xdr:rowOff>90487</xdr:rowOff>
    </xdr:to>
    <xdr:graphicFrame macro="">
      <xdr:nvGraphicFramePr>
        <xdr:cNvPr id="4" name="Gráfico 3">
          <a:extLst>
            <a:ext uri="{FF2B5EF4-FFF2-40B4-BE49-F238E27FC236}">
              <a16:creationId xmlns:a16="http://schemas.microsoft.com/office/drawing/2014/main" id="{D4D981C2-F3B8-5BDE-6E01-45B67FEB6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295275</xdr:colOff>
      <xdr:row>33</xdr:row>
      <xdr:rowOff>123825</xdr:rowOff>
    </xdr:from>
    <xdr:to>
      <xdr:col>9</xdr:col>
      <xdr:colOff>190500</xdr:colOff>
      <xdr:row>46</xdr:row>
      <xdr:rowOff>171450</xdr:rowOff>
    </xdr:to>
    <mc:AlternateContent xmlns:mc="http://schemas.openxmlformats.org/markup-compatibility/2006" xmlns:a14="http://schemas.microsoft.com/office/drawing/2010/main">
      <mc:Choice Requires="a14">
        <xdr:graphicFrame macro="">
          <xdr:nvGraphicFramePr>
            <xdr:cNvPr id="5" name="CATEGORY 1">
              <a:extLst>
                <a:ext uri="{FF2B5EF4-FFF2-40B4-BE49-F238E27FC236}">
                  <a16:creationId xmlns:a16="http://schemas.microsoft.com/office/drawing/2014/main" id="{E9C36376-E170-C78B-03D2-900E303ED246}"/>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0372725" y="6410325"/>
              <a:ext cx="1828800" cy="2524125"/>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13</xdr:col>
      <xdr:colOff>4762</xdr:colOff>
      <xdr:row>8</xdr:row>
      <xdr:rowOff>4762</xdr:rowOff>
    </xdr:from>
    <xdr:to>
      <xdr:col>19</xdr:col>
      <xdr:colOff>4762</xdr:colOff>
      <xdr:row>22</xdr:row>
      <xdr:rowOff>80962</xdr:rowOff>
    </xdr:to>
    <xdr:graphicFrame macro="">
      <xdr:nvGraphicFramePr>
        <xdr:cNvPr id="7" name="Gráfico 6">
          <a:extLst>
            <a:ext uri="{FF2B5EF4-FFF2-40B4-BE49-F238E27FC236}">
              <a16:creationId xmlns:a16="http://schemas.microsoft.com/office/drawing/2014/main" id="{9D5641A4-0224-F9B3-B919-53415E18D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171450</xdr:colOff>
      <xdr:row>51</xdr:row>
      <xdr:rowOff>14287</xdr:rowOff>
    </xdr:from>
    <xdr:to>
      <xdr:col>26</xdr:col>
      <xdr:colOff>171450</xdr:colOff>
      <xdr:row>65</xdr:row>
      <xdr:rowOff>90487</xdr:rowOff>
    </xdr:to>
    <xdr:graphicFrame macro="">
      <xdr:nvGraphicFramePr>
        <xdr:cNvPr id="11" name="Gráfico 10">
          <a:extLst>
            <a:ext uri="{FF2B5EF4-FFF2-40B4-BE49-F238E27FC236}">
              <a16:creationId xmlns:a16="http://schemas.microsoft.com/office/drawing/2014/main" id="{DA689BD0-C2B6-A355-6D77-407488E6D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219075</xdr:colOff>
      <xdr:row>48</xdr:row>
      <xdr:rowOff>9526</xdr:rowOff>
    </xdr:from>
    <xdr:to>
      <xdr:col>18</xdr:col>
      <xdr:colOff>876300</xdr:colOff>
      <xdr:row>52</xdr:row>
      <xdr:rowOff>123826</xdr:rowOff>
    </xdr:to>
    <mc:AlternateContent xmlns:mc="http://schemas.openxmlformats.org/markup-compatibility/2006" xmlns:a14="http://schemas.microsoft.com/office/drawing/2010/main">
      <mc:Choice Requires="a14">
        <xdr:graphicFrame macro="">
          <xdr:nvGraphicFramePr>
            <xdr:cNvPr id="12" name="Años (formatted_date) 1">
              <a:extLst>
                <a:ext uri="{FF2B5EF4-FFF2-40B4-BE49-F238E27FC236}">
                  <a16:creationId xmlns:a16="http://schemas.microsoft.com/office/drawing/2014/main" id="{EBB01563-834B-9B33-DAFF-BAC1DD017624}"/>
                </a:ext>
              </a:extLst>
            </xdr:cNvPr>
            <xdr:cNvGraphicFramePr/>
          </xdr:nvGraphicFramePr>
          <xdr:xfrm>
            <a:off x="0" y="0"/>
            <a:ext cx="0" cy="0"/>
          </xdr:xfrm>
          <a:graphic>
            <a:graphicData uri="http://schemas.microsoft.com/office/drawing/2010/slicer">
              <sle:slicer xmlns:sle="http://schemas.microsoft.com/office/drawing/2010/slicer" name="Años (formatted_date) 1"/>
            </a:graphicData>
          </a:graphic>
        </xdr:graphicFrame>
      </mc:Choice>
      <mc:Fallback xmlns="">
        <xdr:sp macro="" textlink="">
          <xdr:nvSpPr>
            <xdr:cNvPr id="0" name=""/>
            <xdr:cNvSpPr>
              <a:spLocks noTextEdit="1"/>
            </xdr:cNvSpPr>
          </xdr:nvSpPr>
          <xdr:spPr>
            <a:xfrm>
              <a:off x="21383625" y="9153526"/>
              <a:ext cx="1828800" cy="876300"/>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13</xdr:col>
      <xdr:colOff>742950</xdr:colOff>
      <xdr:row>64</xdr:row>
      <xdr:rowOff>14287</xdr:rowOff>
    </xdr:from>
    <xdr:to>
      <xdr:col>17</xdr:col>
      <xdr:colOff>561975</xdr:colOff>
      <xdr:row>78</xdr:row>
      <xdr:rowOff>90487</xdr:rowOff>
    </xdr:to>
    <xdr:graphicFrame macro="">
      <xdr:nvGraphicFramePr>
        <xdr:cNvPr id="13" name="Gráfico 12">
          <a:extLst>
            <a:ext uri="{FF2B5EF4-FFF2-40B4-BE49-F238E27FC236}">
              <a16:creationId xmlns:a16="http://schemas.microsoft.com/office/drawing/2014/main" id="{747E2812-1983-28F2-E2A6-B5E6CC6A6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584200</xdr:colOff>
      <xdr:row>0</xdr:row>
      <xdr:rowOff>165100</xdr:rowOff>
    </xdr:from>
    <xdr:to>
      <xdr:col>21</xdr:col>
      <xdr:colOff>292100</xdr:colOff>
      <xdr:row>42</xdr:row>
      <xdr:rowOff>38100</xdr:rowOff>
    </xdr:to>
    <xdr:sp macro="" textlink="">
      <xdr:nvSpPr>
        <xdr:cNvPr id="2" name="Rectángulo redondeado 1">
          <a:extLst>
            <a:ext uri="{FF2B5EF4-FFF2-40B4-BE49-F238E27FC236}">
              <a16:creationId xmlns:a16="http://schemas.microsoft.com/office/drawing/2014/main" id="{8A3862FD-CE3C-451F-8926-6AC3670D2C73}"/>
            </a:ext>
          </a:extLst>
        </xdr:cNvPr>
        <xdr:cNvSpPr/>
      </xdr:nvSpPr>
      <xdr:spPr>
        <a:xfrm>
          <a:off x="584200" y="165100"/>
          <a:ext cx="17310100" cy="830262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endParaRPr lang="es-ES_tradnl" sz="1100"/>
        </a:p>
      </xdr:txBody>
    </xdr:sp>
    <xdr:clientData/>
  </xdr:twoCellAnchor>
  <xdr:twoCellAnchor>
    <xdr:from>
      <xdr:col>0</xdr:col>
      <xdr:colOff>762000</xdr:colOff>
      <xdr:row>3</xdr:row>
      <xdr:rowOff>50804</xdr:rowOff>
    </xdr:from>
    <xdr:to>
      <xdr:col>3</xdr:col>
      <xdr:colOff>584479</xdr:colOff>
      <xdr:row>39</xdr:row>
      <xdr:rowOff>12704</xdr:rowOff>
    </xdr:to>
    <xdr:sp macro="" textlink="">
      <xdr:nvSpPr>
        <xdr:cNvPr id="3" name="Redondear rectángulo de esquina del mismo lado 19">
          <a:extLst>
            <a:ext uri="{FF2B5EF4-FFF2-40B4-BE49-F238E27FC236}">
              <a16:creationId xmlns:a16="http://schemas.microsoft.com/office/drawing/2014/main" id="{AC15BDF6-DDA1-4874-8BDD-560024575179}"/>
            </a:ext>
          </a:extLst>
        </xdr:cNvPr>
        <xdr:cNvSpPr/>
      </xdr:nvSpPr>
      <xdr:spPr>
        <a:xfrm rot="16200000">
          <a:off x="-1665148" y="3078027"/>
          <a:ext cx="7191375" cy="2337079"/>
        </a:xfrm>
        <a:prstGeom prst="round2SameRect">
          <a:avLst>
            <a:gd name="adj1" fmla="val 37046"/>
            <a:gd name="adj2" fmla="val 0"/>
          </a:avLst>
        </a:prstGeom>
        <a:solidFill>
          <a:schemeClr val="bg1">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0</xdr:col>
      <xdr:colOff>774700</xdr:colOff>
      <xdr:row>4</xdr:row>
      <xdr:rowOff>114300</xdr:rowOff>
    </xdr:from>
    <xdr:to>
      <xdr:col>3</xdr:col>
      <xdr:colOff>622300</xdr:colOff>
      <xdr:row>13</xdr:row>
      <xdr:rowOff>152400</xdr:rowOff>
    </xdr:to>
    <xdr:sp macro="" textlink="">
      <xdr:nvSpPr>
        <xdr:cNvPr id="5" name="CuadroTexto 4">
          <a:extLst>
            <a:ext uri="{FF2B5EF4-FFF2-40B4-BE49-F238E27FC236}">
              <a16:creationId xmlns:a16="http://schemas.microsoft.com/office/drawing/2014/main" id="{EBEC6F34-DC83-4543-88F2-68FCD9F46084}"/>
            </a:ext>
          </a:extLst>
        </xdr:cNvPr>
        <xdr:cNvSpPr txBox="1"/>
      </xdr:nvSpPr>
      <xdr:spPr>
        <a:xfrm>
          <a:off x="774700" y="914400"/>
          <a:ext cx="2362200" cy="18669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2800" b="1" i="0" u="none" strike="noStrike">
              <a:solidFill>
                <a:schemeClr val="accent5"/>
              </a:solidFill>
              <a:effectLst/>
              <a:latin typeface="Abadi" panose="020F0502020204030204" pitchFamily="34" charset="0"/>
              <a:ea typeface="Segoe UI Historic" panose="020B0502040204020203" pitchFamily="34" charset="0"/>
              <a:cs typeface="Abadi" panose="020F0502020204030204" pitchFamily="34" charset="0"/>
            </a:rPr>
            <a:t>Análisis de ventas</a:t>
          </a:r>
        </a:p>
      </xdr:txBody>
    </xdr:sp>
    <xdr:clientData/>
  </xdr:twoCellAnchor>
  <xdr:twoCellAnchor>
    <xdr:from>
      <xdr:col>4</xdr:col>
      <xdr:colOff>637061</xdr:colOff>
      <xdr:row>3</xdr:row>
      <xdr:rowOff>106892</xdr:rowOff>
    </xdr:from>
    <xdr:to>
      <xdr:col>6</xdr:col>
      <xdr:colOff>510061</xdr:colOff>
      <xdr:row>7</xdr:row>
      <xdr:rowOff>183092</xdr:rowOff>
    </xdr:to>
    <xdr:sp macro="" textlink="'datos-dashboard'!A4">
      <xdr:nvSpPr>
        <xdr:cNvPr id="4" name="Rectángulo redondeado 2">
          <a:extLst>
            <a:ext uri="{FF2B5EF4-FFF2-40B4-BE49-F238E27FC236}">
              <a16:creationId xmlns:a16="http://schemas.microsoft.com/office/drawing/2014/main" id="{73511652-78D9-4592-B6A0-845F7F0B6AB0}"/>
            </a:ext>
          </a:extLst>
        </xdr:cNvPr>
        <xdr:cNvSpPr/>
      </xdr:nvSpPr>
      <xdr:spPr>
        <a:xfrm>
          <a:off x="3685061" y="706967"/>
          <a:ext cx="1397000" cy="904875"/>
        </a:xfrm>
        <a:prstGeom prst="roundRect">
          <a:avLst/>
        </a:prstGeom>
        <a:solidFill>
          <a:schemeClr val="bg1">
            <a:lumMod val="85000"/>
            <a:alpha val="48010"/>
          </a:schemeClr>
        </a:solidFill>
        <a:ln>
          <a:solidFill>
            <a:schemeClr val="bg1">
              <a:lumMod val="75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fld id="{7A199523-EB5A-49E0-8B88-0D4811AB670C}" type="TxLink">
            <a:rPr lang="en-US" sz="1800" b="0" i="0" u="none" strike="noStrike">
              <a:solidFill>
                <a:srgbClr val="000000"/>
              </a:solidFill>
              <a:effectLst/>
              <a:latin typeface="Abadi" panose="020B0604020104020204" pitchFamily="34" charset="0"/>
              <a:ea typeface="Calibri"/>
              <a:cs typeface="Calibri"/>
            </a:rPr>
            <a:pPr algn="ctr"/>
            <a:t>527</a:t>
          </a:fld>
          <a:endParaRPr lang="es-ES" sz="4000" b="1" i="0" u="none" strike="noStrike">
            <a:solidFill>
              <a:schemeClr val="tx1"/>
            </a:solidFill>
            <a:effectLst/>
            <a:latin typeface="Abadi" panose="020B0604020104020204" pitchFamily="34" charset="0"/>
            <a:ea typeface="Segoe UI Symbol" panose="020B0502040204020203" pitchFamily="34" charset="0"/>
            <a:cs typeface="Abadi" panose="020F0502020204030204" pitchFamily="34" charset="0"/>
          </a:endParaRPr>
        </a:p>
      </xdr:txBody>
    </xdr:sp>
    <xdr:clientData/>
  </xdr:twoCellAnchor>
  <xdr:twoCellAnchor>
    <xdr:from>
      <xdr:col>12</xdr:col>
      <xdr:colOff>327025</xdr:colOff>
      <xdr:row>3</xdr:row>
      <xdr:rowOff>142875</xdr:rowOff>
    </xdr:from>
    <xdr:to>
      <xdr:col>14</xdr:col>
      <xdr:colOff>492125</xdr:colOff>
      <xdr:row>8</xdr:row>
      <xdr:rowOff>17775</xdr:rowOff>
    </xdr:to>
    <xdr:sp macro="" textlink="'datos-dashboard'!B4">
      <xdr:nvSpPr>
        <xdr:cNvPr id="6" name="Rectángulo redondeado 6">
          <a:extLst>
            <a:ext uri="{FF2B5EF4-FFF2-40B4-BE49-F238E27FC236}">
              <a16:creationId xmlns:a16="http://schemas.microsoft.com/office/drawing/2014/main" id="{D3C7C2CC-9BF5-4362-8790-01A801636BBB}"/>
            </a:ext>
          </a:extLst>
        </xdr:cNvPr>
        <xdr:cNvSpPr/>
      </xdr:nvSpPr>
      <xdr:spPr>
        <a:xfrm>
          <a:off x="9471025" y="742950"/>
          <a:ext cx="1689100" cy="903600"/>
        </a:xfrm>
        <a:prstGeom prst="roundRect">
          <a:avLst/>
        </a:prstGeom>
        <a:solidFill>
          <a:schemeClr val="bg1">
            <a:lumMod val="85000"/>
            <a:alpha val="48010"/>
          </a:schemeClr>
        </a:solidFill>
        <a:ln>
          <a:solidFill>
            <a:schemeClr val="bg1">
              <a:lumMod val="75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marL="0" indent="0" algn="ctr"/>
          <a:fld id="{EDB1F3B2-A00E-41FB-B0FC-0DD7BD6C6645}" type="TxLink">
            <a:rPr lang="en-US" sz="1800" b="0" i="0" u="none" strike="noStrike">
              <a:solidFill>
                <a:srgbClr val="000000"/>
              </a:solidFill>
              <a:effectLst/>
              <a:latin typeface="Calibri"/>
              <a:ea typeface="Calibri"/>
              <a:cs typeface="Calibri"/>
            </a:rPr>
            <a:pPr marL="0" indent="0" algn="ctr"/>
            <a:t> 401.411,92 € </a:t>
          </a:fld>
          <a:endParaRPr lang="es-ES_tradnl" sz="2400" b="1" i="0" u="none" strike="noStrike">
            <a:solidFill>
              <a:schemeClr val="tx1"/>
            </a:solidFill>
            <a:effectLst/>
            <a:latin typeface="Abadi" panose="020F0502020204030204" pitchFamily="34" charset="0"/>
            <a:ea typeface="Segoe UI Symbol" panose="020B0502040204020203" pitchFamily="34" charset="0"/>
            <a:cs typeface="Abadi" panose="020F0502020204030204" pitchFamily="34" charset="0"/>
          </a:endParaRPr>
        </a:p>
      </xdr:txBody>
    </xdr:sp>
    <xdr:clientData/>
  </xdr:twoCellAnchor>
  <xdr:twoCellAnchor>
    <xdr:from>
      <xdr:col>3</xdr:col>
      <xdr:colOff>739775</xdr:colOff>
      <xdr:row>10</xdr:row>
      <xdr:rowOff>41275</xdr:rowOff>
    </xdr:from>
    <xdr:to>
      <xdr:col>15</xdr:col>
      <xdr:colOff>53975</xdr:colOff>
      <xdr:row>40</xdr:row>
      <xdr:rowOff>41275</xdr:rowOff>
    </xdr:to>
    <xdr:sp macro="" textlink="">
      <xdr:nvSpPr>
        <xdr:cNvPr id="7" name="Rectángulo redondeado 10">
          <a:extLst>
            <a:ext uri="{FF2B5EF4-FFF2-40B4-BE49-F238E27FC236}">
              <a16:creationId xmlns:a16="http://schemas.microsoft.com/office/drawing/2014/main" id="{74F84ED6-240E-4A15-A22D-8C48025231B7}"/>
            </a:ext>
          </a:extLst>
        </xdr:cNvPr>
        <xdr:cNvSpPr/>
      </xdr:nvSpPr>
      <xdr:spPr>
        <a:xfrm>
          <a:off x="3025775" y="2070100"/>
          <a:ext cx="8458200" cy="6000750"/>
        </a:xfrm>
        <a:prstGeom prst="roundRect">
          <a:avLst/>
        </a:prstGeom>
        <a:solidFill>
          <a:schemeClr val="bg1">
            <a:lumMod val="85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s-ES_tradnl" sz="1100"/>
        </a:p>
      </xdr:txBody>
    </xdr:sp>
    <xdr:clientData/>
  </xdr:twoCellAnchor>
  <xdr:twoCellAnchor>
    <xdr:from>
      <xdr:col>9</xdr:col>
      <xdr:colOff>353426</xdr:colOff>
      <xdr:row>3</xdr:row>
      <xdr:rowOff>120631</xdr:rowOff>
    </xdr:from>
    <xdr:to>
      <xdr:col>11</xdr:col>
      <xdr:colOff>696326</xdr:colOff>
      <xdr:row>7</xdr:row>
      <xdr:rowOff>195556</xdr:rowOff>
    </xdr:to>
    <xdr:sp macro="" textlink="'datos-dashboard'!D4">
      <xdr:nvSpPr>
        <xdr:cNvPr id="11" name="Rectángulo redondeado 29">
          <a:extLst>
            <a:ext uri="{FF2B5EF4-FFF2-40B4-BE49-F238E27FC236}">
              <a16:creationId xmlns:a16="http://schemas.microsoft.com/office/drawing/2014/main" id="{10BFF385-45A8-41FC-A60B-D6AA43305158}"/>
            </a:ext>
          </a:extLst>
        </xdr:cNvPr>
        <xdr:cNvSpPr/>
      </xdr:nvSpPr>
      <xdr:spPr>
        <a:xfrm>
          <a:off x="7211426" y="720706"/>
          <a:ext cx="1866900" cy="903600"/>
        </a:xfrm>
        <a:prstGeom prst="roundRect">
          <a:avLst/>
        </a:prstGeom>
        <a:solidFill>
          <a:schemeClr val="bg1">
            <a:lumMod val="85000"/>
            <a:alpha val="48010"/>
          </a:schemeClr>
        </a:solidFill>
        <a:ln>
          <a:solidFill>
            <a:schemeClr val="bg1">
              <a:lumMod val="75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marL="0" indent="0" algn="ctr"/>
          <a:fld id="{E99FC4D7-1198-457F-97CA-91F0755631DF}" type="TxLink">
            <a:rPr lang="en-US" sz="1800" b="0" i="0" u="none" strike="noStrike">
              <a:solidFill>
                <a:srgbClr val="000000"/>
              </a:solidFill>
              <a:effectLst/>
              <a:latin typeface="Abadi" panose="020B0604020104020204" pitchFamily="34" charset="0"/>
              <a:ea typeface="Calibri"/>
              <a:cs typeface="Calibri"/>
            </a:rPr>
            <a:pPr marL="0" indent="0" algn="ctr"/>
            <a:t> 761,69 € </a:t>
          </a:fld>
          <a:endParaRPr lang="es-ES" sz="3200" b="1" i="0" u="none" strike="noStrike">
            <a:solidFill>
              <a:schemeClr val="tx1"/>
            </a:solidFill>
            <a:effectLst/>
            <a:latin typeface="Abadi" panose="020B0604020104020204" pitchFamily="34" charset="0"/>
            <a:ea typeface="Segoe UI Symbol" panose="020B0502040204020203" pitchFamily="34" charset="0"/>
            <a:cs typeface="Abadi" panose="020F0502020204030204" pitchFamily="34" charset="0"/>
          </a:endParaRPr>
        </a:p>
      </xdr:txBody>
    </xdr:sp>
    <xdr:clientData/>
  </xdr:twoCellAnchor>
  <xdr:twoCellAnchor>
    <xdr:from>
      <xdr:col>15</xdr:col>
      <xdr:colOff>393700</xdr:colOff>
      <xdr:row>1</xdr:row>
      <xdr:rowOff>177800</xdr:rowOff>
    </xdr:from>
    <xdr:to>
      <xdr:col>20</xdr:col>
      <xdr:colOff>762000</xdr:colOff>
      <xdr:row>40</xdr:row>
      <xdr:rowOff>70556</xdr:rowOff>
    </xdr:to>
    <xdr:sp macro="" textlink="">
      <xdr:nvSpPr>
        <xdr:cNvPr id="13" name="Rectángulo redondeado 31">
          <a:extLst>
            <a:ext uri="{FF2B5EF4-FFF2-40B4-BE49-F238E27FC236}">
              <a16:creationId xmlns:a16="http://schemas.microsoft.com/office/drawing/2014/main" id="{733F2C57-5439-4F9D-8461-E6C4A0331A73}"/>
            </a:ext>
          </a:extLst>
        </xdr:cNvPr>
        <xdr:cNvSpPr/>
      </xdr:nvSpPr>
      <xdr:spPr>
        <a:xfrm>
          <a:off x="11855101" y="376674"/>
          <a:ext cx="4188767" cy="7680228"/>
        </a:xfrm>
        <a:prstGeom prst="roundRect">
          <a:avLst/>
        </a:prstGeom>
        <a:solidFill>
          <a:schemeClr val="bg1">
            <a:lumMod val="85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indent="0" algn="l"/>
          <a:endParaRPr lang="es-ES_tradnl" sz="1100">
            <a:solidFill>
              <a:sysClr val="windowText" lastClr="000000"/>
            </a:solidFill>
            <a:latin typeface="+mn-lt"/>
            <a:ea typeface="+mn-ea"/>
            <a:cs typeface="+mn-cs"/>
          </a:endParaRPr>
        </a:p>
      </xdr:txBody>
    </xdr:sp>
    <xdr:clientData/>
  </xdr:twoCellAnchor>
  <xdr:twoCellAnchor>
    <xdr:from>
      <xdr:col>7</xdr:col>
      <xdr:colOff>92075</xdr:colOff>
      <xdr:row>3</xdr:row>
      <xdr:rowOff>105834</xdr:rowOff>
    </xdr:from>
    <xdr:to>
      <xdr:col>9</xdr:col>
      <xdr:colOff>3175</xdr:colOff>
      <xdr:row>7</xdr:row>
      <xdr:rowOff>180759</xdr:rowOff>
    </xdr:to>
    <xdr:sp macro="" textlink="'datos-dashboard'!J7">
      <xdr:nvSpPr>
        <xdr:cNvPr id="14" name="Rectángulo redondeado 32">
          <a:extLst>
            <a:ext uri="{FF2B5EF4-FFF2-40B4-BE49-F238E27FC236}">
              <a16:creationId xmlns:a16="http://schemas.microsoft.com/office/drawing/2014/main" id="{9F1DED93-04C0-4DC3-8BD0-29AB41A1BB8F}"/>
            </a:ext>
          </a:extLst>
        </xdr:cNvPr>
        <xdr:cNvSpPr/>
      </xdr:nvSpPr>
      <xdr:spPr>
        <a:xfrm>
          <a:off x="5426075" y="705909"/>
          <a:ext cx="1435100" cy="903600"/>
        </a:xfrm>
        <a:prstGeom prst="roundRect">
          <a:avLst/>
        </a:prstGeom>
        <a:solidFill>
          <a:schemeClr val="bg1">
            <a:lumMod val="85000"/>
            <a:alpha val="48010"/>
          </a:schemeClr>
        </a:solidFill>
        <a:ln>
          <a:solidFill>
            <a:schemeClr val="bg1">
              <a:lumMod val="75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marL="0" indent="0" algn="ctr"/>
          <a:fld id="{68A9E042-A290-4156-818C-C96CFC05465B}" type="TxLink">
            <a:rPr lang="en-US" sz="1800" b="0" i="0" u="none" strike="noStrike">
              <a:solidFill>
                <a:srgbClr val="000000"/>
              </a:solidFill>
              <a:effectLst/>
              <a:latin typeface="Abadi" panose="020B0604020104020204" pitchFamily="34" charset="0"/>
              <a:ea typeface="Calibri"/>
              <a:cs typeface="Calibri"/>
            </a:rPr>
            <a:pPr marL="0" indent="0" algn="ctr"/>
            <a:t>54%</a:t>
          </a:fld>
          <a:endParaRPr lang="es-ES" sz="3200" b="1" i="0" u="none" strike="noStrike">
            <a:solidFill>
              <a:schemeClr val="tx1"/>
            </a:solidFill>
            <a:effectLst/>
            <a:latin typeface="Abadi" panose="020B0604020104020204" pitchFamily="34" charset="0"/>
            <a:ea typeface="Segoe UI Symbol" panose="020B0502040204020203" pitchFamily="34" charset="0"/>
            <a:cs typeface="Abadi" panose="020F0502020204030204" pitchFamily="34" charset="0"/>
          </a:endParaRPr>
        </a:p>
      </xdr:txBody>
    </xdr:sp>
    <xdr:clientData/>
  </xdr:twoCellAnchor>
  <xdr:twoCellAnchor>
    <xdr:from>
      <xdr:col>1</xdr:col>
      <xdr:colOff>522111</xdr:colOff>
      <xdr:row>36</xdr:row>
      <xdr:rowOff>28575</xdr:rowOff>
    </xdr:from>
    <xdr:to>
      <xdr:col>3</xdr:col>
      <xdr:colOff>493888</xdr:colOff>
      <xdr:row>38</xdr:row>
      <xdr:rowOff>84666</xdr:rowOff>
    </xdr:to>
    <xdr:sp macro="" textlink="">
      <xdr:nvSpPr>
        <xdr:cNvPr id="18" name="Esquina doblada 38">
          <a:hlinkClick xmlns:r="http://schemas.openxmlformats.org/officeDocument/2006/relationships" r:id="rId1"/>
          <a:extLst>
            <a:ext uri="{FF2B5EF4-FFF2-40B4-BE49-F238E27FC236}">
              <a16:creationId xmlns:a16="http://schemas.microsoft.com/office/drawing/2014/main" id="{A4AF95F2-D2D6-412E-93FB-8FB0C20BE257}"/>
            </a:ext>
          </a:extLst>
        </xdr:cNvPr>
        <xdr:cNvSpPr/>
      </xdr:nvSpPr>
      <xdr:spPr>
        <a:xfrm>
          <a:off x="1284111" y="7258050"/>
          <a:ext cx="1495777" cy="456141"/>
        </a:xfrm>
        <a:prstGeom prst="foldedCorner">
          <a:avLst/>
        </a:prstGeom>
        <a:solidFill>
          <a:schemeClr val="accent5">
            <a:lumMod val="20000"/>
            <a:lumOff val="80000"/>
          </a:schemeClr>
        </a:solidFill>
        <a:scene3d>
          <a:camera prst="obliqueTopLef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ES_tradnl" sz="1100" b="1">
              <a:solidFill>
                <a:sysClr val="windowText" lastClr="000000"/>
              </a:solidFill>
              <a:latin typeface="Abadi" panose="020F0502020204030204" pitchFamily="34" charset="0"/>
              <a:ea typeface="+mn-ea"/>
              <a:cs typeface="Abadi" panose="020F0502020204030204" pitchFamily="34" charset="0"/>
            </a:rPr>
            <a:t>Análisis de beneficios</a:t>
          </a:r>
        </a:p>
      </xdr:txBody>
    </xdr:sp>
    <xdr:clientData/>
  </xdr:twoCellAnchor>
  <xdr:twoCellAnchor>
    <xdr:from>
      <xdr:col>4</xdr:col>
      <xdr:colOff>635000</xdr:colOff>
      <xdr:row>3</xdr:row>
      <xdr:rowOff>166158</xdr:rowOff>
    </xdr:from>
    <xdr:to>
      <xdr:col>6</xdr:col>
      <xdr:colOff>529167</xdr:colOff>
      <xdr:row>6</xdr:row>
      <xdr:rowOff>64558</xdr:rowOff>
    </xdr:to>
    <xdr:sp macro="" textlink="">
      <xdr:nvSpPr>
        <xdr:cNvPr id="23" name="CuadroTexto 22">
          <a:extLst>
            <a:ext uri="{FF2B5EF4-FFF2-40B4-BE49-F238E27FC236}">
              <a16:creationId xmlns:a16="http://schemas.microsoft.com/office/drawing/2014/main" id="{53892062-02EE-CCF0-17F5-542E2350C058}"/>
            </a:ext>
          </a:extLst>
        </xdr:cNvPr>
        <xdr:cNvSpPr txBox="1"/>
      </xdr:nvSpPr>
      <xdr:spPr>
        <a:xfrm>
          <a:off x="3683000" y="766233"/>
          <a:ext cx="1418167" cy="527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1600" b="1" kern="1200">
              <a:latin typeface="Abadi" panose="020B0604020104020204" pitchFamily="34" charset="0"/>
            </a:rPr>
            <a:t>Ventas totales</a:t>
          </a:r>
        </a:p>
      </xdr:txBody>
    </xdr:sp>
    <xdr:clientData/>
  </xdr:twoCellAnchor>
  <xdr:twoCellAnchor>
    <xdr:from>
      <xdr:col>12</xdr:col>
      <xdr:colOff>460683</xdr:colOff>
      <xdr:row>3</xdr:row>
      <xdr:rowOff>156099</xdr:rowOff>
    </xdr:from>
    <xdr:to>
      <xdr:col>14</xdr:col>
      <xdr:colOff>354851</xdr:colOff>
      <xdr:row>6</xdr:row>
      <xdr:rowOff>113204</xdr:rowOff>
    </xdr:to>
    <xdr:sp macro="" textlink="">
      <xdr:nvSpPr>
        <xdr:cNvPr id="24" name="CuadroTexto 23">
          <a:extLst>
            <a:ext uri="{FF2B5EF4-FFF2-40B4-BE49-F238E27FC236}">
              <a16:creationId xmlns:a16="http://schemas.microsoft.com/office/drawing/2014/main" id="{0CFD1998-6C8A-43AC-A366-74AF839CB4D4}"/>
            </a:ext>
          </a:extLst>
        </xdr:cNvPr>
        <xdr:cNvSpPr txBox="1"/>
      </xdr:nvSpPr>
      <xdr:spPr>
        <a:xfrm>
          <a:off x="9604683" y="756174"/>
          <a:ext cx="1418168" cy="585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1600" b="1" kern="1200">
              <a:latin typeface="Abadi" panose="020B0604020104020204" pitchFamily="34" charset="0"/>
            </a:rPr>
            <a:t>Ingresos por ventas</a:t>
          </a:r>
        </a:p>
      </xdr:txBody>
    </xdr:sp>
    <xdr:clientData/>
  </xdr:twoCellAnchor>
  <xdr:twoCellAnchor>
    <xdr:from>
      <xdr:col>9</xdr:col>
      <xdr:colOff>581052</xdr:colOff>
      <xdr:row>3</xdr:row>
      <xdr:rowOff>145647</xdr:rowOff>
    </xdr:from>
    <xdr:to>
      <xdr:col>11</xdr:col>
      <xdr:colOff>475219</xdr:colOff>
      <xdr:row>6</xdr:row>
      <xdr:rowOff>44047</xdr:rowOff>
    </xdr:to>
    <xdr:sp macro="" textlink="">
      <xdr:nvSpPr>
        <xdr:cNvPr id="25" name="CuadroTexto 24">
          <a:extLst>
            <a:ext uri="{FF2B5EF4-FFF2-40B4-BE49-F238E27FC236}">
              <a16:creationId xmlns:a16="http://schemas.microsoft.com/office/drawing/2014/main" id="{209C4CE0-4CD5-4F06-AEBE-FAEF675899EF}"/>
            </a:ext>
          </a:extLst>
        </xdr:cNvPr>
        <xdr:cNvSpPr txBox="1"/>
      </xdr:nvSpPr>
      <xdr:spPr>
        <a:xfrm>
          <a:off x="7439052" y="745722"/>
          <a:ext cx="1418167" cy="527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1600" b="1" kern="1200">
              <a:latin typeface="Abadi" panose="020B0604020104020204" pitchFamily="34" charset="0"/>
            </a:rPr>
            <a:t>Ticket medio</a:t>
          </a:r>
        </a:p>
      </xdr:txBody>
    </xdr:sp>
    <xdr:clientData/>
  </xdr:twoCellAnchor>
  <xdr:twoCellAnchor>
    <xdr:from>
      <xdr:col>6</xdr:col>
      <xdr:colOff>738230</xdr:colOff>
      <xdr:row>3</xdr:row>
      <xdr:rowOff>164020</xdr:rowOff>
    </xdr:from>
    <xdr:to>
      <xdr:col>9</xdr:col>
      <xdr:colOff>106038</xdr:colOff>
      <xdr:row>6</xdr:row>
      <xdr:rowOff>94153</xdr:rowOff>
    </xdr:to>
    <xdr:sp macro="" textlink="">
      <xdr:nvSpPr>
        <xdr:cNvPr id="27" name="CuadroTexto 26">
          <a:extLst>
            <a:ext uri="{FF2B5EF4-FFF2-40B4-BE49-F238E27FC236}">
              <a16:creationId xmlns:a16="http://schemas.microsoft.com/office/drawing/2014/main" id="{A08E6266-EA5B-492B-8421-AD915475BFDE}"/>
            </a:ext>
          </a:extLst>
        </xdr:cNvPr>
        <xdr:cNvSpPr txBox="1"/>
      </xdr:nvSpPr>
      <xdr:spPr>
        <a:xfrm>
          <a:off x="5310230" y="764095"/>
          <a:ext cx="1653808" cy="558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1600" b="1" kern="1200">
              <a:latin typeface="Abadi" panose="020B0604020104020204" pitchFamily="34" charset="0"/>
            </a:rPr>
            <a:t>Ventas directas</a:t>
          </a:r>
        </a:p>
      </xdr:txBody>
    </xdr:sp>
    <xdr:clientData/>
  </xdr:twoCellAnchor>
  <xdr:twoCellAnchor>
    <xdr:from>
      <xdr:col>4</xdr:col>
      <xdr:colOff>466725</xdr:colOff>
      <xdr:row>10</xdr:row>
      <xdr:rowOff>50800</xdr:rowOff>
    </xdr:from>
    <xdr:to>
      <xdr:col>14</xdr:col>
      <xdr:colOff>216545</xdr:colOff>
      <xdr:row>20</xdr:row>
      <xdr:rowOff>30550</xdr:rowOff>
    </xdr:to>
    <xdr:graphicFrame macro="">
      <xdr:nvGraphicFramePr>
        <xdr:cNvPr id="12" name="Gráfico 11">
          <a:extLst>
            <a:ext uri="{FF2B5EF4-FFF2-40B4-BE49-F238E27FC236}">
              <a16:creationId xmlns:a16="http://schemas.microsoft.com/office/drawing/2014/main" id="{3B282153-FD83-4134-8182-E9DA17CD7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76198</xdr:colOff>
      <xdr:row>20</xdr:row>
      <xdr:rowOff>41275</xdr:rowOff>
    </xdr:from>
    <xdr:to>
      <xdr:col>14</xdr:col>
      <xdr:colOff>268198</xdr:colOff>
      <xdr:row>30</xdr:row>
      <xdr:rowOff>21025</xdr:rowOff>
    </xdr:to>
    <xdr:graphicFrame macro="">
      <xdr:nvGraphicFramePr>
        <xdr:cNvPr id="26" name="Gráfico 25">
          <a:extLst>
            <a:ext uri="{FF2B5EF4-FFF2-40B4-BE49-F238E27FC236}">
              <a16:creationId xmlns:a16="http://schemas.microsoft.com/office/drawing/2014/main" id="{2C586614-2DCE-4A98-A408-5A90BDF03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539750</xdr:colOff>
      <xdr:row>30</xdr:row>
      <xdr:rowOff>38099</xdr:rowOff>
    </xdr:from>
    <xdr:to>
      <xdr:col>9</xdr:col>
      <xdr:colOff>76200</xdr:colOff>
      <xdr:row>40</xdr:row>
      <xdr:rowOff>3174</xdr:rowOff>
    </xdr:to>
    <xdr:graphicFrame macro="">
      <xdr:nvGraphicFramePr>
        <xdr:cNvPr id="28" name="Gráfico 27">
          <a:extLst>
            <a:ext uri="{FF2B5EF4-FFF2-40B4-BE49-F238E27FC236}">
              <a16:creationId xmlns:a16="http://schemas.microsoft.com/office/drawing/2014/main" id="{6057AACC-4B75-41E6-ACD2-0F2D29CC1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367497</xdr:colOff>
      <xdr:row>6</xdr:row>
      <xdr:rowOff>57498</xdr:rowOff>
    </xdr:from>
    <xdr:to>
      <xdr:col>20</xdr:col>
      <xdr:colOff>745322</xdr:colOff>
      <xdr:row>16</xdr:row>
      <xdr:rowOff>37249</xdr:rowOff>
    </xdr:to>
    <xdr:graphicFrame macro="">
      <xdr:nvGraphicFramePr>
        <xdr:cNvPr id="29" name="Gráfico 28">
          <a:extLst>
            <a:ext uri="{FF2B5EF4-FFF2-40B4-BE49-F238E27FC236}">
              <a16:creationId xmlns:a16="http://schemas.microsoft.com/office/drawing/2014/main" id="{A13189D9-DAD0-4979-B59F-96036C8EA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523351</xdr:colOff>
      <xdr:row>21</xdr:row>
      <xdr:rowOff>136072</xdr:rowOff>
    </xdr:from>
    <xdr:to>
      <xdr:col>20</xdr:col>
      <xdr:colOff>732691</xdr:colOff>
      <xdr:row>39</xdr:row>
      <xdr:rowOff>73269</xdr:rowOff>
    </xdr:to>
    <xdr:graphicFrame macro="">
      <xdr:nvGraphicFramePr>
        <xdr:cNvPr id="32" name="Gráfico 31">
          <a:extLst>
            <a:ext uri="{FF2B5EF4-FFF2-40B4-BE49-F238E27FC236}">
              <a16:creationId xmlns:a16="http://schemas.microsoft.com/office/drawing/2014/main" id="{FFC9A4EB-3311-4BA4-BBB6-FBA16F0B2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71176</xdr:colOff>
      <xdr:row>12</xdr:row>
      <xdr:rowOff>190330</xdr:rowOff>
    </xdr:from>
    <xdr:to>
      <xdr:col>3</xdr:col>
      <xdr:colOff>371789</xdr:colOff>
      <xdr:row>25</xdr:row>
      <xdr:rowOff>129098</xdr:rowOff>
    </xdr:to>
    <mc:AlternateContent xmlns:mc="http://schemas.openxmlformats.org/markup-compatibility/2006" xmlns:a14="http://schemas.microsoft.com/office/drawing/2010/main">
      <mc:Choice Requires="a14">
        <xdr:graphicFrame macro="">
          <xdr:nvGraphicFramePr>
            <xdr:cNvPr id="33" name="CATEGORY 2">
              <a:extLst>
                <a:ext uri="{FF2B5EF4-FFF2-40B4-BE49-F238E27FC236}">
                  <a16:creationId xmlns:a16="http://schemas.microsoft.com/office/drawing/2014/main" id="{BA9C9FC0-C5E6-4DC7-8A85-4501CAAF6668}"/>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835269" y="2608215"/>
              <a:ext cx="1828800" cy="2524125"/>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9</xdr:col>
      <xdr:colOff>576489</xdr:colOff>
      <xdr:row>29</xdr:row>
      <xdr:rowOff>154633</xdr:rowOff>
    </xdr:from>
    <xdr:to>
      <xdr:col>14</xdr:col>
      <xdr:colOff>114822</xdr:colOff>
      <xdr:row>39</xdr:row>
      <xdr:rowOff>120696</xdr:rowOff>
    </xdr:to>
    <xdr:graphicFrame macro="">
      <xdr:nvGraphicFramePr>
        <xdr:cNvPr id="34" name="Gráfico 33">
          <a:extLst>
            <a:ext uri="{FF2B5EF4-FFF2-40B4-BE49-F238E27FC236}">
              <a16:creationId xmlns:a16="http://schemas.microsoft.com/office/drawing/2014/main" id="{6754EE24-D130-4657-8790-6A133BFEB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584200</xdr:colOff>
      <xdr:row>0</xdr:row>
      <xdr:rowOff>165100</xdr:rowOff>
    </xdr:from>
    <xdr:to>
      <xdr:col>18</xdr:col>
      <xdr:colOff>743160</xdr:colOff>
      <xdr:row>42</xdr:row>
      <xdr:rowOff>38100</xdr:rowOff>
    </xdr:to>
    <xdr:sp macro="" textlink="">
      <xdr:nvSpPr>
        <xdr:cNvPr id="2" name="Rectángulo redondeado 1">
          <a:extLst>
            <a:ext uri="{FF2B5EF4-FFF2-40B4-BE49-F238E27FC236}">
              <a16:creationId xmlns:a16="http://schemas.microsoft.com/office/drawing/2014/main" id="{9334CE4A-3301-4EC1-BC73-47E1D431FBE9}"/>
            </a:ext>
          </a:extLst>
        </xdr:cNvPr>
        <xdr:cNvSpPr/>
      </xdr:nvSpPr>
      <xdr:spPr>
        <a:xfrm>
          <a:off x="584200" y="165100"/>
          <a:ext cx="13912641" cy="8257093"/>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endParaRPr lang="es-ES_tradnl" sz="1100"/>
        </a:p>
      </xdr:txBody>
    </xdr:sp>
    <xdr:clientData/>
  </xdr:twoCellAnchor>
  <xdr:twoCellAnchor>
    <xdr:from>
      <xdr:col>0</xdr:col>
      <xdr:colOff>762000</xdr:colOff>
      <xdr:row>3</xdr:row>
      <xdr:rowOff>50804</xdr:rowOff>
    </xdr:from>
    <xdr:to>
      <xdr:col>3</xdr:col>
      <xdr:colOff>584479</xdr:colOff>
      <xdr:row>39</xdr:row>
      <xdr:rowOff>12704</xdr:rowOff>
    </xdr:to>
    <xdr:sp macro="" textlink="">
      <xdr:nvSpPr>
        <xdr:cNvPr id="3" name="Redondear rectángulo de esquina del mismo lado 19">
          <a:extLst>
            <a:ext uri="{FF2B5EF4-FFF2-40B4-BE49-F238E27FC236}">
              <a16:creationId xmlns:a16="http://schemas.microsoft.com/office/drawing/2014/main" id="{DFF5FF3B-5789-44E1-96E8-93E80D2EAFF4}"/>
            </a:ext>
          </a:extLst>
        </xdr:cNvPr>
        <xdr:cNvSpPr/>
      </xdr:nvSpPr>
      <xdr:spPr>
        <a:xfrm rot="16200000">
          <a:off x="-1779448" y="3192327"/>
          <a:ext cx="7191375" cy="2108479"/>
        </a:xfrm>
        <a:prstGeom prst="round2SameRect">
          <a:avLst>
            <a:gd name="adj1" fmla="val 37046"/>
            <a:gd name="adj2" fmla="val 0"/>
          </a:avLst>
        </a:prstGeom>
        <a:solidFill>
          <a:schemeClr val="bg1">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0</xdr:col>
      <xdr:colOff>774700</xdr:colOff>
      <xdr:row>4</xdr:row>
      <xdr:rowOff>114300</xdr:rowOff>
    </xdr:from>
    <xdr:to>
      <xdr:col>3</xdr:col>
      <xdr:colOff>622300</xdr:colOff>
      <xdr:row>13</xdr:row>
      <xdr:rowOff>152400</xdr:rowOff>
    </xdr:to>
    <xdr:sp macro="" textlink="">
      <xdr:nvSpPr>
        <xdr:cNvPr id="4" name="CuadroTexto 3">
          <a:extLst>
            <a:ext uri="{FF2B5EF4-FFF2-40B4-BE49-F238E27FC236}">
              <a16:creationId xmlns:a16="http://schemas.microsoft.com/office/drawing/2014/main" id="{4D5383EB-B56C-40C1-8EE0-A63FC3EEE248}"/>
            </a:ext>
          </a:extLst>
        </xdr:cNvPr>
        <xdr:cNvSpPr txBox="1"/>
      </xdr:nvSpPr>
      <xdr:spPr>
        <a:xfrm>
          <a:off x="765175" y="914400"/>
          <a:ext cx="2143125" cy="18669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2800" b="1" i="0" u="none" strike="noStrike">
              <a:solidFill>
                <a:schemeClr val="accent5"/>
              </a:solidFill>
              <a:effectLst/>
              <a:latin typeface="Abadi" panose="020F0502020204030204" pitchFamily="34" charset="0"/>
              <a:ea typeface="Segoe UI Historic" panose="020B0502040204020203" pitchFamily="34" charset="0"/>
              <a:cs typeface="Abadi" panose="020F0502020204030204" pitchFamily="34" charset="0"/>
            </a:rPr>
            <a:t>Análisis de beneficios</a:t>
          </a:r>
          <a:r>
            <a:rPr lang="es-ES" sz="2800" b="1" i="0" u="none" strike="noStrike" baseline="0">
              <a:solidFill>
                <a:schemeClr val="accent5"/>
              </a:solidFill>
              <a:effectLst/>
              <a:latin typeface="Abadi" panose="020F0502020204030204" pitchFamily="34" charset="0"/>
              <a:ea typeface="Segoe UI Historic" panose="020B0502040204020203" pitchFamily="34" charset="0"/>
              <a:cs typeface="Abadi" panose="020F0502020204030204" pitchFamily="34" charset="0"/>
            </a:rPr>
            <a:t> y descuentos</a:t>
          </a:r>
          <a:endParaRPr lang="es-ES" sz="2800" b="1" i="0" u="none" strike="noStrike">
            <a:solidFill>
              <a:schemeClr val="accent5"/>
            </a:solidFill>
            <a:effectLst/>
            <a:latin typeface="Abadi" panose="020F0502020204030204" pitchFamily="34" charset="0"/>
            <a:ea typeface="Segoe UI Historic" panose="020B0502040204020203" pitchFamily="34" charset="0"/>
            <a:cs typeface="Abadi" panose="020F0502020204030204" pitchFamily="34" charset="0"/>
          </a:endParaRPr>
        </a:p>
      </xdr:txBody>
    </xdr:sp>
    <xdr:clientData/>
  </xdr:twoCellAnchor>
  <xdr:twoCellAnchor>
    <xdr:from>
      <xdr:col>4</xdr:col>
      <xdr:colOff>637061</xdr:colOff>
      <xdr:row>3</xdr:row>
      <xdr:rowOff>106892</xdr:rowOff>
    </xdr:from>
    <xdr:to>
      <xdr:col>7</xdr:col>
      <xdr:colOff>108781</xdr:colOff>
      <xdr:row>7</xdr:row>
      <xdr:rowOff>183092</xdr:rowOff>
    </xdr:to>
    <xdr:sp macro="" textlink="'datos-dashboard'!M32">
      <xdr:nvSpPr>
        <xdr:cNvPr id="5" name="Rectángulo redondeado 2">
          <a:extLst>
            <a:ext uri="{FF2B5EF4-FFF2-40B4-BE49-F238E27FC236}">
              <a16:creationId xmlns:a16="http://schemas.microsoft.com/office/drawing/2014/main" id="{2312A6A3-16CE-4E00-B932-BA9FD16380D1}"/>
            </a:ext>
          </a:extLst>
        </xdr:cNvPr>
        <xdr:cNvSpPr/>
      </xdr:nvSpPr>
      <xdr:spPr>
        <a:xfrm>
          <a:off x="3693435" y="703513"/>
          <a:ext cx="1764000" cy="903095"/>
        </a:xfrm>
        <a:prstGeom prst="roundRect">
          <a:avLst/>
        </a:prstGeom>
        <a:solidFill>
          <a:schemeClr val="bg1">
            <a:lumMod val="85000"/>
            <a:alpha val="48010"/>
          </a:schemeClr>
        </a:solidFill>
        <a:ln>
          <a:solidFill>
            <a:schemeClr val="bg1">
              <a:lumMod val="75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fld id="{4AE42CAC-1981-4F74-B0D2-8BC4C97ED6A1}" type="TxLink">
            <a:rPr lang="en-US" sz="1800" b="0" i="0" u="none" strike="noStrike">
              <a:solidFill>
                <a:srgbClr val="000000"/>
              </a:solidFill>
              <a:effectLst/>
              <a:latin typeface="Abadi" panose="020B0604020104020204" pitchFamily="34" charset="0"/>
              <a:ea typeface="Calibri"/>
              <a:cs typeface="Calibri"/>
            </a:rPr>
            <a:pPr algn="ctr"/>
            <a:t> 68.907,92 € </a:t>
          </a:fld>
          <a:endParaRPr lang="es-ES" sz="6000" b="1" i="0" u="none" strike="noStrike">
            <a:solidFill>
              <a:schemeClr val="tx1"/>
            </a:solidFill>
            <a:effectLst/>
            <a:latin typeface="Abadi" panose="020B0604020104020204" pitchFamily="34" charset="0"/>
            <a:ea typeface="Segoe UI Symbol" panose="020B0502040204020203" pitchFamily="34" charset="0"/>
            <a:cs typeface="Abadi" panose="020F0502020204030204" pitchFamily="34" charset="0"/>
          </a:endParaRPr>
        </a:p>
      </xdr:txBody>
    </xdr:sp>
    <xdr:clientData/>
  </xdr:twoCellAnchor>
  <xdr:twoCellAnchor>
    <xdr:from>
      <xdr:col>11</xdr:col>
      <xdr:colOff>554753</xdr:colOff>
      <xdr:row>3</xdr:row>
      <xdr:rowOff>142875</xdr:rowOff>
    </xdr:from>
    <xdr:to>
      <xdr:col>14</xdr:col>
      <xdr:colOff>492125</xdr:colOff>
      <xdr:row>8</xdr:row>
      <xdr:rowOff>17775</xdr:rowOff>
    </xdr:to>
    <xdr:sp macro="" textlink="'datos-dashboard'!O32">
      <xdr:nvSpPr>
        <xdr:cNvPr id="6" name="Rectángulo redondeado 6">
          <a:extLst>
            <a:ext uri="{FF2B5EF4-FFF2-40B4-BE49-F238E27FC236}">
              <a16:creationId xmlns:a16="http://schemas.microsoft.com/office/drawing/2014/main" id="{5A4CD392-ED1D-4A27-9E47-83EB92C6EA59}"/>
            </a:ext>
          </a:extLst>
        </xdr:cNvPr>
        <xdr:cNvSpPr/>
      </xdr:nvSpPr>
      <xdr:spPr>
        <a:xfrm>
          <a:off x="8959780" y="739496"/>
          <a:ext cx="2229653" cy="900669"/>
        </a:xfrm>
        <a:prstGeom prst="roundRect">
          <a:avLst/>
        </a:prstGeom>
        <a:solidFill>
          <a:schemeClr val="bg1">
            <a:lumMod val="85000"/>
            <a:alpha val="48010"/>
          </a:schemeClr>
        </a:solidFill>
        <a:ln>
          <a:solidFill>
            <a:schemeClr val="bg1">
              <a:lumMod val="75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marL="0" indent="0" algn="ctr"/>
          <a:fld id="{FE73FD13-0639-4A9B-AB7E-A7560FE1BA28}" type="TxLink">
            <a:rPr lang="en-US" sz="1800" b="0" i="0" u="none" strike="noStrike">
              <a:solidFill>
                <a:srgbClr val="000000"/>
              </a:solidFill>
              <a:effectLst/>
              <a:latin typeface="Abadi" panose="020B0604020104020204" pitchFamily="34" charset="0"/>
              <a:ea typeface="Calibri"/>
              <a:cs typeface="Calibri"/>
            </a:rPr>
            <a:pPr marL="0" indent="0" algn="ctr"/>
            <a:t> 106.503,11 € </a:t>
          </a:fld>
          <a:endParaRPr lang="es-ES_tradnl" sz="4000" b="1" i="0" u="none" strike="noStrike">
            <a:solidFill>
              <a:schemeClr val="tx1"/>
            </a:solidFill>
            <a:effectLst/>
            <a:latin typeface="Abadi" panose="020B0604020104020204" pitchFamily="34" charset="0"/>
            <a:ea typeface="Segoe UI Symbol" panose="020B0502040204020203" pitchFamily="34" charset="0"/>
            <a:cs typeface="Abadi" panose="020F0502020204030204" pitchFamily="34" charset="0"/>
          </a:endParaRPr>
        </a:p>
      </xdr:txBody>
    </xdr:sp>
    <xdr:clientData/>
  </xdr:twoCellAnchor>
  <xdr:twoCellAnchor>
    <xdr:from>
      <xdr:col>8</xdr:col>
      <xdr:colOff>60350</xdr:colOff>
      <xdr:row>3</xdr:row>
      <xdr:rowOff>99697</xdr:rowOff>
    </xdr:from>
    <xdr:to>
      <xdr:col>10</xdr:col>
      <xdr:colOff>728163</xdr:colOff>
      <xdr:row>7</xdr:row>
      <xdr:rowOff>174622</xdr:rowOff>
    </xdr:to>
    <xdr:sp macro="" textlink="'datos-dashboard'!N32">
      <xdr:nvSpPr>
        <xdr:cNvPr id="8" name="Rectángulo redondeado 29">
          <a:extLst>
            <a:ext uri="{FF2B5EF4-FFF2-40B4-BE49-F238E27FC236}">
              <a16:creationId xmlns:a16="http://schemas.microsoft.com/office/drawing/2014/main" id="{A8053A6C-D33C-4970-A170-20F7DD5152B5}"/>
            </a:ext>
          </a:extLst>
        </xdr:cNvPr>
        <xdr:cNvSpPr/>
      </xdr:nvSpPr>
      <xdr:spPr>
        <a:xfrm>
          <a:off x="6173097" y="696318"/>
          <a:ext cx="2196000" cy="901820"/>
        </a:xfrm>
        <a:prstGeom prst="roundRect">
          <a:avLst/>
        </a:prstGeom>
        <a:solidFill>
          <a:schemeClr val="bg1">
            <a:lumMod val="85000"/>
            <a:alpha val="48010"/>
          </a:schemeClr>
        </a:solidFill>
        <a:ln>
          <a:solidFill>
            <a:schemeClr val="bg1">
              <a:lumMod val="75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marL="0" indent="0" algn="ctr"/>
          <a:fld id="{C47F49DC-F412-4391-AC39-BF56BECD3E69}" type="TxLink">
            <a:rPr lang="en-US" sz="2000" b="0" i="0" u="none" strike="noStrike">
              <a:solidFill>
                <a:srgbClr val="000000"/>
              </a:solidFill>
              <a:effectLst/>
              <a:latin typeface="Abadi" panose="020B0604020104020204" pitchFamily="34" charset="0"/>
              <a:ea typeface="Calibri"/>
              <a:cs typeface="Calibri"/>
            </a:rPr>
            <a:pPr marL="0" indent="0" algn="ctr"/>
            <a:t>17%</a:t>
          </a:fld>
          <a:endParaRPr lang="es-ES" sz="5400" b="1" i="0" u="none" strike="noStrike">
            <a:solidFill>
              <a:schemeClr val="tx1"/>
            </a:solidFill>
            <a:effectLst/>
            <a:latin typeface="Abadi" panose="020B0604020104020204" pitchFamily="34" charset="0"/>
            <a:ea typeface="Segoe UI Symbol" panose="020B0502040204020203" pitchFamily="34" charset="0"/>
            <a:cs typeface="Abadi" panose="020F0502020204030204" pitchFamily="34" charset="0"/>
          </a:endParaRPr>
        </a:p>
      </xdr:txBody>
    </xdr:sp>
    <xdr:clientData/>
  </xdr:twoCellAnchor>
  <xdr:twoCellAnchor>
    <xdr:from>
      <xdr:col>4</xdr:col>
      <xdr:colOff>635000</xdr:colOff>
      <xdr:row>3</xdr:row>
      <xdr:rowOff>166158</xdr:rowOff>
    </xdr:from>
    <xdr:to>
      <xdr:col>7</xdr:col>
      <xdr:colOff>115137</xdr:colOff>
      <xdr:row>6</xdr:row>
      <xdr:rowOff>64558</xdr:rowOff>
    </xdr:to>
    <xdr:sp macro="" textlink="">
      <xdr:nvSpPr>
        <xdr:cNvPr id="12" name="CuadroTexto 11">
          <a:extLst>
            <a:ext uri="{FF2B5EF4-FFF2-40B4-BE49-F238E27FC236}">
              <a16:creationId xmlns:a16="http://schemas.microsoft.com/office/drawing/2014/main" id="{D12A1764-0CCF-496E-A361-BA63FBAC86EA}"/>
            </a:ext>
          </a:extLst>
        </xdr:cNvPr>
        <xdr:cNvSpPr txBox="1"/>
      </xdr:nvSpPr>
      <xdr:spPr>
        <a:xfrm>
          <a:off x="3691374" y="762779"/>
          <a:ext cx="1772417" cy="526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1600" b="1" kern="1200">
              <a:latin typeface="Abadi" panose="020B0604020104020204" pitchFamily="34" charset="0"/>
            </a:rPr>
            <a:t>Beneficios totales</a:t>
          </a:r>
        </a:p>
      </xdr:txBody>
    </xdr:sp>
    <xdr:clientData/>
  </xdr:twoCellAnchor>
  <xdr:twoCellAnchor>
    <xdr:from>
      <xdr:col>11</xdr:col>
      <xdr:colOff>586154</xdr:colOff>
      <xdr:row>3</xdr:row>
      <xdr:rowOff>156099</xdr:rowOff>
    </xdr:from>
    <xdr:to>
      <xdr:col>14</xdr:col>
      <xdr:colOff>460548</xdr:colOff>
      <xdr:row>6</xdr:row>
      <xdr:rowOff>113204</xdr:rowOff>
    </xdr:to>
    <xdr:sp macro="" textlink="">
      <xdr:nvSpPr>
        <xdr:cNvPr id="13" name="CuadroTexto 12">
          <a:extLst>
            <a:ext uri="{FF2B5EF4-FFF2-40B4-BE49-F238E27FC236}">
              <a16:creationId xmlns:a16="http://schemas.microsoft.com/office/drawing/2014/main" id="{8C808427-68DE-44EA-8324-583AA7932436}"/>
            </a:ext>
          </a:extLst>
        </xdr:cNvPr>
        <xdr:cNvSpPr txBox="1"/>
      </xdr:nvSpPr>
      <xdr:spPr>
        <a:xfrm>
          <a:off x="8991181" y="752720"/>
          <a:ext cx="2166675" cy="585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1600" b="1" kern="1200">
              <a:latin typeface="Abadi" panose="020B0604020104020204" pitchFamily="34" charset="0"/>
            </a:rPr>
            <a:t>Valor</a:t>
          </a:r>
          <a:r>
            <a:rPr lang="es-ES" sz="1600" b="1" kern="1200" baseline="0">
              <a:latin typeface="Abadi" panose="020B0604020104020204" pitchFamily="34" charset="0"/>
            </a:rPr>
            <a:t> total descuento</a:t>
          </a:r>
          <a:endParaRPr lang="es-ES" sz="1600" b="1" kern="1200">
            <a:latin typeface="Abadi" panose="020B0604020104020204" pitchFamily="34" charset="0"/>
          </a:endParaRPr>
        </a:p>
      </xdr:txBody>
    </xdr:sp>
    <xdr:clientData/>
  </xdr:twoCellAnchor>
  <xdr:twoCellAnchor>
    <xdr:from>
      <xdr:col>8</xdr:col>
      <xdr:colOff>10468</xdr:colOff>
      <xdr:row>3</xdr:row>
      <xdr:rowOff>135180</xdr:rowOff>
    </xdr:from>
    <xdr:to>
      <xdr:col>10</xdr:col>
      <xdr:colOff>732692</xdr:colOff>
      <xdr:row>6</xdr:row>
      <xdr:rowOff>33580</xdr:rowOff>
    </xdr:to>
    <xdr:sp macro="" textlink="">
      <xdr:nvSpPr>
        <xdr:cNvPr id="14" name="CuadroTexto 13">
          <a:extLst>
            <a:ext uri="{FF2B5EF4-FFF2-40B4-BE49-F238E27FC236}">
              <a16:creationId xmlns:a16="http://schemas.microsoft.com/office/drawing/2014/main" id="{9E2D5537-FE10-473D-A153-AD01E1F85BF9}"/>
            </a:ext>
          </a:extLst>
        </xdr:cNvPr>
        <xdr:cNvSpPr txBox="1"/>
      </xdr:nvSpPr>
      <xdr:spPr>
        <a:xfrm>
          <a:off x="6123215" y="731801"/>
          <a:ext cx="2250411" cy="526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1600" b="1" kern="1200">
              <a:latin typeface="Abadi" panose="020B0604020104020204" pitchFamily="34" charset="0"/>
            </a:rPr>
            <a:t>Margen</a:t>
          </a:r>
          <a:r>
            <a:rPr lang="es-ES" sz="1600" b="1" kern="1200" baseline="0">
              <a:latin typeface="Abadi" panose="020B0604020104020204" pitchFamily="34" charset="0"/>
            </a:rPr>
            <a:t> beneficio</a:t>
          </a:r>
          <a:r>
            <a:rPr lang="es-ES" sz="1600" b="1" kern="1200">
              <a:latin typeface="Abadi" panose="020B0604020104020204" pitchFamily="34" charset="0"/>
            </a:rPr>
            <a:t> medio</a:t>
          </a:r>
        </a:p>
      </xdr:txBody>
    </xdr:sp>
    <xdr:clientData/>
  </xdr:twoCellAnchor>
  <xdr:twoCellAnchor editAs="oneCell">
    <xdr:from>
      <xdr:col>1</xdr:col>
      <xdr:colOff>92250</xdr:colOff>
      <xdr:row>13</xdr:row>
      <xdr:rowOff>49963</xdr:rowOff>
    </xdr:from>
    <xdr:to>
      <xdr:col>3</xdr:col>
      <xdr:colOff>392863</xdr:colOff>
      <xdr:row>17</xdr:row>
      <xdr:rowOff>130768</xdr:rowOff>
    </xdr:to>
    <mc:AlternateContent xmlns:mc="http://schemas.openxmlformats.org/markup-compatibility/2006" xmlns:a14="http://schemas.microsoft.com/office/drawing/2010/main">
      <mc:Choice Requires="a14">
        <xdr:graphicFrame macro="">
          <xdr:nvGraphicFramePr>
            <xdr:cNvPr id="25" name="Años">
              <a:extLst>
                <a:ext uri="{FF2B5EF4-FFF2-40B4-BE49-F238E27FC236}">
                  <a16:creationId xmlns:a16="http://schemas.microsoft.com/office/drawing/2014/main" id="{3B87C273-B542-4963-876A-C37B1A2873DC}"/>
                </a:ext>
              </a:extLst>
            </xdr:cNvPr>
            <xdr:cNvGraphicFramePr/>
          </xdr:nvGraphicFramePr>
          <xdr:xfrm>
            <a:off x="0" y="0"/>
            <a:ext cx="0" cy="0"/>
          </xdr:xfrm>
          <a:graphic>
            <a:graphicData uri="http://schemas.microsoft.com/office/drawing/2010/slicer">
              <sle:slicer xmlns:sle="http://schemas.microsoft.com/office/drawing/2010/slicer" name="Años"/>
            </a:graphicData>
          </a:graphic>
        </xdr:graphicFrame>
      </mc:Choice>
      <mc:Fallback xmlns="">
        <xdr:sp macro="" textlink="">
          <xdr:nvSpPr>
            <xdr:cNvPr id="0" name=""/>
            <xdr:cNvSpPr>
              <a:spLocks noTextEdit="1"/>
            </xdr:cNvSpPr>
          </xdr:nvSpPr>
          <xdr:spPr>
            <a:xfrm>
              <a:off x="856343" y="2666721"/>
              <a:ext cx="1828800" cy="876300"/>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4</xdr:col>
      <xdr:colOff>364391</xdr:colOff>
      <xdr:row>24</xdr:row>
      <xdr:rowOff>49962</xdr:rowOff>
    </xdr:from>
    <xdr:to>
      <xdr:col>16</xdr:col>
      <xdr:colOff>711758</xdr:colOff>
      <xdr:row>39</xdr:row>
      <xdr:rowOff>136070</xdr:rowOff>
    </xdr:to>
    <xdr:graphicFrame macro="">
      <xdr:nvGraphicFramePr>
        <xdr:cNvPr id="26" name="Gráfico 25">
          <a:extLst>
            <a:ext uri="{FF2B5EF4-FFF2-40B4-BE49-F238E27FC236}">
              <a16:creationId xmlns:a16="http://schemas.microsoft.com/office/drawing/2014/main" id="{0C45B073-43B3-43D9-A331-82AD917D8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345412</xdr:colOff>
      <xdr:row>8</xdr:row>
      <xdr:rowOff>177940</xdr:rowOff>
    </xdr:from>
    <xdr:to>
      <xdr:col>16</xdr:col>
      <xdr:colOff>680357</xdr:colOff>
      <xdr:row>22</xdr:row>
      <xdr:rowOff>136909</xdr:rowOff>
    </xdr:to>
    <xdr:graphicFrame macro="">
      <xdr:nvGraphicFramePr>
        <xdr:cNvPr id="28" name="Gráfico 27">
          <a:extLst>
            <a:ext uri="{FF2B5EF4-FFF2-40B4-BE49-F238E27FC236}">
              <a16:creationId xmlns:a16="http://schemas.microsoft.com/office/drawing/2014/main" id="{66FDEB06-B68F-4353-A3AD-47492B7EB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a María Llordén Alonso" refreshedDate="45600.81476400463" createdVersion="8" refreshedVersion="8" minRefreshableVersion="3" recordCount="529" xr:uid="{C9A6385F-F7F8-47A5-9099-961EB7612F92}">
  <cacheSource type="worksheet">
    <worksheetSource name="Tabla1"/>
  </cacheSource>
  <cacheFields count="28">
    <cacheField name="DATE" numFmtId="0">
      <sharedItems containsSemiMixedTypes="0" containsString="0" containsNumber="1" containsInteger="1" minValue="44197" maxValue="44926"/>
    </cacheField>
    <cacheField name="PRODUCT ID" numFmtId="0">
      <sharedItems/>
    </cacheField>
    <cacheField name="Transacción"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
      <sharedItems containsSemiMixedTypes="0" containsString="0" containsNumber="1" containsInteger="1" minValue="0" maxValue="54"/>
    </cacheField>
    <cacheField name="PRODUCT" numFmtId="0">
      <sharedItems/>
    </cacheField>
    <cacheField name="CATEGORY" numFmtId="0">
      <sharedItems count="5">
        <s v="Category03"/>
        <s v="Category05"/>
        <s v="Category02"/>
        <s v="Category01"/>
        <s v="Category04"/>
      </sharedItems>
    </cacheField>
    <cacheField name="UOM" numFmtId="0">
      <sharedItems/>
    </cacheField>
    <cacheField name="BUYING PRIZE" numFmtId="164">
      <sharedItems containsSemiMixedTypes="0" containsString="0" containsNumber="1" containsInteger="1" minValue="5" maxValue="150"/>
    </cacheField>
    <cacheField name="SELLING PRICE" numFmtId="164">
      <sharedItems containsSemiMixedTypes="0" containsString="0" containsNumber="1" minValue="6.7" maxValue="210"/>
    </cacheField>
    <cacheField name="Total Buying Value" numFmtId="164">
      <sharedItems containsSemiMixedTypes="0" containsString="0" containsNumber="1" containsInteger="1" minValue="5" maxValue="2250"/>
    </cacheField>
    <cacheField name="Total Selling Value" numFmtId="164">
      <sharedItems containsSemiMixedTypes="0" containsString="0" containsNumber="1" minValue="6.7" maxValue="3150"/>
    </cacheField>
    <cacheField name="Day" numFmtId="0">
      <sharedItems containsSemiMixedTypes="0" containsString="0" containsNumber="1" containsInteger="1" minValue="1" maxValue="31"/>
    </cacheField>
    <cacheField name="Month" numFmtId="0">
      <sharedItems/>
    </cacheField>
    <cacheField name="Year" numFmtId="0">
      <sharedItems containsSemiMixedTypes="0" containsString="0" containsNumber="1" containsInteger="1" minValue="2021" maxValue="2022"/>
    </cacheField>
    <cacheField name="formatted_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27"/>
    </cacheField>
    <cacheField name="total_discount_value" numFmtId="164">
      <sharedItems containsSemiMixedTypes="0" containsString="0" containsNumber="1" minValue="0" maxValue="1600.1759999999999"/>
    </cacheField>
    <cacheField name="profit_per_product" numFmtId="164">
      <sharedItems containsSemiMixedTypes="0" containsString="0" containsNumber="1" minValue="1.33" maxValue="60"/>
    </cacheField>
    <cacheField name="total_profit" numFmtId="164">
      <sharedItems containsSemiMixedTypes="0" containsString="0" containsNumber="1" minValue="1.7000000000000002" maxValue="900"/>
    </cacheField>
    <cacheField name="profit_margin" numFmtId="10">
      <sharedItems containsSemiMixedTypes="0" containsString="0" containsNumber="1" minValue="5.6603773584905606E-2" maxValue="0.2857142857142857"/>
    </cacheField>
    <cacheField name="sales_category" numFmtId="2">
      <sharedItems count="3">
        <s v="Mediana"/>
        <s v="Pequeña"/>
        <s v="Grande"/>
      </sharedItems>
    </cacheField>
    <cacheField name="payment_type_indicator" numFmtId="2">
      <sharedItems/>
    </cacheField>
    <cacheField name="month_year" numFmtId="165">
      <sharedItems containsNonDate="0"/>
    </cacheField>
    <cacheField name="Meses (formatted_date)" numFmtId="0" databaseField="0">
      <fieldGroup base="17">
        <rangePr groupBy="months" startDate="2021-01-01T00:00:00" endDate="2023-01-01T00:00:00"/>
        <groupItems count="14">
          <s v="&lt;01/01/2021"/>
          <s v="ene"/>
          <s v="feb"/>
          <s v="mar"/>
          <s v="abr"/>
          <s v="may"/>
          <s v="jun"/>
          <s v="jul"/>
          <s v="ago"/>
          <s v="sep"/>
          <s v="oct"/>
          <s v="nov"/>
          <s v="dic"/>
          <s v="&gt;01/01/2023"/>
        </groupItems>
      </fieldGroup>
    </cacheField>
    <cacheField name="Trimestres (formatted_date)" numFmtId="0" databaseField="0">
      <fieldGroup base="17">
        <rangePr groupBy="quarters" startDate="2021-01-01T00:00:00" endDate="2023-01-01T00:00:00"/>
        <groupItems count="6">
          <s v="&lt;01/01/2021"/>
          <s v="Trim.1"/>
          <s v="Trim.2"/>
          <s v="Trim.3"/>
          <s v="Trim.4"/>
          <s v="&gt;01/01/2023"/>
        </groupItems>
      </fieldGroup>
    </cacheField>
    <cacheField name="Años (formatted_date)" numFmtId="0" databaseField="0">
      <fieldGroup base="17">
        <rangePr groupBy="years" startDate="2021-01-01T00:00:00" endDate="2023-01-01T00:00:00"/>
        <groupItems count="5">
          <s v="&lt;01/01/2021"/>
          <s v="2021"/>
          <s v="2022"/>
          <s v="2023"/>
          <s v="&gt;01/01/2023"/>
        </groupItems>
      </fieldGroup>
    </cacheField>
  </cacheFields>
  <extLst>
    <ext xmlns:x14="http://schemas.microsoft.com/office/spreadsheetml/2009/9/main" uri="{725AE2AE-9491-48be-B2B4-4EB974FC3084}">
      <x14:pivotCacheDefinition pivotCacheId="7358509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a María Llordén Alonso" refreshedDate="45600.817736458332" createdVersion="8" refreshedVersion="8" minRefreshableVersion="3" recordCount="527" xr:uid="{44BCA1B2-215C-4F0D-BC16-4F00435369CB}">
  <cacheSource type="worksheet">
    <worksheetSource name="Tabla1_1"/>
  </cacheSource>
  <cacheFields count="30">
    <cacheField name="DATE" numFmtId="0">
      <sharedItems containsSemiMixedTypes="0" containsString="0" containsNumber="1" containsInteger="1" minValue="44197" maxValue="44926"/>
    </cacheField>
    <cacheField name="PRODUCT ID" numFmtId="0">
      <sharedItems/>
    </cacheField>
    <cacheField name="Transacción"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acheField>
    <cacheField name="DISCOUNT %" numFmtId="0">
      <sharedItems containsSemiMixedTypes="0" containsString="0" containsNumber="1" containsInteger="1" minValue="0" maxValue="54"/>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acheField>
    <cacheField name="BUYING PRIZE" numFmtId="2">
      <sharedItems containsSemiMixedTypes="0" containsString="0" containsNumber="1" containsInteger="1" minValue="5" maxValue="150"/>
    </cacheField>
    <cacheField name="SELLING PRICE" numFmtId="2">
      <sharedItems containsSemiMixedTypes="0" containsString="0" containsNumber="1" minValue="6.7" maxValue="210"/>
    </cacheField>
    <cacheField name="Total Buying Value" numFmtId="2">
      <sharedItems containsSemiMixedTypes="0" containsString="0" containsNumber="1" containsInteger="1" minValue="5" maxValue="2250"/>
    </cacheField>
    <cacheField name="Total Selling Value" numFmtId="2">
      <sharedItems containsSemiMixedTypes="0" containsString="0" containsNumber="1" minValue="6.7" maxValue="3150"/>
    </cacheField>
    <cacheField name="Day" numFmtId="0">
      <sharedItems containsSemiMixedTypes="0" containsString="0" containsNumber="1" containsInteger="1" minValue="1" maxValue="31"/>
    </cacheField>
    <cacheField name="Month" numFmtId="0">
      <sharedItems/>
    </cacheField>
    <cacheField name="Year" numFmtId="0">
      <sharedItems containsSemiMixedTypes="0" containsString="0" containsNumber="1" containsInteger="1" minValue="2021" maxValue="2022"/>
    </cacheField>
    <cacheField name="formatted_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29"/>
    </cacheField>
    <cacheField name="total_discount_value" numFmtId="2">
      <sharedItems containsSemiMixedTypes="0" containsString="0" containsNumber="1" minValue="0" maxValue="1600.1759999999999"/>
    </cacheField>
    <cacheField name="profit_per_product" numFmtId="2">
      <sharedItems containsSemiMixedTypes="0" containsString="0" containsNumber="1" minValue="1.33" maxValue="60"/>
    </cacheField>
    <cacheField name="total_profit" numFmtId="2">
      <sharedItems containsSemiMixedTypes="0" containsString="0" containsNumber="1" minValue="1.7000000000000002" maxValue="900"/>
    </cacheField>
    <cacheField name="profit_margin" numFmtId="9">
      <sharedItems containsSemiMixedTypes="0" containsString="0" containsNumber="1" minValue="5.6603773584905606E-2" maxValue="0.2857142857142857"/>
    </cacheField>
    <cacheField name="sales_category" numFmtId="0">
      <sharedItems count="3">
        <s v="Mediana"/>
        <s v="Pequeña"/>
        <s v="Grande"/>
      </sharedItems>
    </cacheField>
    <cacheField name="payment_type_indicator" numFmtId="0">
      <sharedItems/>
    </cacheField>
    <cacheField name="month_year" numFmtId="0">
      <sharedItems/>
    </cacheField>
    <cacheField name="beneficio_descuento" numFmtId="2">
      <sharedItems containsSemiMixedTypes="0" containsString="0" containsNumber="1" minValue="-849.46080000000006" maxValue="588"/>
    </cacheField>
    <cacheField name="margen_descuentos" numFmtId="9">
      <sharedItems containsSemiMixedTypes="0" containsString="0" containsNumber="1" minValue="-0.47339622641509438" maxValue="0.26571428571428574"/>
    </cacheField>
    <cacheField name="Meses (formatted_date)" numFmtId="0" databaseField="0">
      <fieldGroup base="17">
        <rangePr groupBy="months" startDate="2021-01-01T00:00:00" endDate="2023-01-01T00:00:00"/>
        <groupItems count="14">
          <s v="&lt;01/01/2021"/>
          <s v="ene"/>
          <s v="feb"/>
          <s v="mar"/>
          <s v="abr"/>
          <s v="may"/>
          <s v="jun"/>
          <s v="jul"/>
          <s v="ago"/>
          <s v="sep"/>
          <s v="oct"/>
          <s v="nov"/>
          <s v="dic"/>
          <s v="&gt;01/01/2023"/>
        </groupItems>
      </fieldGroup>
    </cacheField>
    <cacheField name="Trimestres (formatted_date)" numFmtId="0" databaseField="0">
      <fieldGroup base="17">
        <rangePr groupBy="quarters" startDate="2021-01-01T00:00:00" endDate="2023-01-01T00:00:00"/>
        <groupItems count="6">
          <s v="&lt;01/01/2021"/>
          <s v="Trim.1"/>
          <s v="Trim.2"/>
          <s v="Trim.3"/>
          <s v="Trim.4"/>
          <s v="&gt;01/01/2023"/>
        </groupItems>
      </fieldGroup>
    </cacheField>
    <cacheField name="Años (formatted_date)" numFmtId="0" databaseField="0">
      <fieldGroup base="17">
        <rangePr groupBy="years" startDate="2021-01-01T00:00:00" endDate="2023-01-01T00:00:00"/>
        <groupItems count="5">
          <s v="&lt;01/01/2021"/>
          <s v="2021"/>
          <s v="2022"/>
          <s v="2023"/>
          <s v="&gt;01/01/2023"/>
        </groupItems>
      </fieldGroup>
    </cacheField>
  </cacheFields>
  <extLst>
    <ext xmlns:x14="http://schemas.microsoft.com/office/spreadsheetml/2009/9/main" uri="{725AE2AE-9491-48be-B2B4-4EB974FC3084}">
      <x14:pivotCacheDefinition pivotCacheId="1473855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9">
  <r>
    <n v="44197"/>
    <s v="P0024"/>
    <s v="44197P0024"/>
    <n v="9"/>
    <x v="0"/>
    <x v="0"/>
    <n v="28"/>
    <s v="Product24"/>
    <x v="0"/>
    <s v="Ft"/>
    <n v="144"/>
    <n v="156.96"/>
    <n v="1296"/>
    <n v="1412.64"/>
    <n v="1"/>
    <s v="Jan"/>
    <n v="2021"/>
    <x v="0"/>
    <n v="395.53920000000005"/>
    <n v="12.960000000000008"/>
    <n v="116.64000000000007"/>
    <n v="8.2568807339449588E-2"/>
    <x v="0"/>
    <s v="FALSO"/>
    <s v="ene-2021"/>
  </r>
  <r>
    <n v="44198"/>
    <s v="P0038"/>
    <s v="44198P0038"/>
    <n v="15"/>
    <x v="1"/>
    <x v="1"/>
    <n v="36"/>
    <s v="Product38"/>
    <x v="1"/>
    <s v="Kg"/>
    <n v="72"/>
    <n v="79.92"/>
    <n v="1080"/>
    <n v="1198.8"/>
    <n v="2"/>
    <s v="Jan"/>
    <n v="2021"/>
    <x v="1"/>
    <n v="431.56799999999998"/>
    <n v="7.9200000000000017"/>
    <n v="118.80000000000003"/>
    <n v="9.9099099099099128E-2"/>
    <x v="0"/>
    <s v="VERDADERO"/>
    <s v="ene-2021"/>
  </r>
  <r>
    <n v="44198"/>
    <s v="P0013"/>
    <s v="44198P0013"/>
    <n v="6"/>
    <x v="2"/>
    <x v="1"/>
    <n v="38"/>
    <s v="Product13"/>
    <x v="2"/>
    <s v="Kg"/>
    <n v="112"/>
    <n v="122.08"/>
    <n v="672"/>
    <n v="732.48"/>
    <n v="2"/>
    <s v="Jan"/>
    <n v="2021"/>
    <x v="1"/>
    <n v="278.3424"/>
    <n v="10.079999999999998"/>
    <n v="60.47999999999999"/>
    <n v="8.2568807339449532E-2"/>
    <x v="1"/>
    <s v="VERDADERO"/>
    <s v="ene-2021"/>
  </r>
  <r>
    <n v="44199"/>
    <s v="P0004"/>
    <s v="44199P0004"/>
    <n v="5"/>
    <x v="2"/>
    <x v="0"/>
    <n v="43"/>
    <s v="Product04"/>
    <x v="3"/>
    <s v="Lt"/>
    <n v="44"/>
    <n v="48.84"/>
    <n v="220"/>
    <n v="244.2"/>
    <n v="3"/>
    <s v="Jan"/>
    <n v="2021"/>
    <x v="2"/>
    <n v="105.006"/>
    <n v="4.8400000000000034"/>
    <n v="24.200000000000017"/>
    <n v="9.9099099099099169E-2"/>
    <x v="1"/>
    <s v="FALSO"/>
    <s v="ene-2021"/>
  </r>
  <r>
    <n v="44200"/>
    <s v="P0035"/>
    <s v="44200P0035"/>
    <n v="12"/>
    <x v="1"/>
    <x v="0"/>
    <n v="12"/>
    <s v="Product35"/>
    <x v="4"/>
    <s v="No."/>
    <n v="5"/>
    <n v="6.7"/>
    <n v="60"/>
    <n v="80.400000000000006"/>
    <n v="4"/>
    <s v="Jan"/>
    <n v="2021"/>
    <x v="3"/>
    <n v="9.6479999999999997"/>
    <n v="1.7000000000000002"/>
    <n v="20.400000000000002"/>
    <n v="0.2537313432835821"/>
    <x v="1"/>
    <s v="FALSO"/>
    <s v="ene-2021"/>
  </r>
  <r>
    <n v="44205"/>
    <s v="P0031"/>
    <s v="44205P0031"/>
    <n v="1"/>
    <x v="2"/>
    <x v="1"/>
    <n v="28"/>
    <s v="Product31"/>
    <x v="4"/>
    <s v="Kg"/>
    <n v="93"/>
    <n v="104.16"/>
    <n v="93"/>
    <n v="104.16"/>
    <n v="9"/>
    <s v="Jan"/>
    <n v="2021"/>
    <x v="4"/>
    <n v="29.164800000000003"/>
    <n v="11.159999999999997"/>
    <n v="11.159999999999997"/>
    <n v="0.10714285714285711"/>
    <x v="1"/>
    <s v="VERDADERO"/>
    <s v="ene-2021"/>
  </r>
  <r>
    <n v="44205"/>
    <s v="P0003"/>
    <s v="44205P0003"/>
    <n v="8"/>
    <x v="2"/>
    <x v="1"/>
    <n v="45"/>
    <s v="Product03"/>
    <x v="3"/>
    <s v="Kg"/>
    <n v="71"/>
    <n v="80.94"/>
    <n v="568"/>
    <n v="647.52"/>
    <n v="9"/>
    <s v="Jan"/>
    <n v="2021"/>
    <x v="4"/>
    <n v="291.38400000000001"/>
    <n v="9.9399999999999977"/>
    <n v="79.519999999999982"/>
    <n v="0.12280701754385963"/>
    <x v="1"/>
    <s v="VERDADERO"/>
    <s v="ene-2021"/>
  </r>
  <r>
    <n v="44205"/>
    <s v="P0025"/>
    <s v="44205P0025"/>
    <n v="4"/>
    <x v="2"/>
    <x v="0"/>
    <n v="18"/>
    <s v="Product25"/>
    <x v="0"/>
    <s v="No."/>
    <n v="7"/>
    <n v="8.33"/>
    <n v="28"/>
    <n v="33.32"/>
    <n v="9"/>
    <s v="Jan"/>
    <n v="2021"/>
    <x v="4"/>
    <n v="5.9976000000000003"/>
    <n v="1.33"/>
    <n v="5.32"/>
    <n v="0.1596638655462185"/>
    <x v="1"/>
    <s v="FALSO"/>
    <s v="ene-2021"/>
  </r>
  <r>
    <n v="44207"/>
    <s v="P0037"/>
    <s v="44207P0037"/>
    <n v="3"/>
    <x v="2"/>
    <x v="1"/>
    <n v="33"/>
    <s v="Product37"/>
    <x v="1"/>
    <s v="Kg"/>
    <n v="67"/>
    <n v="85.76"/>
    <n v="201"/>
    <n v="257.27999999999997"/>
    <n v="11"/>
    <s v="Jan"/>
    <n v="2021"/>
    <x v="5"/>
    <n v="84.9024"/>
    <n v="18.760000000000005"/>
    <n v="56.280000000000015"/>
    <n v="0.21875000000000008"/>
    <x v="1"/>
    <s v="VERDADERO"/>
    <s v="ene-2021"/>
  </r>
  <r>
    <n v="44207"/>
    <s v="P0014"/>
    <s v="44207P0014"/>
    <n v="4"/>
    <x v="0"/>
    <x v="0"/>
    <n v="15"/>
    <s v="Product14"/>
    <x v="2"/>
    <s v="Kg"/>
    <n v="112"/>
    <n v="146.72"/>
    <n v="448"/>
    <n v="586.88"/>
    <n v="11"/>
    <s v="Jan"/>
    <n v="2021"/>
    <x v="5"/>
    <n v="88.031999999999996"/>
    <n v="34.72"/>
    <n v="138.88"/>
    <n v="0.23664122137404581"/>
    <x v="1"/>
    <s v="FALSO"/>
    <s v="ene-2021"/>
  </r>
  <r>
    <n v="44207"/>
    <s v="P0042"/>
    <s v="44207P0042"/>
    <n v="4"/>
    <x v="2"/>
    <x v="0"/>
    <n v="23"/>
    <s v="Product42"/>
    <x v="1"/>
    <s v="Ft"/>
    <n v="120"/>
    <n v="162"/>
    <n v="480"/>
    <n v="648"/>
    <n v="11"/>
    <s v="Jan"/>
    <n v="2021"/>
    <x v="5"/>
    <n v="149.04000000000002"/>
    <n v="42"/>
    <n v="168"/>
    <n v="0.25925925925925924"/>
    <x v="1"/>
    <s v="FALSO"/>
    <s v="ene-2021"/>
  </r>
  <r>
    <n v="44208"/>
    <s v="P0042"/>
    <s v="44208P0042"/>
    <n v="10"/>
    <x v="1"/>
    <x v="1"/>
    <n v="16"/>
    <s v="Product42"/>
    <x v="1"/>
    <s v="Ft"/>
    <n v="120"/>
    <n v="162"/>
    <n v="1200"/>
    <n v="1620"/>
    <n v="12"/>
    <s v="Jan"/>
    <n v="2021"/>
    <x v="6"/>
    <n v="259.2"/>
    <n v="42"/>
    <n v="420"/>
    <n v="0.25925925925925924"/>
    <x v="0"/>
    <s v="VERDADERO"/>
    <s v="ene-2021"/>
  </r>
  <r>
    <n v="44214"/>
    <s v="P0044"/>
    <s v="44214P0044"/>
    <n v="13"/>
    <x v="2"/>
    <x v="0"/>
    <n v="51"/>
    <s v="Product44"/>
    <x v="1"/>
    <s v="Kg"/>
    <n v="76"/>
    <n v="82.08"/>
    <n v="988"/>
    <n v="1067.04"/>
    <n v="18"/>
    <s v="Jan"/>
    <n v="2021"/>
    <x v="7"/>
    <n v="544.19039999999995"/>
    <n v="6.0799999999999983"/>
    <n v="79.039999999999978"/>
    <n v="7.4074074074074056E-2"/>
    <x v="0"/>
    <s v="FALSO"/>
    <s v="ene-2021"/>
  </r>
  <r>
    <n v="44214"/>
    <s v="P0023"/>
    <s v="44214P0023"/>
    <n v="3"/>
    <x v="1"/>
    <x v="1"/>
    <n v="9"/>
    <s v="Product23"/>
    <x v="0"/>
    <s v="Ft"/>
    <n v="141"/>
    <n v="149.46"/>
    <n v="423"/>
    <n v="448.38"/>
    <n v="18"/>
    <s v="Jan"/>
    <n v="2021"/>
    <x v="7"/>
    <n v="40.354199999999999"/>
    <n v="8.460000000000008"/>
    <n v="25.380000000000024"/>
    <n v="5.6603773584905717E-2"/>
    <x v="1"/>
    <s v="VERDADERO"/>
    <s v="ene-2021"/>
  </r>
  <r>
    <n v="44215"/>
    <s v="P0035"/>
    <s v="44215P0035"/>
    <n v="6"/>
    <x v="2"/>
    <x v="1"/>
    <n v="43"/>
    <s v="Product35"/>
    <x v="4"/>
    <s v="No."/>
    <n v="5"/>
    <n v="6.7"/>
    <n v="30"/>
    <n v="40.200000000000003"/>
    <n v="19"/>
    <s v="Jan"/>
    <n v="2021"/>
    <x v="8"/>
    <n v="17.286000000000001"/>
    <n v="1.7000000000000002"/>
    <n v="10.200000000000001"/>
    <n v="0.2537313432835821"/>
    <x v="1"/>
    <s v="VERDADERO"/>
    <s v="ene-2021"/>
  </r>
  <r>
    <n v="44216"/>
    <s v="P0034"/>
    <s v="44216P0034"/>
    <n v="4"/>
    <x v="2"/>
    <x v="1"/>
    <n v="45"/>
    <s v="Product34"/>
    <x v="4"/>
    <s v="Lt"/>
    <n v="55"/>
    <n v="58.3"/>
    <n v="220"/>
    <n v="233.2"/>
    <n v="20"/>
    <s v="Jan"/>
    <n v="2021"/>
    <x v="9"/>
    <n v="104.94"/>
    <n v="3.2999999999999972"/>
    <n v="13.199999999999989"/>
    <n v="5.6603773584905613E-2"/>
    <x v="1"/>
    <s v="VERDADERO"/>
    <s v="ene-2021"/>
  </r>
  <r>
    <n v="44216"/>
    <s v="P0020"/>
    <s v="44216P0020"/>
    <n v="4"/>
    <x v="2"/>
    <x v="1"/>
    <n v="53"/>
    <s v="Product20"/>
    <x v="0"/>
    <s v="Lt"/>
    <n v="61"/>
    <n v="76.25"/>
    <n v="244"/>
    <n v="305"/>
    <n v="20"/>
    <s v="Jan"/>
    <n v="2021"/>
    <x v="9"/>
    <n v="161.65"/>
    <n v="15.25"/>
    <n v="61"/>
    <n v="0.2"/>
    <x v="1"/>
    <s v="VERDADERO"/>
    <s v="ene-2021"/>
  </r>
  <r>
    <n v="44217"/>
    <s v="P0004"/>
    <s v="44217P0004"/>
    <n v="15"/>
    <x v="0"/>
    <x v="1"/>
    <n v="34"/>
    <s v="Product04"/>
    <x v="3"/>
    <s v="Lt"/>
    <n v="44"/>
    <n v="48.84"/>
    <n v="660"/>
    <n v="732.6"/>
    <n v="21"/>
    <s v="Jan"/>
    <n v="2021"/>
    <x v="10"/>
    <n v="249.08400000000003"/>
    <n v="4.8400000000000034"/>
    <n v="72.600000000000051"/>
    <n v="9.9099099099099169E-2"/>
    <x v="1"/>
    <s v="VERDADERO"/>
    <s v="ene-2021"/>
  </r>
  <r>
    <n v="44217"/>
    <s v="P0003"/>
    <s v="44217P0003"/>
    <n v="9"/>
    <x v="2"/>
    <x v="0"/>
    <n v="28"/>
    <s v="Product03"/>
    <x v="3"/>
    <s v="Kg"/>
    <n v="71"/>
    <n v="80.94"/>
    <n v="639"/>
    <n v="728.46"/>
    <n v="21"/>
    <s v="Jan"/>
    <n v="2021"/>
    <x v="10"/>
    <n v="203.96880000000002"/>
    <n v="9.9399999999999977"/>
    <n v="89.45999999999998"/>
    <n v="0.12280701754385961"/>
    <x v="1"/>
    <s v="FALSO"/>
    <s v="ene-2021"/>
  </r>
  <r>
    <n v="44217"/>
    <s v="P0042"/>
    <s v="44217P0042"/>
    <n v="6"/>
    <x v="2"/>
    <x v="0"/>
    <n v="0"/>
    <s v="Product42"/>
    <x v="1"/>
    <s v="Ft"/>
    <n v="120"/>
    <n v="162"/>
    <n v="720"/>
    <n v="972"/>
    <n v="21"/>
    <s v="Jan"/>
    <n v="2021"/>
    <x v="10"/>
    <n v="0"/>
    <n v="42"/>
    <n v="252"/>
    <n v="0.25925925925925924"/>
    <x v="1"/>
    <s v="FALSO"/>
    <s v="ene-2021"/>
  </r>
  <r>
    <n v="44221"/>
    <s v="P0034"/>
    <s v="44221P0034"/>
    <n v="6"/>
    <x v="2"/>
    <x v="1"/>
    <n v="13"/>
    <s v="Product34"/>
    <x v="4"/>
    <s v="Lt"/>
    <n v="55"/>
    <n v="58.3"/>
    <n v="330"/>
    <n v="349.8"/>
    <n v="25"/>
    <s v="Jan"/>
    <n v="2021"/>
    <x v="11"/>
    <n v="45.474000000000004"/>
    <n v="3.2999999999999972"/>
    <n v="19.799999999999983"/>
    <n v="5.6603773584905613E-2"/>
    <x v="1"/>
    <s v="VERDADERO"/>
    <s v="ene-2021"/>
  </r>
  <r>
    <n v="44221"/>
    <s v="P0035"/>
    <s v="44221P0035"/>
    <n v="7"/>
    <x v="2"/>
    <x v="0"/>
    <n v="25"/>
    <s v="Product35"/>
    <x v="4"/>
    <s v="No."/>
    <n v="5"/>
    <n v="6.7"/>
    <n v="35"/>
    <n v="46.9"/>
    <n v="25"/>
    <s v="Jan"/>
    <n v="2021"/>
    <x v="11"/>
    <n v="11.725"/>
    <n v="1.7000000000000002"/>
    <n v="11.900000000000002"/>
    <n v="0.25373134328358216"/>
    <x v="1"/>
    <s v="FALSO"/>
    <s v="ene-2021"/>
  </r>
  <r>
    <n v="44221"/>
    <s v="P0031"/>
    <s v="44221P0031"/>
    <n v="14"/>
    <x v="2"/>
    <x v="0"/>
    <n v="8"/>
    <s v="Product31"/>
    <x v="4"/>
    <s v="Kg"/>
    <n v="93"/>
    <n v="104.16"/>
    <n v="1302"/>
    <n v="1458.24"/>
    <n v="25"/>
    <s v="Jan"/>
    <n v="2021"/>
    <x v="11"/>
    <n v="116.6592"/>
    <n v="11.159999999999997"/>
    <n v="156.23999999999995"/>
    <n v="0.10714285714285711"/>
    <x v="0"/>
    <s v="FALSO"/>
    <s v="ene-2021"/>
  </r>
  <r>
    <n v="44222"/>
    <s v="P0044"/>
    <s v="44222P0044"/>
    <n v="9"/>
    <x v="0"/>
    <x v="1"/>
    <n v="5"/>
    <s v="Product44"/>
    <x v="1"/>
    <s v="Kg"/>
    <n v="76"/>
    <n v="82.08"/>
    <n v="684"/>
    <n v="738.72"/>
    <n v="26"/>
    <s v="Jan"/>
    <n v="2021"/>
    <x v="12"/>
    <n v="36.936"/>
    <n v="6.0799999999999983"/>
    <n v="54.719999999999985"/>
    <n v="7.4074074074074056E-2"/>
    <x v="1"/>
    <s v="VERDADERO"/>
    <s v="ene-2021"/>
  </r>
  <r>
    <n v="44222"/>
    <s v="P0006"/>
    <s v="44222P0006"/>
    <n v="7"/>
    <x v="1"/>
    <x v="1"/>
    <n v="53"/>
    <s v="Product06"/>
    <x v="3"/>
    <s v="Kg"/>
    <n v="75"/>
    <n v="85.5"/>
    <n v="525"/>
    <n v="598.5"/>
    <n v="26"/>
    <s v="Jan"/>
    <n v="2021"/>
    <x v="12"/>
    <n v="317.20500000000004"/>
    <n v="10.5"/>
    <n v="73.5"/>
    <n v="0.12280701754385964"/>
    <x v="1"/>
    <s v="VERDADERO"/>
    <s v="ene-2021"/>
  </r>
  <r>
    <n v="44222"/>
    <s v="P0001"/>
    <s v="44222P0001"/>
    <n v="7"/>
    <x v="1"/>
    <x v="0"/>
    <n v="53"/>
    <s v="Product01"/>
    <x v="3"/>
    <s v="Kg"/>
    <n v="98"/>
    <n v="103.88"/>
    <n v="686"/>
    <n v="727.16"/>
    <n v="26"/>
    <s v="Jan"/>
    <n v="2021"/>
    <x v="12"/>
    <n v="385.39479999999998"/>
    <n v="5.8799999999999955"/>
    <n v="41.159999999999968"/>
    <n v="5.660377358490562E-2"/>
    <x v="1"/>
    <s v="FALSO"/>
    <s v="ene-2021"/>
  </r>
  <r>
    <n v="44223"/>
    <s v="P0040"/>
    <s v="44223P0040"/>
    <n v="7"/>
    <x v="0"/>
    <x v="0"/>
    <n v="35"/>
    <s v="Product40"/>
    <x v="1"/>
    <s v="Kg"/>
    <n v="90"/>
    <n v="115.2"/>
    <n v="630"/>
    <n v="806.4"/>
    <n v="27"/>
    <s v="Jan"/>
    <n v="2021"/>
    <x v="13"/>
    <n v="282.23999999999995"/>
    <n v="25.200000000000003"/>
    <n v="176.40000000000003"/>
    <n v="0.21875000000000006"/>
    <x v="1"/>
    <s v="FALSO"/>
    <s v="ene-2021"/>
  </r>
  <r>
    <n v="44223"/>
    <s v="P0032"/>
    <s v="44223P0032"/>
    <n v="3"/>
    <x v="0"/>
    <x v="0"/>
    <n v="22"/>
    <s v="Product32"/>
    <x v="4"/>
    <s v="Kg"/>
    <n v="89"/>
    <n v="117.48"/>
    <n v="267"/>
    <n v="352.44"/>
    <n v="27"/>
    <s v="Jan"/>
    <n v="2021"/>
    <x v="13"/>
    <n v="77.536799999999999"/>
    <n v="28.480000000000004"/>
    <n v="85.440000000000012"/>
    <n v="0.24242424242424246"/>
    <x v="1"/>
    <s v="FALSO"/>
    <s v="ene-2021"/>
  </r>
  <r>
    <n v="44224"/>
    <s v="P0004"/>
    <s v="44224P0004"/>
    <n v="10"/>
    <x v="1"/>
    <x v="1"/>
    <n v="50"/>
    <s v="Product04"/>
    <x v="3"/>
    <s v="Lt"/>
    <n v="44"/>
    <n v="48.84"/>
    <n v="440"/>
    <n v="488.4"/>
    <n v="28"/>
    <s v="Jan"/>
    <n v="2021"/>
    <x v="14"/>
    <n v="244.2"/>
    <n v="4.8400000000000034"/>
    <n v="48.400000000000034"/>
    <n v="9.9099099099099169E-2"/>
    <x v="1"/>
    <s v="VERDADERO"/>
    <s v="ene-2021"/>
  </r>
  <r>
    <n v="44224"/>
    <s v="P0029"/>
    <s v="44224P0029"/>
    <n v="2"/>
    <x v="2"/>
    <x v="1"/>
    <n v="28"/>
    <s v="Product29"/>
    <x v="4"/>
    <s v="Lt"/>
    <n v="47"/>
    <n v="53.11"/>
    <n v="94"/>
    <n v="106.22"/>
    <n v="28"/>
    <s v="Jan"/>
    <n v="2021"/>
    <x v="14"/>
    <n v="29.741600000000002"/>
    <n v="6.1099999999999994"/>
    <n v="12.219999999999999"/>
    <n v="0.1150442477876106"/>
    <x v="1"/>
    <s v="VERDADERO"/>
    <s v="ene-2021"/>
  </r>
  <r>
    <n v="44229"/>
    <s v="P0010"/>
    <s v="44229P0010"/>
    <n v="7"/>
    <x v="1"/>
    <x v="0"/>
    <n v="24"/>
    <s v="Product10"/>
    <x v="2"/>
    <s v="Ft"/>
    <n v="148"/>
    <n v="164.28"/>
    <n v="1036"/>
    <n v="1149.96"/>
    <n v="2"/>
    <s v="Feb"/>
    <n v="2021"/>
    <x v="15"/>
    <n v="275.99040000000002"/>
    <n v="16.28"/>
    <n v="113.96000000000001"/>
    <n v="9.90990990990991E-2"/>
    <x v="0"/>
    <s v="FALSO"/>
    <s v="feb-2021"/>
  </r>
  <r>
    <n v="44230"/>
    <s v="P0016"/>
    <s v="44230P0016"/>
    <n v="13"/>
    <x v="2"/>
    <x v="0"/>
    <n v="20"/>
    <s v="Product16"/>
    <x v="2"/>
    <s v="No."/>
    <n v="13"/>
    <n v="16.64"/>
    <n v="169"/>
    <n v="216.32"/>
    <n v="3"/>
    <s v="Feb"/>
    <n v="2021"/>
    <x v="16"/>
    <n v="43.264000000000003"/>
    <n v="3.6400000000000006"/>
    <n v="47.320000000000007"/>
    <n v="0.21875000000000003"/>
    <x v="1"/>
    <s v="FALSO"/>
    <s v="feb-2021"/>
  </r>
  <r>
    <n v="44230"/>
    <s v="P0022"/>
    <s v="44230P0022"/>
    <n v="2"/>
    <x v="0"/>
    <x v="1"/>
    <n v="45"/>
    <s v="Product22"/>
    <x v="0"/>
    <s v="Ft"/>
    <n v="121"/>
    <n v="141.57"/>
    <n v="242"/>
    <n v="283.14"/>
    <n v="3"/>
    <s v="Feb"/>
    <n v="2021"/>
    <x v="16"/>
    <n v="127.413"/>
    <n v="20.569999999999993"/>
    <n v="41.139999999999986"/>
    <n v="0.14529914529914525"/>
    <x v="1"/>
    <s v="VERDADERO"/>
    <s v="feb-2021"/>
  </r>
  <r>
    <n v="44231"/>
    <s v="P0037"/>
    <s v="44231P0037"/>
    <n v="4"/>
    <x v="1"/>
    <x v="0"/>
    <n v="6"/>
    <s v="Product37"/>
    <x v="1"/>
    <s v="Kg"/>
    <n v="67"/>
    <n v="85.76"/>
    <n v="268"/>
    <n v="343.04"/>
    <n v="4"/>
    <s v="Feb"/>
    <n v="2021"/>
    <x v="17"/>
    <n v="20.5824"/>
    <n v="18.760000000000005"/>
    <n v="75.04000000000002"/>
    <n v="0.21875000000000006"/>
    <x v="1"/>
    <s v="FALSO"/>
    <s v="feb-2021"/>
  </r>
  <r>
    <n v="44232"/>
    <s v="P0043"/>
    <s v="44232P0043"/>
    <n v="7"/>
    <x v="1"/>
    <x v="1"/>
    <n v="37"/>
    <s v="Product43"/>
    <x v="1"/>
    <s v="Kg"/>
    <n v="67"/>
    <n v="83.08"/>
    <n v="469"/>
    <n v="581.55999999999995"/>
    <n v="5"/>
    <s v="Feb"/>
    <n v="2021"/>
    <x v="18"/>
    <n v="215.17719999999997"/>
    <n v="16.079999999999998"/>
    <n v="112.55999999999999"/>
    <n v="0.19354838709677419"/>
    <x v="1"/>
    <s v="VERDADERO"/>
    <s v="feb-2021"/>
  </r>
  <r>
    <n v="44232"/>
    <s v="P0005"/>
    <s v="44232P0005"/>
    <n v="1"/>
    <x v="2"/>
    <x v="1"/>
    <n v="37"/>
    <s v="Product05"/>
    <x v="3"/>
    <s v="Ft"/>
    <n v="133"/>
    <n v="155.61000000000001"/>
    <n v="133"/>
    <n v="155.61000000000001"/>
    <n v="5"/>
    <s v="Feb"/>
    <n v="2021"/>
    <x v="18"/>
    <n v="57.575700000000005"/>
    <n v="22.610000000000014"/>
    <n v="22.610000000000014"/>
    <n v="0.14529914529914537"/>
    <x v="1"/>
    <s v="VERDADERO"/>
    <s v="feb-2021"/>
  </r>
  <r>
    <n v="44232"/>
    <s v="P0043"/>
    <s v="44232P0043"/>
    <n v="9"/>
    <x v="2"/>
    <x v="1"/>
    <n v="50"/>
    <s v="Product43"/>
    <x v="1"/>
    <s v="Kg"/>
    <n v="67"/>
    <n v="83.08"/>
    <n v="603"/>
    <n v="747.72"/>
    <n v="5"/>
    <s v="Feb"/>
    <n v="2021"/>
    <x v="18"/>
    <n v="373.86"/>
    <n v="16.079999999999998"/>
    <n v="144.71999999999997"/>
    <n v="0.19354838709677416"/>
    <x v="1"/>
    <s v="VERDADERO"/>
    <s v="feb-2021"/>
  </r>
  <r>
    <n v="44233"/>
    <s v="P0035"/>
    <s v="44233P0035"/>
    <n v="1"/>
    <x v="2"/>
    <x v="1"/>
    <n v="47"/>
    <s v="Product35"/>
    <x v="4"/>
    <s v="No."/>
    <n v="5"/>
    <n v="6.7"/>
    <n v="5"/>
    <n v="6.7"/>
    <n v="6"/>
    <s v="Feb"/>
    <n v="2021"/>
    <x v="19"/>
    <n v="3.149"/>
    <n v="1.7000000000000002"/>
    <n v="1.7000000000000002"/>
    <n v="0.2537313432835821"/>
    <x v="1"/>
    <s v="VERDADERO"/>
    <s v="feb-2021"/>
  </r>
  <r>
    <n v="44236"/>
    <s v="P0034"/>
    <s v="44236P0034"/>
    <n v="14"/>
    <x v="2"/>
    <x v="0"/>
    <n v="2"/>
    <s v="Product34"/>
    <x v="4"/>
    <s v="Lt"/>
    <n v="55"/>
    <n v="58.3"/>
    <n v="770"/>
    <n v="816.19999999999993"/>
    <n v="9"/>
    <s v="Feb"/>
    <n v="2021"/>
    <x v="20"/>
    <n v="16.323999999999998"/>
    <n v="3.2999999999999972"/>
    <n v="46.19999999999996"/>
    <n v="5.6603773584905613E-2"/>
    <x v="0"/>
    <s v="FALSO"/>
    <s v="feb-2021"/>
  </r>
  <r>
    <n v="44239"/>
    <s v="P0008"/>
    <s v="44239P0008"/>
    <n v="7"/>
    <x v="2"/>
    <x v="1"/>
    <n v="49"/>
    <s v="Product08"/>
    <x v="3"/>
    <s v="Kg"/>
    <n v="83"/>
    <n v="94.62"/>
    <n v="581"/>
    <n v="662.34"/>
    <n v="12"/>
    <s v="Feb"/>
    <n v="2021"/>
    <x v="21"/>
    <n v="324.54660000000001"/>
    <n v="11.620000000000005"/>
    <n v="81.340000000000032"/>
    <n v="0.1228070175438597"/>
    <x v="1"/>
    <s v="VERDADERO"/>
    <s v="feb-2021"/>
  </r>
  <r>
    <n v="44239"/>
    <s v="P0023"/>
    <s v="44239P0023"/>
    <n v="9"/>
    <x v="1"/>
    <x v="1"/>
    <n v="44"/>
    <s v="Product23"/>
    <x v="0"/>
    <s v="Ft"/>
    <n v="141"/>
    <n v="149.46"/>
    <n v="1269"/>
    <n v="1345.14"/>
    <n v="12"/>
    <s v="Feb"/>
    <n v="2021"/>
    <x v="21"/>
    <n v="591.86160000000007"/>
    <n v="8.460000000000008"/>
    <n v="76.140000000000072"/>
    <n v="5.660377358490571E-2"/>
    <x v="0"/>
    <s v="VERDADERO"/>
    <s v="feb-2021"/>
  </r>
  <r>
    <n v="44242"/>
    <s v="P0027"/>
    <s v="44242P0027"/>
    <n v="4"/>
    <x v="2"/>
    <x v="0"/>
    <n v="0"/>
    <s v="Product27"/>
    <x v="4"/>
    <s v="Lt"/>
    <n v="48"/>
    <n v="57.12"/>
    <n v="192"/>
    <n v="228.48"/>
    <n v="15"/>
    <s v="Feb"/>
    <n v="2021"/>
    <x v="22"/>
    <n v="0"/>
    <n v="9.1199999999999974"/>
    <n v="36.47999999999999"/>
    <n v="0.15966386554621845"/>
    <x v="1"/>
    <s v="FALSO"/>
    <s v="feb-2021"/>
  </r>
  <r>
    <n v="44245"/>
    <s v="P0015"/>
    <s v="44245P0015"/>
    <n v="6"/>
    <x v="1"/>
    <x v="1"/>
    <n v="25"/>
    <s v="Product15"/>
    <x v="2"/>
    <s v="No."/>
    <n v="12"/>
    <n v="15.72"/>
    <n v="72"/>
    <n v="94.32"/>
    <n v="18"/>
    <s v="Feb"/>
    <n v="2021"/>
    <x v="23"/>
    <n v="23.58"/>
    <n v="3.7200000000000006"/>
    <n v="22.320000000000004"/>
    <n v="0.23664122137404586"/>
    <x v="1"/>
    <s v="VERDADERO"/>
    <s v="feb-2021"/>
  </r>
  <r>
    <n v="44247"/>
    <s v="P0030"/>
    <s v="44247P0030"/>
    <n v="11"/>
    <x v="1"/>
    <x v="1"/>
    <n v="50"/>
    <s v="Product30"/>
    <x v="4"/>
    <s v="Ft"/>
    <n v="148"/>
    <n v="201.28"/>
    <n v="1628"/>
    <n v="2214.08"/>
    <n v="20"/>
    <s v="Feb"/>
    <n v="2021"/>
    <x v="24"/>
    <n v="1107.04"/>
    <n v="53.28"/>
    <n v="586.08000000000004"/>
    <n v="0.26470588235294118"/>
    <x v="2"/>
    <s v="VERDADERO"/>
    <s v="feb-2021"/>
  </r>
  <r>
    <n v="44249"/>
    <s v="P0013"/>
    <s v="44249P0013"/>
    <n v="5"/>
    <x v="1"/>
    <x v="1"/>
    <n v="14"/>
    <s v="Product13"/>
    <x v="2"/>
    <s v="Kg"/>
    <n v="112"/>
    <n v="122.08"/>
    <n v="560"/>
    <n v="610.4"/>
    <n v="22"/>
    <s v="Feb"/>
    <n v="2021"/>
    <x v="25"/>
    <n v="85.456000000000003"/>
    <n v="10.079999999999998"/>
    <n v="50.399999999999991"/>
    <n v="8.2568807339449532E-2"/>
    <x v="1"/>
    <s v="VERDADERO"/>
    <s v="feb-2021"/>
  </r>
  <r>
    <n v="44250"/>
    <s v="P0025"/>
    <s v="44250P0025"/>
    <n v="3"/>
    <x v="2"/>
    <x v="1"/>
    <n v="42"/>
    <s v="Product25"/>
    <x v="0"/>
    <s v="No."/>
    <n v="7"/>
    <n v="8.33"/>
    <n v="21"/>
    <n v="24.99"/>
    <n v="23"/>
    <s v="Feb"/>
    <n v="2021"/>
    <x v="26"/>
    <n v="10.495799999999999"/>
    <n v="1.33"/>
    <n v="3.99"/>
    <n v="0.1596638655462185"/>
    <x v="1"/>
    <s v="VERDADERO"/>
    <s v="feb-2021"/>
  </r>
  <r>
    <n v="44250"/>
    <s v="P0005"/>
    <s v="44250P0005"/>
    <n v="2"/>
    <x v="2"/>
    <x v="0"/>
    <n v="14"/>
    <s v="Product05"/>
    <x v="3"/>
    <s v="Ft"/>
    <n v="133"/>
    <n v="155.61000000000001"/>
    <n v="266"/>
    <n v="311.22000000000003"/>
    <n v="23"/>
    <s v="Feb"/>
    <n v="2021"/>
    <x v="26"/>
    <n v="43.570800000000006"/>
    <n v="22.610000000000014"/>
    <n v="45.220000000000027"/>
    <n v="0.14529914529914537"/>
    <x v="1"/>
    <s v="FALSO"/>
    <s v="feb-2021"/>
  </r>
  <r>
    <n v="44252"/>
    <s v="P0002"/>
    <s v="44252P0002"/>
    <n v="4"/>
    <x v="0"/>
    <x v="0"/>
    <n v="34"/>
    <s v="Product02"/>
    <x v="3"/>
    <s v="Kg"/>
    <n v="105"/>
    <n v="142.80000000000001"/>
    <n v="420"/>
    <n v="571.20000000000005"/>
    <n v="25"/>
    <s v="Feb"/>
    <n v="2021"/>
    <x v="27"/>
    <n v="194.20800000000003"/>
    <n v="37.800000000000011"/>
    <n v="151.20000000000005"/>
    <n v="0.26470588235294124"/>
    <x v="1"/>
    <s v="FALSO"/>
    <s v="feb-2021"/>
  </r>
  <r>
    <n v="44252"/>
    <s v="P0032"/>
    <s v="44252P0032"/>
    <n v="11"/>
    <x v="1"/>
    <x v="1"/>
    <n v="2"/>
    <s v="Product32"/>
    <x v="4"/>
    <s v="Kg"/>
    <n v="89"/>
    <n v="117.48"/>
    <n v="979"/>
    <n v="1292.28"/>
    <n v="25"/>
    <s v="Feb"/>
    <n v="2021"/>
    <x v="27"/>
    <n v="25.845600000000001"/>
    <n v="28.480000000000004"/>
    <n v="313.28000000000003"/>
    <n v="0.24242424242424246"/>
    <x v="0"/>
    <s v="VERDADERO"/>
    <s v="feb-2021"/>
  </r>
  <r>
    <n v="44252"/>
    <s v="P0030"/>
    <s v="44252P0030"/>
    <n v="2"/>
    <x v="2"/>
    <x v="0"/>
    <n v="45"/>
    <s v="Product30"/>
    <x v="4"/>
    <s v="Ft"/>
    <n v="148"/>
    <n v="201.28"/>
    <n v="296"/>
    <n v="402.56"/>
    <n v="25"/>
    <s v="Feb"/>
    <n v="2021"/>
    <x v="27"/>
    <n v="181.15200000000002"/>
    <n v="53.28"/>
    <n v="106.56"/>
    <n v="0.26470588235294118"/>
    <x v="1"/>
    <s v="FALSO"/>
    <s v="feb-2021"/>
  </r>
  <r>
    <n v="44254"/>
    <s v="P0018"/>
    <s v="44254P0018"/>
    <n v="11"/>
    <x v="0"/>
    <x v="0"/>
    <n v="45"/>
    <s v="Product18"/>
    <x v="2"/>
    <s v="No."/>
    <n v="37"/>
    <n v="49.21"/>
    <n v="407"/>
    <n v="541.31000000000006"/>
    <n v="27"/>
    <s v="Feb"/>
    <n v="2021"/>
    <x v="28"/>
    <n v="243.58950000000004"/>
    <n v="12.21"/>
    <n v="134.31"/>
    <n v="0.24812030075187969"/>
    <x v="1"/>
    <s v="FALSO"/>
    <s v="feb-2021"/>
  </r>
  <r>
    <n v="44258"/>
    <s v="P0011"/>
    <s v="44258P0011"/>
    <n v="1"/>
    <x v="2"/>
    <x v="0"/>
    <n v="53"/>
    <s v="Product11"/>
    <x v="2"/>
    <s v="Lt"/>
    <n v="44"/>
    <n v="48.4"/>
    <n v="44"/>
    <n v="48.4"/>
    <n v="3"/>
    <s v="Mar"/>
    <n v="2021"/>
    <x v="29"/>
    <n v="25.652000000000001"/>
    <n v="4.3999999999999986"/>
    <n v="4.3999999999999986"/>
    <n v="9.0909090909090884E-2"/>
    <x v="1"/>
    <s v="FALSO"/>
    <s v="mar-2021"/>
  </r>
  <r>
    <n v="44262"/>
    <s v="P0021"/>
    <s v="44262P0021"/>
    <n v="9"/>
    <x v="2"/>
    <x v="1"/>
    <n v="49"/>
    <s v="Product21"/>
    <x v="0"/>
    <s v="Ft"/>
    <n v="126"/>
    <n v="162.54"/>
    <n v="1134"/>
    <n v="1462.86"/>
    <n v="7"/>
    <s v="Mar"/>
    <n v="2021"/>
    <x v="30"/>
    <n v="716.80139999999994"/>
    <n v="36.539999999999992"/>
    <n v="328.8599999999999"/>
    <n v="0.22480620155038755"/>
    <x v="0"/>
    <s v="VERDADERO"/>
    <s v="mar-2021"/>
  </r>
  <r>
    <n v="44263"/>
    <s v="P0027"/>
    <s v="44263P0027"/>
    <n v="6"/>
    <x v="1"/>
    <x v="1"/>
    <n v="36"/>
    <s v="Product27"/>
    <x v="4"/>
    <s v="Lt"/>
    <n v="48"/>
    <n v="57.12"/>
    <n v="288"/>
    <n v="342.72"/>
    <n v="8"/>
    <s v="Mar"/>
    <n v="2021"/>
    <x v="31"/>
    <n v="123.37920000000001"/>
    <n v="9.1199999999999974"/>
    <n v="54.719999999999985"/>
    <n v="0.15966386554621842"/>
    <x v="1"/>
    <s v="VERDADERO"/>
    <s v="mar-2021"/>
  </r>
  <r>
    <n v="44263"/>
    <s v="P0044"/>
    <s v="44263P0044"/>
    <n v="9"/>
    <x v="1"/>
    <x v="0"/>
    <n v="10"/>
    <s v="Product44"/>
    <x v="1"/>
    <s v="Kg"/>
    <n v="76"/>
    <n v="82.08"/>
    <n v="684"/>
    <n v="738.72"/>
    <n v="8"/>
    <s v="Mar"/>
    <n v="2021"/>
    <x v="31"/>
    <n v="73.872"/>
    <n v="6.0799999999999983"/>
    <n v="54.719999999999985"/>
    <n v="7.4074074074074056E-2"/>
    <x v="1"/>
    <s v="FALSO"/>
    <s v="mar-2021"/>
  </r>
  <r>
    <n v="44264"/>
    <s v="P0029"/>
    <s v="44264P0029"/>
    <n v="6"/>
    <x v="0"/>
    <x v="0"/>
    <n v="44"/>
    <s v="Product29"/>
    <x v="4"/>
    <s v="Lt"/>
    <n v="47"/>
    <n v="53.11"/>
    <n v="282"/>
    <n v="318.66000000000003"/>
    <n v="9"/>
    <s v="Mar"/>
    <n v="2021"/>
    <x v="32"/>
    <n v="140.21040000000002"/>
    <n v="6.1099999999999994"/>
    <n v="36.659999999999997"/>
    <n v="0.1150442477876106"/>
    <x v="1"/>
    <s v="FALSO"/>
    <s v="mar-2021"/>
  </r>
  <r>
    <n v="44266"/>
    <s v="P0025"/>
    <s v="44266P0025"/>
    <n v="11"/>
    <x v="2"/>
    <x v="1"/>
    <n v="50"/>
    <s v="Product25"/>
    <x v="0"/>
    <s v="No."/>
    <n v="7"/>
    <n v="8.33"/>
    <n v="77"/>
    <n v="91.63"/>
    <n v="11"/>
    <s v="Mar"/>
    <n v="2021"/>
    <x v="33"/>
    <n v="45.814999999999998"/>
    <n v="1.33"/>
    <n v="14.63"/>
    <n v="0.1596638655462185"/>
    <x v="1"/>
    <s v="VERDADERO"/>
    <s v="mar-2021"/>
  </r>
  <r>
    <n v="44268"/>
    <s v="P0028"/>
    <s v="44268P0028"/>
    <n v="10"/>
    <x v="0"/>
    <x v="1"/>
    <n v="18"/>
    <s v="Product28"/>
    <x v="4"/>
    <s v="No."/>
    <n v="37"/>
    <n v="41.81"/>
    <n v="370"/>
    <n v="418.1"/>
    <n v="13"/>
    <s v="Mar"/>
    <n v="2021"/>
    <x v="34"/>
    <n v="75.257999999999996"/>
    <n v="4.8100000000000023"/>
    <n v="48.100000000000023"/>
    <n v="0.11504424778761067"/>
    <x v="1"/>
    <s v="VERDADERO"/>
    <s v="mar-2021"/>
  </r>
  <r>
    <n v="44270"/>
    <s v="P0039"/>
    <s v="44270P0039"/>
    <n v="11"/>
    <x v="1"/>
    <x v="1"/>
    <n v="19"/>
    <s v="Product39"/>
    <x v="1"/>
    <s v="No."/>
    <n v="37"/>
    <n v="42.55"/>
    <n v="407"/>
    <n v="468.05"/>
    <n v="15"/>
    <s v="Mar"/>
    <n v="2021"/>
    <x v="35"/>
    <n v="88.929500000000004"/>
    <n v="5.5499999999999972"/>
    <n v="61.049999999999969"/>
    <n v="0.13043478260869559"/>
    <x v="1"/>
    <s v="VERDADERO"/>
    <s v="mar-2021"/>
  </r>
  <r>
    <n v="44271"/>
    <s v="P0012"/>
    <s v="44271P0012"/>
    <n v="14"/>
    <x v="2"/>
    <x v="1"/>
    <n v="2"/>
    <s v="Product12"/>
    <x v="2"/>
    <s v="Kg"/>
    <n v="73"/>
    <n v="94.17"/>
    <n v="1022"/>
    <n v="1318.38"/>
    <n v="16"/>
    <s v="Mar"/>
    <n v="2021"/>
    <x v="36"/>
    <n v="26.367600000000003"/>
    <n v="21.17"/>
    <n v="296.38"/>
    <n v="0.22480620155038758"/>
    <x v="0"/>
    <s v="VERDADERO"/>
    <s v="mar-2021"/>
  </r>
  <r>
    <n v="44273"/>
    <s v="P0042"/>
    <s v="44273P0042"/>
    <n v="8"/>
    <x v="0"/>
    <x v="1"/>
    <n v="7"/>
    <s v="Product42"/>
    <x v="1"/>
    <s v="Ft"/>
    <n v="120"/>
    <n v="162"/>
    <n v="960"/>
    <n v="1296"/>
    <n v="18"/>
    <s v="Mar"/>
    <n v="2021"/>
    <x v="37"/>
    <n v="90.720000000000013"/>
    <n v="42"/>
    <n v="336"/>
    <n v="0.25925925925925924"/>
    <x v="0"/>
    <s v="VERDADERO"/>
    <s v="mar-2021"/>
  </r>
  <r>
    <n v="44274"/>
    <s v="P0028"/>
    <s v="44274P0028"/>
    <n v="9"/>
    <x v="1"/>
    <x v="1"/>
    <n v="6"/>
    <s v="Product28"/>
    <x v="4"/>
    <s v="No."/>
    <n v="37"/>
    <n v="41.81"/>
    <n v="333"/>
    <n v="376.29"/>
    <n v="19"/>
    <s v="Mar"/>
    <n v="2021"/>
    <x v="38"/>
    <n v="22.577400000000001"/>
    <n v="4.8100000000000023"/>
    <n v="43.29000000000002"/>
    <n v="0.11504424778761067"/>
    <x v="1"/>
    <s v="VERDADERO"/>
    <s v="mar-2021"/>
  </r>
  <r>
    <n v="44276"/>
    <s v="P0020"/>
    <s v="44276P0020"/>
    <n v="13"/>
    <x v="1"/>
    <x v="0"/>
    <n v="25"/>
    <s v="Product20"/>
    <x v="0"/>
    <s v="Lt"/>
    <n v="61"/>
    <n v="76.25"/>
    <n v="793"/>
    <n v="991.25"/>
    <n v="21"/>
    <s v="Mar"/>
    <n v="2021"/>
    <x v="39"/>
    <n v="247.8125"/>
    <n v="15.25"/>
    <n v="198.25"/>
    <n v="0.2"/>
    <x v="0"/>
    <s v="FALSO"/>
    <s v="mar-2021"/>
  </r>
  <r>
    <n v="44276"/>
    <s v="P0039"/>
    <s v="44276P0039"/>
    <n v="7"/>
    <x v="2"/>
    <x v="0"/>
    <n v="18"/>
    <s v="Product39"/>
    <x v="1"/>
    <s v="No."/>
    <n v="37"/>
    <n v="42.55"/>
    <n v="259"/>
    <n v="297.85000000000002"/>
    <n v="21"/>
    <s v="Mar"/>
    <n v="2021"/>
    <x v="39"/>
    <n v="53.613"/>
    <n v="5.5499999999999972"/>
    <n v="38.84999999999998"/>
    <n v="0.13043478260869557"/>
    <x v="1"/>
    <s v="FALSO"/>
    <s v="mar-2021"/>
  </r>
  <r>
    <n v="44277"/>
    <s v="P0002"/>
    <s v="44277P0002"/>
    <n v="8"/>
    <x v="1"/>
    <x v="0"/>
    <n v="47"/>
    <s v="Product02"/>
    <x v="3"/>
    <s v="Kg"/>
    <n v="105"/>
    <n v="142.80000000000001"/>
    <n v="840"/>
    <n v="1142.4000000000001"/>
    <n v="22"/>
    <s v="Mar"/>
    <n v="2021"/>
    <x v="40"/>
    <n v="536.928"/>
    <n v="37.800000000000011"/>
    <n v="302.40000000000009"/>
    <n v="0.26470588235294124"/>
    <x v="0"/>
    <s v="FALSO"/>
    <s v="mar-2021"/>
  </r>
  <r>
    <n v="44277"/>
    <s v="P0012"/>
    <s v="44277P0012"/>
    <n v="4"/>
    <x v="1"/>
    <x v="0"/>
    <n v="39"/>
    <s v="Product12"/>
    <x v="2"/>
    <s v="Kg"/>
    <n v="73"/>
    <n v="94.17"/>
    <n v="292"/>
    <n v="376.68"/>
    <n v="22"/>
    <s v="Mar"/>
    <n v="2021"/>
    <x v="40"/>
    <n v="146.90520000000001"/>
    <n v="21.17"/>
    <n v="84.68"/>
    <n v="0.22480620155038761"/>
    <x v="1"/>
    <s v="FALSO"/>
    <s v="mar-2021"/>
  </r>
  <r>
    <n v="44280"/>
    <s v="P0024"/>
    <s v="44280P0024"/>
    <n v="14"/>
    <x v="1"/>
    <x v="1"/>
    <n v="7"/>
    <s v="Product24"/>
    <x v="0"/>
    <s v="Ft"/>
    <n v="144"/>
    <n v="156.96"/>
    <n v="2016"/>
    <n v="2197.44"/>
    <n v="25"/>
    <s v="Mar"/>
    <n v="2021"/>
    <x v="41"/>
    <n v="153.82080000000002"/>
    <n v="12.960000000000008"/>
    <n v="181.44000000000011"/>
    <n v="8.2568807339449588E-2"/>
    <x v="2"/>
    <s v="VERDADERO"/>
    <s v="mar-2021"/>
  </r>
  <r>
    <n v="44280"/>
    <s v="P0006"/>
    <s v="44280P0006"/>
    <n v="4"/>
    <x v="2"/>
    <x v="1"/>
    <n v="1"/>
    <s v="Product06"/>
    <x v="3"/>
    <s v="Kg"/>
    <n v="75"/>
    <n v="85.5"/>
    <n v="300"/>
    <n v="342"/>
    <n v="25"/>
    <s v="Mar"/>
    <n v="2021"/>
    <x v="41"/>
    <n v="3.42"/>
    <n v="10.5"/>
    <n v="42"/>
    <n v="0.12280701754385964"/>
    <x v="1"/>
    <s v="VERDADERO"/>
    <s v="mar-2021"/>
  </r>
  <r>
    <n v="44280"/>
    <s v="P0029"/>
    <s v="44280P0029"/>
    <n v="8"/>
    <x v="2"/>
    <x v="1"/>
    <n v="17"/>
    <s v="Product29"/>
    <x v="4"/>
    <s v="Lt"/>
    <n v="47"/>
    <n v="53.11"/>
    <n v="376"/>
    <n v="424.88"/>
    <n v="25"/>
    <s v="Mar"/>
    <n v="2021"/>
    <x v="41"/>
    <n v="72.229600000000005"/>
    <n v="6.1099999999999994"/>
    <n v="48.879999999999995"/>
    <n v="0.1150442477876106"/>
    <x v="1"/>
    <s v="VERDADERO"/>
    <s v="mar-2021"/>
  </r>
  <r>
    <n v="44280"/>
    <s v="P0038"/>
    <s v="44280P0038"/>
    <n v="2"/>
    <x v="2"/>
    <x v="0"/>
    <n v="2"/>
    <s v="Product38"/>
    <x v="1"/>
    <s v="Kg"/>
    <n v="72"/>
    <n v="79.92"/>
    <n v="144"/>
    <n v="159.84"/>
    <n v="25"/>
    <s v="Mar"/>
    <n v="2021"/>
    <x v="41"/>
    <n v="3.1968000000000001"/>
    <n v="7.9200000000000017"/>
    <n v="15.840000000000003"/>
    <n v="9.9099099099099114E-2"/>
    <x v="1"/>
    <s v="FALSO"/>
    <s v="mar-2021"/>
  </r>
  <r>
    <n v="44281"/>
    <s v="P0001"/>
    <s v="44281P0001"/>
    <n v="4"/>
    <x v="2"/>
    <x v="1"/>
    <n v="23"/>
    <s v="Product01"/>
    <x v="3"/>
    <s v="Kg"/>
    <n v="98"/>
    <n v="103.88"/>
    <n v="392"/>
    <n v="415.52"/>
    <n v="26"/>
    <s v="Mar"/>
    <n v="2021"/>
    <x v="42"/>
    <n v="95.569599999999994"/>
    <n v="5.8799999999999955"/>
    <n v="23.519999999999982"/>
    <n v="5.660377358490562E-2"/>
    <x v="1"/>
    <s v="VERDADERO"/>
    <s v="mar-2021"/>
  </r>
  <r>
    <n v="44281"/>
    <s v="P0042"/>
    <s v="44281P0042"/>
    <n v="1"/>
    <x v="2"/>
    <x v="1"/>
    <n v="23"/>
    <s v="Product42"/>
    <x v="1"/>
    <s v="Ft"/>
    <n v="120"/>
    <n v="162"/>
    <n v="120"/>
    <n v="162"/>
    <n v="26"/>
    <s v="Mar"/>
    <n v="2021"/>
    <x v="42"/>
    <n v="37.260000000000005"/>
    <n v="42"/>
    <n v="42"/>
    <n v="0.25925925925925924"/>
    <x v="1"/>
    <s v="VERDADERO"/>
    <s v="mar-2021"/>
  </r>
  <r>
    <n v="44281"/>
    <s v="P0010"/>
    <s v="44281P0010"/>
    <n v="9"/>
    <x v="2"/>
    <x v="0"/>
    <n v="48"/>
    <s v="Product10"/>
    <x v="2"/>
    <s v="Ft"/>
    <n v="148"/>
    <n v="164.28"/>
    <n v="1332"/>
    <n v="1478.52"/>
    <n v="26"/>
    <s v="Mar"/>
    <n v="2021"/>
    <x v="42"/>
    <n v="709.68959999999993"/>
    <n v="16.28"/>
    <n v="146.52000000000001"/>
    <n v="9.9099099099099114E-2"/>
    <x v="0"/>
    <s v="FALSO"/>
    <s v="mar-2021"/>
  </r>
  <r>
    <n v="44282"/>
    <s v="P0030"/>
    <s v="44282P0030"/>
    <n v="3"/>
    <x v="2"/>
    <x v="0"/>
    <n v="12"/>
    <s v="Product30"/>
    <x v="4"/>
    <s v="Ft"/>
    <n v="148"/>
    <n v="201.28"/>
    <n v="444"/>
    <n v="603.84"/>
    <n v="27"/>
    <s v="Mar"/>
    <n v="2021"/>
    <x v="43"/>
    <n v="72.460800000000006"/>
    <n v="53.28"/>
    <n v="159.84"/>
    <n v="0.26470588235294118"/>
    <x v="1"/>
    <s v="FALSO"/>
    <s v="mar-2021"/>
  </r>
  <r>
    <n v="44283"/>
    <s v="P0007"/>
    <s v="44283P0007"/>
    <n v="8"/>
    <x v="1"/>
    <x v="1"/>
    <n v="1"/>
    <s v="Product07"/>
    <x v="3"/>
    <s v="Lt"/>
    <n v="43"/>
    <n v="47.73"/>
    <n v="344"/>
    <n v="381.84"/>
    <n v="28"/>
    <s v="Mar"/>
    <n v="2021"/>
    <x v="44"/>
    <n v="3.8184"/>
    <n v="4.7299999999999969"/>
    <n v="37.839999999999975"/>
    <n v="9.9099099099099044E-2"/>
    <x v="1"/>
    <s v="VERDADERO"/>
    <s v="mar-2021"/>
  </r>
  <r>
    <n v="44285"/>
    <s v="P0038"/>
    <s v="44285P0038"/>
    <n v="1"/>
    <x v="1"/>
    <x v="1"/>
    <n v="43"/>
    <s v="Product38"/>
    <x v="1"/>
    <s v="Kg"/>
    <n v="72"/>
    <n v="79.92"/>
    <n v="72"/>
    <n v="79.92"/>
    <n v="30"/>
    <s v="Mar"/>
    <n v="2021"/>
    <x v="45"/>
    <n v="34.365600000000001"/>
    <n v="7.9200000000000017"/>
    <n v="7.9200000000000017"/>
    <n v="9.9099099099099114E-2"/>
    <x v="1"/>
    <s v="VERDADERO"/>
    <s v="mar-2021"/>
  </r>
  <r>
    <n v="44286"/>
    <s v="P0042"/>
    <s v="44286P0042"/>
    <n v="3"/>
    <x v="2"/>
    <x v="1"/>
    <n v="24"/>
    <s v="Product42"/>
    <x v="1"/>
    <s v="Ft"/>
    <n v="120"/>
    <n v="162"/>
    <n v="360"/>
    <n v="486"/>
    <n v="31"/>
    <s v="Mar"/>
    <n v="2021"/>
    <x v="46"/>
    <n v="116.64"/>
    <n v="42"/>
    <n v="126"/>
    <n v="0.25925925925925924"/>
    <x v="1"/>
    <s v="VERDADERO"/>
    <s v="mar-2021"/>
  </r>
  <r>
    <n v="44290"/>
    <s v="P0040"/>
    <s v="44290P0040"/>
    <n v="4"/>
    <x v="2"/>
    <x v="1"/>
    <n v="12"/>
    <s v="Product40"/>
    <x v="1"/>
    <s v="Kg"/>
    <n v="90"/>
    <n v="115.2"/>
    <n v="360"/>
    <n v="460.8"/>
    <n v="4"/>
    <s v="Apr"/>
    <n v="2021"/>
    <x v="47"/>
    <n v="55.295999999999999"/>
    <n v="25.200000000000003"/>
    <n v="100.80000000000001"/>
    <n v="0.21875000000000003"/>
    <x v="1"/>
    <s v="VERDADERO"/>
    <s v="abr-2021"/>
  </r>
  <r>
    <n v="44290"/>
    <s v="P0009"/>
    <s v="44290P0009"/>
    <n v="9"/>
    <x v="1"/>
    <x v="1"/>
    <n v="9"/>
    <s v="Product09"/>
    <x v="3"/>
    <s v="No."/>
    <n v="6"/>
    <n v="7.8599999999999994"/>
    <n v="54"/>
    <n v="70.739999999999995"/>
    <n v="4"/>
    <s v="Apr"/>
    <n v="2021"/>
    <x v="47"/>
    <n v="6.3665999999999991"/>
    <n v="1.8599999999999994"/>
    <n v="16.739999999999995"/>
    <n v="0.23664122137404575"/>
    <x v="1"/>
    <s v="VERDADERO"/>
    <s v="abr-2021"/>
  </r>
  <r>
    <n v="44291"/>
    <s v="P0031"/>
    <s v="44291P0031"/>
    <n v="15"/>
    <x v="1"/>
    <x v="0"/>
    <n v="9"/>
    <s v="Product31"/>
    <x v="4"/>
    <s v="Kg"/>
    <n v="93"/>
    <n v="104.16"/>
    <n v="1395"/>
    <n v="1562.4"/>
    <n v="5"/>
    <s v="Apr"/>
    <n v="2021"/>
    <x v="48"/>
    <n v="140.61600000000001"/>
    <n v="11.159999999999997"/>
    <n v="167.39999999999995"/>
    <n v="0.10714285714285711"/>
    <x v="0"/>
    <s v="FALSO"/>
    <s v="abr-2021"/>
  </r>
  <r>
    <n v="44295"/>
    <s v="P0005"/>
    <s v="44295P0005"/>
    <n v="3"/>
    <x v="1"/>
    <x v="0"/>
    <n v="22"/>
    <s v="Product05"/>
    <x v="3"/>
    <s v="Ft"/>
    <n v="133"/>
    <n v="155.61000000000001"/>
    <n v="399"/>
    <n v="466.83"/>
    <n v="9"/>
    <s v="Apr"/>
    <n v="2021"/>
    <x v="49"/>
    <n v="102.7026"/>
    <n v="22.610000000000014"/>
    <n v="67.830000000000041"/>
    <n v="0.14529914529914539"/>
    <x v="1"/>
    <s v="FALSO"/>
    <s v="abr-2021"/>
  </r>
  <r>
    <n v="44296"/>
    <s v="P0022"/>
    <s v="44296P0022"/>
    <n v="14"/>
    <x v="2"/>
    <x v="0"/>
    <n v="16"/>
    <s v="Product22"/>
    <x v="0"/>
    <s v="Ft"/>
    <n v="121"/>
    <n v="141.57"/>
    <n v="1694"/>
    <n v="1981.98"/>
    <n v="10"/>
    <s v="Apr"/>
    <n v="2021"/>
    <x v="50"/>
    <n v="317.11680000000001"/>
    <n v="20.569999999999993"/>
    <n v="287.9799999999999"/>
    <n v="0.14529914529914525"/>
    <x v="2"/>
    <s v="FALSO"/>
    <s v="abr-2021"/>
  </r>
  <r>
    <n v="44298"/>
    <s v="P0037"/>
    <s v="44298P0037"/>
    <n v="3"/>
    <x v="2"/>
    <x v="1"/>
    <n v="15"/>
    <s v="Product37"/>
    <x v="1"/>
    <s v="Kg"/>
    <n v="67"/>
    <n v="85.76"/>
    <n v="201"/>
    <n v="257.27999999999997"/>
    <n v="12"/>
    <s v="Apr"/>
    <n v="2021"/>
    <x v="51"/>
    <n v="38.591999999999992"/>
    <n v="18.760000000000005"/>
    <n v="56.280000000000015"/>
    <n v="0.21875000000000008"/>
    <x v="1"/>
    <s v="VERDADERO"/>
    <s v="abr-2021"/>
  </r>
  <r>
    <n v="44298"/>
    <s v="P0029"/>
    <s v="44298P0029"/>
    <n v="4"/>
    <x v="2"/>
    <x v="0"/>
    <n v="33"/>
    <s v="Product29"/>
    <x v="4"/>
    <s v="Lt"/>
    <n v="47"/>
    <n v="53.11"/>
    <n v="188"/>
    <n v="212.44"/>
    <n v="12"/>
    <s v="Apr"/>
    <n v="2021"/>
    <x v="51"/>
    <n v="70.105199999999996"/>
    <n v="6.1099999999999994"/>
    <n v="24.439999999999998"/>
    <n v="0.1150442477876106"/>
    <x v="1"/>
    <s v="FALSO"/>
    <s v="abr-2021"/>
  </r>
  <r>
    <n v="44298"/>
    <s v="P0027"/>
    <s v="44298P0027"/>
    <n v="9"/>
    <x v="2"/>
    <x v="0"/>
    <n v="4"/>
    <s v="Product27"/>
    <x v="4"/>
    <s v="Lt"/>
    <n v="48"/>
    <n v="57.12"/>
    <n v="432"/>
    <n v="514.08000000000004"/>
    <n v="12"/>
    <s v="Apr"/>
    <n v="2021"/>
    <x v="51"/>
    <n v="20.563200000000002"/>
    <n v="9.1199999999999974"/>
    <n v="82.079999999999984"/>
    <n v="0.15966386554621845"/>
    <x v="1"/>
    <s v="FALSO"/>
    <s v="abr-2021"/>
  </r>
  <r>
    <n v="44298"/>
    <s v="P0033"/>
    <s v="44298P0033"/>
    <n v="13"/>
    <x v="2"/>
    <x v="1"/>
    <n v="35"/>
    <s v="Product33"/>
    <x v="4"/>
    <s v="Kg"/>
    <n v="95"/>
    <n v="119.7"/>
    <n v="1235"/>
    <n v="1556.1"/>
    <n v="12"/>
    <s v="Apr"/>
    <n v="2021"/>
    <x v="51"/>
    <n v="544.63499999999988"/>
    <n v="24.700000000000003"/>
    <n v="321.10000000000002"/>
    <n v="0.20634920634920637"/>
    <x v="0"/>
    <s v="VERDADERO"/>
    <s v="abr-2021"/>
  </r>
  <r>
    <n v="44301"/>
    <s v="P0017"/>
    <s v="44301P0017"/>
    <n v="3"/>
    <x v="2"/>
    <x v="0"/>
    <n v="6"/>
    <s v="Product17"/>
    <x v="2"/>
    <s v="Ft"/>
    <n v="134"/>
    <n v="156.78"/>
    <n v="402"/>
    <n v="470.34"/>
    <n v="15"/>
    <s v="Apr"/>
    <n v="2021"/>
    <x v="52"/>
    <n v="28.220399999999998"/>
    <n v="22.78"/>
    <n v="68.34"/>
    <n v="0.14529914529914531"/>
    <x v="1"/>
    <s v="FALSO"/>
    <s v="abr-2021"/>
  </r>
  <r>
    <n v="44302"/>
    <s v="P0018"/>
    <s v="44302P0018"/>
    <n v="15"/>
    <x v="2"/>
    <x v="1"/>
    <n v="13"/>
    <s v="Product18"/>
    <x v="2"/>
    <s v="No."/>
    <n v="37"/>
    <n v="49.21"/>
    <n v="555"/>
    <n v="738.15"/>
    <n v="16"/>
    <s v="Apr"/>
    <n v="2021"/>
    <x v="53"/>
    <n v="95.959500000000006"/>
    <n v="12.21"/>
    <n v="183.15"/>
    <n v="0.24812030075187971"/>
    <x v="1"/>
    <s v="VERDADERO"/>
    <s v="abr-2021"/>
  </r>
  <r>
    <n v="44304"/>
    <s v="P0038"/>
    <s v="44304P0038"/>
    <n v="9"/>
    <x v="0"/>
    <x v="0"/>
    <n v="13"/>
    <s v="Product38"/>
    <x v="1"/>
    <s v="Kg"/>
    <n v="72"/>
    <n v="79.92"/>
    <n v="648"/>
    <n v="719.28"/>
    <n v="18"/>
    <s v="Apr"/>
    <n v="2021"/>
    <x v="54"/>
    <n v="93.506399999999999"/>
    <n v="7.9200000000000017"/>
    <n v="71.280000000000015"/>
    <n v="9.9099099099099128E-2"/>
    <x v="1"/>
    <s v="FALSO"/>
    <s v="abr-2021"/>
  </r>
  <r>
    <n v="44304"/>
    <s v="P0019"/>
    <s v="44304P0019"/>
    <n v="13"/>
    <x v="2"/>
    <x v="1"/>
    <n v="42"/>
    <s v="Product19"/>
    <x v="2"/>
    <s v="Ft"/>
    <n v="150"/>
    <n v="210"/>
    <n v="1950"/>
    <n v="2730"/>
    <n v="18"/>
    <s v="Apr"/>
    <n v="2021"/>
    <x v="54"/>
    <n v="1146.5999999999999"/>
    <n v="60"/>
    <n v="780"/>
    <n v="0.2857142857142857"/>
    <x v="2"/>
    <s v="VERDADERO"/>
    <s v="abr-2021"/>
  </r>
  <r>
    <n v="44309"/>
    <s v="P0042"/>
    <s v="44309P0042"/>
    <n v="6"/>
    <x v="2"/>
    <x v="0"/>
    <n v="21"/>
    <s v="Product42"/>
    <x v="1"/>
    <s v="Ft"/>
    <n v="120"/>
    <n v="162"/>
    <n v="720"/>
    <n v="972"/>
    <n v="23"/>
    <s v="Apr"/>
    <n v="2021"/>
    <x v="55"/>
    <n v="204.12"/>
    <n v="42"/>
    <n v="252"/>
    <n v="0.25925925925925924"/>
    <x v="1"/>
    <s v="FALSO"/>
    <s v="abr-2021"/>
  </r>
  <r>
    <n v="44309"/>
    <s v="P0028"/>
    <s v="44309P0028"/>
    <n v="10"/>
    <x v="2"/>
    <x v="0"/>
    <n v="30"/>
    <s v="Product28"/>
    <x v="4"/>
    <s v="No."/>
    <n v="37"/>
    <n v="41.81"/>
    <n v="370"/>
    <n v="418.1"/>
    <n v="23"/>
    <s v="Apr"/>
    <n v="2021"/>
    <x v="55"/>
    <n v="125.43"/>
    <n v="4.8100000000000023"/>
    <n v="48.100000000000023"/>
    <n v="0.11504424778761067"/>
    <x v="1"/>
    <s v="FALSO"/>
    <s v="abr-2021"/>
  </r>
  <r>
    <n v="44310"/>
    <s v="P0030"/>
    <s v="44310P0030"/>
    <n v="2"/>
    <x v="1"/>
    <x v="0"/>
    <n v="12"/>
    <s v="Product30"/>
    <x v="4"/>
    <s v="Ft"/>
    <n v="148"/>
    <n v="201.28"/>
    <n v="296"/>
    <n v="402.56"/>
    <n v="24"/>
    <s v="Apr"/>
    <n v="2021"/>
    <x v="56"/>
    <n v="48.307200000000002"/>
    <n v="53.28"/>
    <n v="106.56"/>
    <n v="0.26470588235294118"/>
    <x v="1"/>
    <s v="FALSO"/>
    <s v="abr-2021"/>
  </r>
  <r>
    <n v="44312"/>
    <s v="P0037"/>
    <s v="44312P0037"/>
    <n v="3"/>
    <x v="2"/>
    <x v="0"/>
    <n v="34"/>
    <s v="Product37"/>
    <x v="1"/>
    <s v="Kg"/>
    <n v="67"/>
    <n v="85.76"/>
    <n v="201"/>
    <n v="257.27999999999997"/>
    <n v="26"/>
    <s v="Apr"/>
    <n v="2021"/>
    <x v="57"/>
    <n v="87.475200000000001"/>
    <n v="18.760000000000005"/>
    <n v="56.280000000000015"/>
    <n v="0.21875000000000008"/>
    <x v="1"/>
    <s v="FALSO"/>
    <s v="abr-2021"/>
  </r>
  <r>
    <n v="44315"/>
    <s v="P0030"/>
    <s v="44315P0030"/>
    <n v="7"/>
    <x v="2"/>
    <x v="0"/>
    <n v="38"/>
    <s v="Product30"/>
    <x v="4"/>
    <s v="Ft"/>
    <n v="148"/>
    <n v="201.28"/>
    <n v="1036"/>
    <n v="1408.96"/>
    <n v="29"/>
    <s v="Apr"/>
    <n v="2021"/>
    <x v="58"/>
    <n v="535.40480000000002"/>
    <n v="53.28"/>
    <n v="372.96000000000004"/>
    <n v="0.26470588235294118"/>
    <x v="0"/>
    <s v="FALSO"/>
    <s v="abr-2021"/>
  </r>
  <r>
    <n v="44316"/>
    <s v="P0029"/>
    <s v="44316P0029"/>
    <n v="1"/>
    <x v="2"/>
    <x v="0"/>
    <n v="10"/>
    <s v="Product29"/>
    <x v="4"/>
    <s v="Lt"/>
    <n v="47"/>
    <n v="53.11"/>
    <n v="47"/>
    <n v="53.11"/>
    <n v="30"/>
    <s v="Apr"/>
    <n v="2021"/>
    <x v="59"/>
    <n v="5.3109999999999999"/>
    <n v="6.1099999999999994"/>
    <n v="6.1099999999999994"/>
    <n v="0.1150442477876106"/>
    <x v="1"/>
    <s v="FALSO"/>
    <s v="abr-2021"/>
  </r>
  <r>
    <n v="44317"/>
    <s v="P0018"/>
    <s v="44317P0018"/>
    <n v="3"/>
    <x v="1"/>
    <x v="1"/>
    <n v="9"/>
    <s v="Product18"/>
    <x v="2"/>
    <s v="No."/>
    <n v="37"/>
    <n v="49.21"/>
    <n v="111"/>
    <n v="147.63"/>
    <n v="1"/>
    <s v="May"/>
    <n v="2021"/>
    <x v="60"/>
    <n v="13.2867"/>
    <n v="12.21"/>
    <n v="36.630000000000003"/>
    <n v="0.24812030075187971"/>
    <x v="1"/>
    <s v="VERDADERO"/>
    <s v="may-2021"/>
  </r>
  <r>
    <n v="44317"/>
    <s v="P0042"/>
    <s v="44317P0042"/>
    <n v="1"/>
    <x v="1"/>
    <x v="1"/>
    <n v="34"/>
    <s v="Product42"/>
    <x v="1"/>
    <s v="Ft"/>
    <n v="120"/>
    <n v="162"/>
    <n v="120"/>
    <n v="162"/>
    <n v="1"/>
    <s v="May"/>
    <n v="2021"/>
    <x v="60"/>
    <n v="55.080000000000005"/>
    <n v="42"/>
    <n v="42"/>
    <n v="0.25925925925925924"/>
    <x v="1"/>
    <s v="VERDADERO"/>
    <s v="may-2021"/>
  </r>
  <r>
    <n v="44319"/>
    <s v="P0034"/>
    <s v="44319P0034"/>
    <n v="3"/>
    <x v="1"/>
    <x v="0"/>
    <n v="14"/>
    <s v="Product34"/>
    <x v="4"/>
    <s v="Lt"/>
    <n v="55"/>
    <n v="58.3"/>
    <n v="165"/>
    <n v="174.9"/>
    <n v="3"/>
    <s v="May"/>
    <n v="2021"/>
    <x v="61"/>
    <n v="24.486000000000004"/>
    <n v="3.2999999999999972"/>
    <n v="9.8999999999999915"/>
    <n v="5.6603773584905613E-2"/>
    <x v="1"/>
    <s v="FALSO"/>
    <s v="may-2021"/>
  </r>
  <r>
    <n v="44320"/>
    <s v="P0015"/>
    <s v="44320P0015"/>
    <n v="13"/>
    <x v="1"/>
    <x v="0"/>
    <n v="13"/>
    <s v="Product15"/>
    <x v="2"/>
    <s v="No."/>
    <n v="12"/>
    <n v="15.72"/>
    <n v="156"/>
    <n v="204.36"/>
    <n v="4"/>
    <s v="May"/>
    <n v="2021"/>
    <x v="62"/>
    <n v="26.566800000000004"/>
    <n v="3.7200000000000006"/>
    <n v="48.360000000000007"/>
    <n v="0.23664122137404581"/>
    <x v="1"/>
    <s v="FALSO"/>
    <s v="may-2021"/>
  </r>
  <r>
    <n v="44320"/>
    <s v="P0014"/>
    <s v="44320P0014"/>
    <n v="4"/>
    <x v="2"/>
    <x v="1"/>
    <n v="34"/>
    <s v="Product14"/>
    <x v="2"/>
    <s v="Kg"/>
    <n v="112"/>
    <n v="146.72"/>
    <n v="448"/>
    <n v="586.88"/>
    <n v="4"/>
    <s v="May"/>
    <n v="2021"/>
    <x v="62"/>
    <n v="199.53920000000002"/>
    <n v="34.72"/>
    <n v="138.88"/>
    <n v="0.23664122137404581"/>
    <x v="1"/>
    <s v="VERDADERO"/>
    <s v="may-2021"/>
  </r>
  <r>
    <n v="44321"/>
    <s v="P0009"/>
    <s v="44321P0009"/>
    <n v="13"/>
    <x v="2"/>
    <x v="1"/>
    <n v="43"/>
    <s v="Product09"/>
    <x v="3"/>
    <s v="No."/>
    <n v="6"/>
    <n v="7.8599999999999994"/>
    <n v="78"/>
    <n v="102.18"/>
    <n v="5"/>
    <s v="May"/>
    <n v="2021"/>
    <x v="63"/>
    <n v="43.937400000000004"/>
    <n v="1.8599999999999994"/>
    <n v="24.179999999999993"/>
    <n v="0.23664122137404572"/>
    <x v="1"/>
    <s v="VERDADERO"/>
    <s v="may-2021"/>
  </r>
  <r>
    <n v="44322"/>
    <s v="P0008"/>
    <s v="44322P0008"/>
    <n v="15"/>
    <x v="2"/>
    <x v="0"/>
    <n v="0"/>
    <s v="Product08"/>
    <x v="3"/>
    <s v="Kg"/>
    <n v="83"/>
    <n v="94.62"/>
    <n v="1245"/>
    <n v="1419.3"/>
    <n v="6"/>
    <s v="May"/>
    <n v="2021"/>
    <x v="64"/>
    <n v="0"/>
    <n v="11.620000000000005"/>
    <n v="174.30000000000007"/>
    <n v="0.1228070175438597"/>
    <x v="0"/>
    <s v="FALSO"/>
    <s v="may-2021"/>
  </r>
  <r>
    <n v="44322"/>
    <s v="P0009"/>
    <s v="44322P0009"/>
    <n v="6"/>
    <x v="1"/>
    <x v="0"/>
    <n v="27"/>
    <s v="Product09"/>
    <x v="3"/>
    <s v="No."/>
    <n v="6"/>
    <n v="7.8599999999999994"/>
    <n v="36"/>
    <n v="47.16"/>
    <n v="6"/>
    <s v="May"/>
    <n v="2021"/>
    <x v="64"/>
    <n v="12.7332"/>
    <n v="1.8599999999999994"/>
    <n v="11.159999999999997"/>
    <n v="0.23664122137404575"/>
    <x v="1"/>
    <s v="FALSO"/>
    <s v="may-2021"/>
  </r>
  <r>
    <n v="44323"/>
    <s v="P0018"/>
    <s v="44323P0018"/>
    <n v="1"/>
    <x v="2"/>
    <x v="1"/>
    <n v="4"/>
    <s v="Product18"/>
    <x v="2"/>
    <s v="No."/>
    <n v="37"/>
    <n v="49.21"/>
    <n v="37"/>
    <n v="49.21"/>
    <n v="7"/>
    <s v="May"/>
    <n v="2021"/>
    <x v="65"/>
    <n v="1.9684000000000001"/>
    <n v="12.21"/>
    <n v="12.21"/>
    <n v="0.24812030075187971"/>
    <x v="1"/>
    <s v="VERDADERO"/>
    <s v="may-2021"/>
  </r>
  <r>
    <n v="44325"/>
    <s v="P0016"/>
    <s v="44325P0016"/>
    <n v="6"/>
    <x v="1"/>
    <x v="0"/>
    <n v="44"/>
    <s v="Product16"/>
    <x v="2"/>
    <s v="No."/>
    <n v="13"/>
    <n v="16.64"/>
    <n v="78"/>
    <n v="99.84"/>
    <n v="9"/>
    <s v="May"/>
    <n v="2021"/>
    <x v="66"/>
    <n v="43.929600000000001"/>
    <n v="3.6400000000000006"/>
    <n v="21.840000000000003"/>
    <n v="0.21875000000000003"/>
    <x v="1"/>
    <s v="FALSO"/>
    <s v="may-2021"/>
  </r>
  <r>
    <n v="44325"/>
    <s v="P0028"/>
    <s v="44325P0028"/>
    <n v="8"/>
    <x v="2"/>
    <x v="1"/>
    <n v="24"/>
    <s v="Product28"/>
    <x v="4"/>
    <s v="No."/>
    <n v="37"/>
    <n v="41.81"/>
    <n v="296"/>
    <n v="334.48"/>
    <n v="9"/>
    <s v="May"/>
    <n v="2021"/>
    <x v="66"/>
    <n v="80.275199999999998"/>
    <n v="4.8100000000000023"/>
    <n v="38.480000000000018"/>
    <n v="0.11504424778761067"/>
    <x v="1"/>
    <s v="VERDADERO"/>
    <s v="may-2021"/>
  </r>
  <r>
    <n v="44328"/>
    <s v="P0016"/>
    <s v="44328P0016"/>
    <n v="3"/>
    <x v="2"/>
    <x v="0"/>
    <n v="52"/>
    <s v="Product16"/>
    <x v="2"/>
    <s v="No."/>
    <n v="13"/>
    <n v="16.64"/>
    <n v="39"/>
    <n v="49.92"/>
    <n v="12"/>
    <s v="May"/>
    <n v="2021"/>
    <x v="67"/>
    <n v="25.958400000000001"/>
    <n v="3.6400000000000006"/>
    <n v="10.920000000000002"/>
    <n v="0.21875000000000003"/>
    <x v="1"/>
    <s v="FALSO"/>
    <s v="may-2021"/>
  </r>
  <r>
    <n v="44328"/>
    <s v="P0035"/>
    <s v="44328P0035"/>
    <n v="15"/>
    <x v="2"/>
    <x v="0"/>
    <n v="7"/>
    <s v="Product35"/>
    <x v="4"/>
    <s v="No."/>
    <n v="5"/>
    <n v="6.7"/>
    <n v="75"/>
    <n v="100.5"/>
    <n v="12"/>
    <s v="May"/>
    <n v="2021"/>
    <x v="67"/>
    <n v="7.035000000000001"/>
    <n v="1.7000000000000002"/>
    <n v="25.500000000000004"/>
    <n v="0.2537313432835821"/>
    <x v="1"/>
    <s v="FALSO"/>
    <s v="may-2021"/>
  </r>
  <r>
    <n v="44329"/>
    <s v="P0029"/>
    <s v="44329P0029"/>
    <n v="4"/>
    <x v="2"/>
    <x v="0"/>
    <n v="28"/>
    <s v="Product29"/>
    <x v="4"/>
    <s v="Lt"/>
    <n v="47"/>
    <n v="53.11"/>
    <n v="188"/>
    <n v="212.44"/>
    <n v="13"/>
    <s v="May"/>
    <n v="2021"/>
    <x v="68"/>
    <n v="59.483200000000004"/>
    <n v="6.1099999999999994"/>
    <n v="24.439999999999998"/>
    <n v="0.1150442477876106"/>
    <x v="1"/>
    <s v="FALSO"/>
    <s v="may-2021"/>
  </r>
  <r>
    <n v="44336"/>
    <s v="P0042"/>
    <s v="44336P0042"/>
    <n v="2"/>
    <x v="1"/>
    <x v="1"/>
    <n v="1"/>
    <s v="Product42"/>
    <x v="1"/>
    <s v="Ft"/>
    <n v="120"/>
    <n v="162"/>
    <n v="240"/>
    <n v="324"/>
    <n v="20"/>
    <s v="May"/>
    <n v="2021"/>
    <x v="69"/>
    <n v="3.24"/>
    <n v="42"/>
    <n v="84"/>
    <n v="0.25925925925925924"/>
    <x v="1"/>
    <s v="VERDADERO"/>
    <s v="may-2021"/>
  </r>
  <r>
    <n v="44339"/>
    <s v="P0040"/>
    <s v="44339P0040"/>
    <n v="11"/>
    <x v="2"/>
    <x v="0"/>
    <n v="9"/>
    <s v="Product40"/>
    <x v="1"/>
    <s v="Kg"/>
    <n v="90"/>
    <n v="115.2"/>
    <n v="990"/>
    <n v="1267.2"/>
    <n v="23"/>
    <s v="May"/>
    <n v="2021"/>
    <x v="70"/>
    <n v="114.048"/>
    <n v="25.200000000000003"/>
    <n v="277.20000000000005"/>
    <n v="0.21875000000000003"/>
    <x v="0"/>
    <s v="FALSO"/>
    <s v="may-2021"/>
  </r>
  <r>
    <n v="44346"/>
    <s v="P0023"/>
    <s v="44346P0023"/>
    <n v="13"/>
    <x v="1"/>
    <x v="0"/>
    <n v="5"/>
    <s v="Product23"/>
    <x v="0"/>
    <s v="Ft"/>
    <n v="141"/>
    <n v="149.46"/>
    <n v="1833"/>
    <n v="1942.98"/>
    <n v="30"/>
    <s v="May"/>
    <n v="2021"/>
    <x v="71"/>
    <n v="97.149000000000001"/>
    <n v="8.460000000000008"/>
    <n v="109.9800000000001"/>
    <n v="5.660377358490571E-2"/>
    <x v="2"/>
    <s v="FALSO"/>
    <s v="may-2021"/>
  </r>
  <r>
    <n v="44346"/>
    <s v="P0013"/>
    <s v="44346P0013"/>
    <n v="6"/>
    <x v="1"/>
    <x v="1"/>
    <n v="39"/>
    <s v="Product13"/>
    <x v="2"/>
    <s v="Kg"/>
    <n v="112"/>
    <n v="122.08"/>
    <n v="672"/>
    <n v="732.48"/>
    <n v="30"/>
    <s v="May"/>
    <n v="2021"/>
    <x v="71"/>
    <n v="285.66720000000004"/>
    <n v="10.079999999999998"/>
    <n v="60.47999999999999"/>
    <n v="8.2568807339449532E-2"/>
    <x v="1"/>
    <s v="VERDADERO"/>
    <s v="may-2021"/>
  </r>
  <r>
    <n v="44350"/>
    <s v="P0021"/>
    <s v="44350P0021"/>
    <n v="10"/>
    <x v="2"/>
    <x v="1"/>
    <n v="14"/>
    <s v="Product21"/>
    <x v="0"/>
    <s v="Ft"/>
    <n v="126"/>
    <n v="162.54"/>
    <n v="1260"/>
    <n v="1625.4"/>
    <n v="3"/>
    <s v="Jun"/>
    <n v="2021"/>
    <x v="72"/>
    <n v="227.55600000000004"/>
    <n v="36.539999999999992"/>
    <n v="365.39999999999992"/>
    <n v="0.22480620155038752"/>
    <x v="0"/>
    <s v="VERDADERO"/>
    <s v="jun-2021"/>
  </r>
  <r>
    <n v="44351"/>
    <s v="P0020"/>
    <s v="44351P0020"/>
    <n v="8"/>
    <x v="0"/>
    <x v="0"/>
    <n v="11"/>
    <s v="Product20"/>
    <x v="0"/>
    <s v="Lt"/>
    <n v="61"/>
    <n v="76.25"/>
    <n v="488"/>
    <n v="610"/>
    <n v="4"/>
    <s v="Jun"/>
    <n v="2021"/>
    <x v="73"/>
    <n v="67.099999999999994"/>
    <n v="15.25"/>
    <n v="122"/>
    <n v="0.2"/>
    <x v="1"/>
    <s v="FALSO"/>
    <s v="jun-2021"/>
  </r>
  <r>
    <n v="44351"/>
    <s v="P0020"/>
    <s v="44351P0020"/>
    <n v="12"/>
    <x v="1"/>
    <x v="1"/>
    <n v="29"/>
    <s v="Product20"/>
    <x v="0"/>
    <s v="Lt"/>
    <n v="61"/>
    <n v="76.25"/>
    <n v="732"/>
    <n v="915"/>
    <n v="4"/>
    <s v="Jun"/>
    <n v="2021"/>
    <x v="73"/>
    <n v="265.34999999999997"/>
    <n v="15.25"/>
    <n v="183"/>
    <n v="0.2"/>
    <x v="1"/>
    <s v="VERDADERO"/>
    <s v="jun-2021"/>
  </r>
  <r>
    <n v="44352"/>
    <s v="P0022"/>
    <s v="44352P0022"/>
    <n v="15"/>
    <x v="0"/>
    <x v="0"/>
    <n v="27"/>
    <s v="Product22"/>
    <x v="0"/>
    <s v="Ft"/>
    <n v="121"/>
    <n v="141.57"/>
    <n v="1815"/>
    <n v="2123.5500000000002"/>
    <n v="5"/>
    <s v="Jun"/>
    <n v="2021"/>
    <x v="74"/>
    <n v="573.35850000000005"/>
    <n v="20.569999999999993"/>
    <n v="308.5499999999999"/>
    <n v="0.14529914529914523"/>
    <x v="2"/>
    <s v="FALSO"/>
    <s v="jun-2021"/>
  </r>
  <r>
    <n v="44352"/>
    <s v="P0035"/>
    <s v="44352P0035"/>
    <n v="10"/>
    <x v="2"/>
    <x v="0"/>
    <n v="38"/>
    <s v="Product35"/>
    <x v="4"/>
    <s v="No."/>
    <n v="5"/>
    <n v="6.7"/>
    <n v="50"/>
    <n v="67"/>
    <n v="5"/>
    <s v="Jun"/>
    <n v="2021"/>
    <x v="74"/>
    <n v="25.46"/>
    <n v="1.7000000000000002"/>
    <n v="17"/>
    <n v="0.2537313432835821"/>
    <x v="1"/>
    <s v="FALSO"/>
    <s v="jun-2021"/>
  </r>
  <r>
    <n v="44353"/>
    <s v="P0033"/>
    <s v="44353P0033"/>
    <n v="6"/>
    <x v="2"/>
    <x v="0"/>
    <n v="15"/>
    <s v="Product33"/>
    <x v="4"/>
    <s v="Kg"/>
    <n v="95"/>
    <n v="119.7"/>
    <n v="570"/>
    <n v="718.2"/>
    <n v="6"/>
    <s v="Jun"/>
    <n v="2021"/>
    <x v="75"/>
    <n v="107.73"/>
    <n v="24.700000000000003"/>
    <n v="148.20000000000002"/>
    <n v="0.20634920634920637"/>
    <x v="1"/>
    <s v="FALSO"/>
    <s v="jun-2021"/>
  </r>
  <r>
    <n v="44355"/>
    <s v="P0028"/>
    <s v="44355P0028"/>
    <n v="11"/>
    <x v="2"/>
    <x v="0"/>
    <n v="42"/>
    <s v="Product28"/>
    <x v="4"/>
    <s v="No."/>
    <n v="37"/>
    <n v="41.81"/>
    <n v="407"/>
    <n v="459.91"/>
    <n v="8"/>
    <s v="Jun"/>
    <n v="2021"/>
    <x v="76"/>
    <n v="193.16220000000001"/>
    <n v="4.8100000000000023"/>
    <n v="52.910000000000025"/>
    <n v="0.11504424778761067"/>
    <x v="1"/>
    <s v="FALSO"/>
    <s v="jun-2021"/>
  </r>
  <r>
    <n v="44355"/>
    <s v="P0004"/>
    <s v="44355P0004"/>
    <n v="11"/>
    <x v="0"/>
    <x v="1"/>
    <n v="39"/>
    <s v="Product04"/>
    <x v="3"/>
    <s v="Lt"/>
    <n v="44"/>
    <n v="48.84"/>
    <n v="484"/>
    <n v="537.24"/>
    <n v="8"/>
    <s v="Jun"/>
    <n v="2021"/>
    <x v="76"/>
    <n v="209.52360000000002"/>
    <n v="4.8400000000000034"/>
    <n v="53.240000000000038"/>
    <n v="9.9099099099099169E-2"/>
    <x v="1"/>
    <s v="VERDADERO"/>
    <s v="jun-2021"/>
  </r>
  <r>
    <n v="44356"/>
    <s v="P0001"/>
    <s v="44356P0001"/>
    <n v="7"/>
    <x v="2"/>
    <x v="0"/>
    <n v="2"/>
    <s v="Product01"/>
    <x v="3"/>
    <s v="Kg"/>
    <n v="98"/>
    <n v="103.88"/>
    <n v="686"/>
    <n v="727.16"/>
    <n v="9"/>
    <s v="Jun"/>
    <n v="2021"/>
    <x v="77"/>
    <n v="14.543199999999999"/>
    <n v="5.8799999999999955"/>
    <n v="41.159999999999968"/>
    <n v="5.660377358490562E-2"/>
    <x v="1"/>
    <s v="FALSO"/>
    <s v="jun-2021"/>
  </r>
  <r>
    <n v="44358"/>
    <s v="P0032"/>
    <s v="44358P0032"/>
    <n v="12"/>
    <x v="0"/>
    <x v="1"/>
    <n v="41"/>
    <s v="Product32"/>
    <x v="4"/>
    <s v="Kg"/>
    <n v="89"/>
    <n v="117.48"/>
    <n v="1068"/>
    <n v="1409.76"/>
    <n v="11"/>
    <s v="Jun"/>
    <n v="2021"/>
    <x v="78"/>
    <n v="578.00159999999994"/>
    <n v="28.480000000000004"/>
    <n v="341.76000000000005"/>
    <n v="0.24242424242424246"/>
    <x v="0"/>
    <s v="VERDADERO"/>
    <s v="jun-2021"/>
  </r>
  <r>
    <n v="44359"/>
    <s v="P0041"/>
    <s v="44359P0041"/>
    <n v="6"/>
    <x v="2"/>
    <x v="0"/>
    <n v="51"/>
    <s v="Product41"/>
    <x v="1"/>
    <s v="Ft"/>
    <n v="138"/>
    <n v="173.88"/>
    <n v="828"/>
    <n v="1043.28"/>
    <n v="12"/>
    <s v="Jun"/>
    <n v="2021"/>
    <x v="79"/>
    <n v="532.07280000000003"/>
    <n v="35.879999999999995"/>
    <n v="215.27999999999997"/>
    <n v="0.20634920634920634"/>
    <x v="0"/>
    <s v="FALSO"/>
    <s v="jun-2021"/>
  </r>
  <r>
    <n v="44361"/>
    <s v="P0025"/>
    <s v="44361P0025"/>
    <n v="10"/>
    <x v="1"/>
    <x v="1"/>
    <n v="43"/>
    <s v="Product25"/>
    <x v="0"/>
    <s v="No."/>
    <n v="7"/>
    <n v="8.33"/>
    <n v="70"/>
    <n v="83.3"/>
    <n v="14"/>
    <s v="Jun"/>
    <n v="2021"/>
    <x v="80"/>
    <n v="35.818999999999996"/>
    <n v="1.33"/>
    <n v="13.3"/>
    <n v="0.1596638655462185"/>
    <x v="1"/>
    <s v="VERDADERO"/>
    <s v="jun-2021"/>
  </r>
  <r>
    <n v="44363"/>
    <s v="P0019"/>
    <s v="44363P0019"/>
    <n v="5"/>
    <x v="0"/>
    <x v="1"/>
    <n v="41"/>
    <s v="Product19"/>
    <x v="2"/>
    <s v="Ft"/>
    <n v="150"/>
    <n v="210"/>
    <n v="750"/>
    <n v="1050"/>
    <n v="16"/>
    <s v="Jun"/>
    <n v="2021"/>
    <x v="81"/>
    <n v="430.5"/>
    <n v="60"/>
    <n v="300"/>
    <n v="0.2857142857142857"/>
    <x v="1"/>
    <s v="VERDADERO"/>
    <s v="jun-2021"/>
  </r>
  <r>
    <n v="44363"/>
    <s v="P0015"/>
    <s v="44363P0015"/>
    <n v="12"/>
    <x v="1"/>
    <x v="1"/>
    <n v="33"/>
    <s v="Product15"/>
    <x v="2"/>
    <s v="No."/>
    <n v="12"/>
    <n v="15.72"/>
    <n v="144"/>
    <n v="188.64"/>
    <n v="16"/>
    <s v="Jun"/>
    <n v="2021"/>
    <x v="81"/>
    <n v="62.251199999999997"/>
    <n v="3.7200000000000006"/>
    <n v="44.640000000000008"/>
    <n v="0.23664122137404586"/>
    <x v="1"/>
    <s v="VERDADERO"/>
    <s v="jun-2021"/>
  </r>
  <r>
    <n v="44363"/>
    <s v="P0039"/>
    <s v="44363P0039"/>
    <n v="11"/>
    <x v="2"/>
    <x v="1"/>
    <n v="46"/>
    <s v="Product39"/>
    <x v="1"/>
    <s v="No."/>
    <n v="37"/>
    <n v="42.55"/>
    <n v="407"/>
    <n v="468.05"/>
    <n v="16"/>
    <s v="Jun"/>
    <n v="2021"/>
    <x v="81"/>
    <n v="215.30300000000003"/>
    <n v="5.5499999999999972"/>
    <n v="61.049999999999969"/>
    <n v="0.13043478260869559"/>
    <x v="1"/>
    <s v="VERDADERO"/>
    <s v="jun-2021"/>
  </r>
  <r>
    <n v="44365"/>
    <s v="P0025"/>
    <s v="44365P0025"/>
    <n v="13"/>
    <x v="2"/>
    <x v="1"/>
    <n v="26"/>
    <s v="Product25"/>
    <x v="0"/>
    <s v="No."/>
    <n v="7"/>
    <n v="8.33"/>
    <n v="91"/>
    <n v="108.29"/>
    <n v="18"/>
    <s v="Jun"/>
    <n v="2021"/>
    <x v="82"/>
    <n v="28.155400000000004"/>
    <n v="1.33"/>
    <n v="17.29"/>
    <n v="0.15966386554621848"/>
    <x v="1"/>
    <s v="VERDADERO"/>
    <s v="jun-2021"/>
  </r>
  <r>
    <n v="44366"/>
    <s v="P0041"/>
    <s v="44366P0041"/>
    <n v="5"/>
    <x v="2"/>
    <x v="0"/>
    <n v="11"/>
    <s v="Product41"/>
    <x v="1"/>
    <s v="Ft"/>
    <n v="138"/>
    <n v="173.88"/>
    <n v="690"/>
    <n v="869.4"/>
    <n v="19"/>
    <s v="Jun"/>
    <n v="2021"/>
    <x v="83"/>
    <n v="95.634"/>
    <n v="35.879999999999995"/>
    <n v="179.39999999999998"/>
    <n v="0.20634920634920634"/>
    <x v="1"/>
    <s v="FALSO"/>
    <s v="jun-2021"/>
  </r>
  <r>
    <n v="44367"/>
    <s v="P0016"/>
    <s v="44367P0016"/>
    <n v="1"/>
    <x v="0"/>
    <x v="1"/>
    <n v="22"/>
    <s v="Product16"/>
    <x v="2"/>
    <s v="No."/>
    <n v="13"/>
    <n v="16.64"/>
    <n v="13"/>
    <n v="16.64"/>
    <n v="20"/>
    <s v="Jun"/>
    <n v="2021"/>
    <x v="84"/>
    <n v="3.6608000000000001"/>
    <n v="3.6400000000000006"/>
    <n v="3.6400000000000006"/>
    <n v="0.21875000000000003"/>
    <x v="1"/>
    <s v="VERDADERO"/>
    <s v="jun-2021"/>
  </r>
  <r>
    <n v="44370"/>
    <s v="P0016"/>
    <s v="44370P0016"/>
    <n v="4"/>
    <x v="2"/>
    <x v="0"/>
    <n v="26"/>
    <s v="Product16"/>
    <x v="2"/>
    <s v="No."/>
    <n v="13"/>
    <n v="16.64"/>
    <n v="52"/>
    <n v="66.56"/>
    <n v="23"/>
    <s v="Jun"/>
    <n v="2021"/>
    <x v="85"/>
    <n v="17.305600000000002"/>
    <n v="3.6400000000000006"/>
    <n v="14.560000000000002"/>
    <n v="0.21875000000000003"/>
    <x v="1"/>
    <s v="FALSO"/>
    <s v="jun-2021"/>
  </r>
  <r>
    <n v="44371"/>
    <s v="P0011"/>
    <s v="44371P0011"/>
    <n v="13"/>
    <x v="2"/>
    <x v="0"/>
    <n v="1"/>
    <s v="Product11"/>
    <x v="2"/>
    <s v="Lt"/>
    <n v="44"/>
    <n v="48.4"/>
    <n v="572"/>
    <n v="629.19999999999993"/>
    <n v="24"/>
    <s v="Jun"/>
    <n v="2021"/>
    <x v="86"/>
    <n v="6.2919999999999998"/>
    <n v="4.3999999999999986"/>
    <n v="57.199999999999982"/>
    <n v="9.0909090909090884E-2"/>
    <x v="1"/>
    <s v="FALSO"/>
    <s v="jun-2021"/>
  </r>
  <r>
    <n v="44373"/>
    <s v="P0009"/>
    <s v="44373P0009"/>
    <n v="7"/>
    <x v="1"/>
    <x v="0"/>
    <n v="1"/>
    <s v="Product09"/>
    <x v="3"/>
    <s v="No."/>
    <n v="6"/>
    <n v="7.8599999999999994"/>
    <n v="42"/>
    <n v="55.02"/>
    <n v="26"/>
    <s v="Jun"/>
    <n v="2021"/>
    <x v="87"/>
    <n v="0.55020000000000002"/>
    <n v="1.8599999999999994"/>
    <n v="13.019999999999996"/>
    <n v="0.23664122137404572"/>
    <x v="1"/>
    <s v="FALSO"/>
    <s v="jun-2021"/>
  </r>
  <r>
    <n v="44374"/>
    <s v="P0005"/>
    <s v="44374P0005"/>
    <n v="11"/>
    <x v="2"/>
    <x v="1"/>
    <n v="21"/>
    <s v="Product05"/>
    <x v="3"/>
    <s v="Ft"/>
    <n v="133"/>
    <n v="155.61000000000001"/>
    <n v="1463"/>
    <n v="1711.71"/>
    <n v="27"/>
    <s v="Jun"/>
    <n v="2021"/>
    <x v="88"/>
    <n v="359.45909999999998"/>
    <n v="22.610000000000014"/>
    <n v="248.71000000000015"/>
    <n v="0.14529914529914539"/>
    <x v="0"/>
    <s v="VERDADERO"/>
    <s v="jun-2021"/>
  </r>
  <r>
    <n v="44375"/>
    <s v="P0021"/>
    <s v="44375P0021"/>
    <n v="2"/>
    <x v="1"/>
    <x v="1"/>
    <n v="43"/>
    <s v="Product21"/>
    <x v="0"/>
    <s v="Ft"/>
    <n v="126"/>
    <n v="162.54"/>
    <n v="252"/>
    <n v="325.08"/>
    <n v="28"/>
    <s v="Jun"/>
    <n v="2021"/>
    <x v="89"/>
    <n v="139.78440000000001"/>
    <n v="36.539999999999992"/>
    <n v="73.079999999999984"/>
    <n v="0.22480620155038755"/>
    <x v="1"/>
    <s v="VERDADERO"/>
    <s v="jun-2021"/>
  </r>
  <r>
    <n v="44375"/>
    <s v="P0035"/>
    <s v="44375P0035"/>
    <n v="7"/>
    <x v="1"/>
    <x v="0"/>
    <n v="40"/>
    <s v="Product35"/>
    <x v="4"/>
    <s v="No."/>
    <n v="5"/>
    <n v="6.7"/>
    <n v="35"/>
    <n v="46.9"/>
    <n v="28"/>
    <s v="Jun"/>
    <n v="2021"/>
    <x v="89"/>
    <n v="18.760000000000002"/>
    <n v="1.7000000000000002"/>
    <n v="11.900000000000002"/>
    <n v="0.25373134328358216"/>
    <x v="1"/>
    <s v="FALSO"/>
    <s v="jun-2021"/>
  </r>
  <r>
    <n v="44376"/>
    <s v="P0014"/>
    <s v="44376P0014"/>
    <n v="4"/>
    <x v="2"/>
    <x v="0"/>
    <n v="16"/>
    <s v="Product14"/>
    <x v="2"/>
    <s v="Kg"/>
    <n v="112"/>
    <n v="146.72"/>
    <n v="448"/>
    <n v="586.88"/>
    <n v="29"/>
    <s v="Jun"/>
    <n v="2021"/>
    <x v="90"/>
    <n v="93.900800000000004"/>
    <n v="34.72"/>
    <n v="138.88"/>
    <n v="0.23664122137404581"/>
    <x v="1"/>
    <s v="FALSO"/>
    <s v="jun-2021"/>
  </r>
  <r>
    <n v="44378"/>
    <s v="P0005"/>
    <s v="44378P0005"/>
    <n v="11"/>
    <x v="2"/>
    <x v="1"/>
    <n v="27"/>
    <s v="Product05"/>
    <x v="3"/>
    <s v="Ft"/>
    <n v="133"/>
    <n v="155.61000000000001"/>
    <n v="1463"/>
    <n v="1711.71"/>
    <n v="1"/>
    <s v="Jul"/>
    <n v="2021"/>
    <x v="91"/>
    <n v="462.16170000000005"/>
    <n v="22.610000000000014"/>
    <n v="248.71000000000015"/>
    <n v="0.14529914529914539"/>
    <x v="0"/>
    <s v="VERDADERO"/>
    <s v="jul-2021"/>
  </r>
  <r>
    <n v="44379"/>
    <s v="P0010"/>
    <s v="44379P0010"/>
    <n v="11"/>
    <x v="2"/>
    <x v="1"/>
    <n v="2"/>
    <s v="Product10"/>
    <x v="2"/>
    <s v="Ft"/>
    <n v="148"/>
    <n v="164.28"/>
    <n v="1628"/>
    <n v="1807.08"/>
    <n v="2"/>
    <s v="Jul"/>
    <n v="2021"/>
    <x v="92"/>
    <n v="36.141599999999997"/>
    <n v="16.28"/>
    <n v="179.08"/>
    <n v="9.9099099099099114E-2"/>
    <x v="2"/>
    <s v="VERDADERO"/>
    <s v="jul-2021"/>
  </r>
  <r>
    <n v="44380"/>
    <s v="P0033"/>
    <s v="44380P0033"/>
    <n v="9"/>
    <x v="1"/>
    <x v="1"/>
    <n v="50"/>
    <s v="Product33"/>
    <x v="4"/>
    <s v="Kg"/>
    <n v="95"/>
    <n v="119.7"/>
    <n v="855"/>
    <n v="1077.3"/>
    <n v="3"/>
    <s v="Jul"/>
    <n v="2021"/>
    <x v="93"/>
    <n v="538.65"/>
    <n v="24.700000000000003"/>
    <n v="222.3"/>
    <n v="0.20634920634920637"/>
    <x v="0"/>
    <s v="VERDADERO"/>
    <s v="jul-2021"/>
  </r>
  <r>
    <n v="44380"/>
    <s v="P0003"/>
    <s v="44380P0003"/>
    <n v="8"/>
    <x v="1"/>
    <x v="1"/>
    <n v="51"/>
    <s v="Product03"/>
    <x v="3"/>
    <s v="Kg"/>
    <n v="71"/>
    <n v="80.94"/>
    <n v="568"/>
    <n v="647.52"/>
    <n v="3"/>
    <s v="Jul"/>
    <n v="2021"/>
    <x v="93"/>
    <n v="330.23520000000002"/>
    <n v="9.9399999999999977"/>
    <n v="79.519999999999982"/>
    <n v="0.12280701754385963"/>
    <x v="1"/>
    <s v="VERDADERO"/>
    <s v="jul-2021"/>
  </r>
  <r>
    <n v="44382"/>
    <s v="P0002"/>
    <s v="44382P0002"/>
    <n v="8"/>
    <x v="2"/>
    <x v="0"/>
    <n v="11"/>
    <s v="Product02"/>
    <x v="3"/>
    <s v="Kg"/>
    <n v="105"/>
    <n v="142.80000000000001"/>
    <n v="840"/>
    <n v="1142.4000000000001"/>
    <n v="5"/>
    <s v="Jul"/>
    <n v="2021"/>
    <x v="94"/>
    <n v="125.66400000000002"/>
    <n v="37.800000000000011"/>
    <n v="302.40000000000009"/>
    <n v="0.26470588235294124"/>
    <x v="0"/>
    <s v="FALSO"/>
    <s v="jul-2021"/>
  </r>
  <r>
    <n v="44383"/>
    <s v="P0041"/>
    <s v="44383P0041"/>
    <n v="15"/>
    <x v="2"/>
    <x v="1"/>
    <n v="35"/>
    <s v="Product41"/>
    <x v="1"/>
    <s v="Ft"/>
    <n v="138"/>
    <n v="173.88"/>
    <n v="2070"/>
    <n v="2608.1999999999998"/>
    <n v="6"/>
    <s v="Jul"/>
    <n v="2021"/>
    <x v="95"/>
    <n v="912.86999999999989"/>
    <n v="35.879999999999995"/>
    <n v="538.19999999999993"/>
    <n v="0.20634920634920634"/>
    <x v="2"/>
    <s v="VERDADERO"/>
    <s v="jul-2021"/>
  </r>
  <r>
    <n v="44385"/>
    <s v="P0004"/>
    <s v="44385P0004"/>
    <n v="10"/>
    <x v="2"/>
    <x v="0"/>
    <n v="44"/>
    <s v="Product04"/>
    <x v="3"/>
    <s v="Lt"/>
    <n v="44"/>
    <n v="48.84"/>
    <n v="440"/>
    <n v="488.4"/>
    <n v="8"/>
    <s v="Jul"/>
    <n v="2021"/>
    <x v="96"/>
    <n v="214.89599999999999"/>
    <n v="4.8400000000000034"/>
    <n v="48.400000000000034"/>
    <n v="9.9099099099099169E-2"/>
    <x v="1"/>
    <s v="FALSO"/>
    <s v="jul-2021"/>
  </r>
  <r>
    <n v="44387"/>
    <s v="P0034"/>
    <s v="44387P0034"/>
    <n v="6"/>
    <x v="0"/>
    <x v="1"/>
    <n v="37"/>
    <s v="Product34"/>
    <x v="4"/>
    <s v="Lt"/>
    <n v="55"/>
    <n v="58.3"/>
    <n v="330"/>
    <n v="349.8"/>
    <n v="10"/>
    <s v="Jul"/>
    <n v="2021"/>
    <x v="97"/>
    <n v="129.42600000000002"/>
    <n v="3.2999999999999972"/>
    <n v="19.799999999999983"/>
    <n v="5.6603773584905613E-2"/>
    <x v="1"/>
    <s v="VERDADERO"/>
    <s v="jul-2021"/>
  </r>
  <r>
    <n v="44388"/>
    <s v="P0009"/>
    <s v="44388P0009"/>
    <n v="4"/>
    <x v="0"/>
    <x v="0"/>
    <n v="28"/>
    <s v="Product09"/>
    <x v="3"/>
    <s v="No."/>
    <n v="6"/>
    <n v="7.8599999999999994"/>
    <n v="24"/>
    <n v="31.44"/>
    <n v="11"/>
    <s v="Jul"/>
    <n v="2021"/>
    <x v="98"/>
    <n v="8.8032000000000004"/>
    <n v="1.8599999999999994"/>
    <n v="7.4399999999999977"/>
    <n v="0.23664122137404572"/>
    <x v="1"/>
    <s v="FALSO"/>
    <s v="jul-2021"/>
  </r>
  <r>
    <n v="44390"/>
    <s v="P0019"/>
    <s v="44390P0019"/>
    <n v="1"/>
    <x v="2"/>
    <x v="1"/>
    <n v="45"/>
    <s v="Product19"/>
    <x v="2"/>
    <s v="Ft"/>
    <n v="150"/>
    <n v="210"/>
    <n v="150"/>
    <n v="210"/>
    <n v="13"/>
    <s v="Jul"/>
    <n v="2021"/>
    <x v="99"/>
    <n v="94.5"/>
    <n v="60"/>
    <n v="60"/>
    <n v="0.2857142857142857"/>
    <x v="1"/>
    <s v="VERDADERO"/>
    <s v="jul-2021"/>
  </r>
  <r>
    <n v="44393"/>
    <s v="P0023"/>
    <s v="44393P0023"/>
    <n v="8"/>
    <x v="0"/>
    <x v="1"/>
    <n v="42"/>
    <s v="Product23"/>
    <x v="0"/>
    <s v="Ft"/>
    <n v="141"/>
    <n v="149.46"/>
    <n v="1128"/>
    <n v="1195.68"/>
    <n v="16"/>
    <s v="Jul"/>
    <n v="2021"/>
    <x v="100"/>
    <n v="502.18560000000002"/>
    <n v="8.460000000000008"/>
    <n v="67.680000000000064"/>
    <n v="5.660377358490571E-2"/>
    <x v="0"/>
    <s v="VERDADERO"/>
    <s v="jul-2021"/>
  </r>
  <r>
    <n v="44395"/>
    <s v="P0027"/>
    <s v="44395P0027"/>
    <n v="14"/>
    <x v="1"/>
    <x v="0"/>
    <n v="31"/>
    <s v="Product27"/>
    <x v="4"/>
    <s v="Lt"/>
    <n v="48"/>
    <n v="57.12"/>
    <n v="672"/>
    <n v="799.68000000000006"/>
    <n v="18"/>
    <s v="Jul"/>
    <n v="2021"/>
    <x v="101"/>
    <n v="247.9008"/>
    <n v="9.1199999999999974"/>
    <n v="127.67999999999996"/>
    <n v="0.15966386554621842"/>
    <x v="1"/>
    <s v="FALSO"/>
    <s v="jul-2021"/>
  </r>
  <r>
    <n v="44397"/>
    <s v="P0038"/>
    <s v="44397P0038"/>
    <n v="11"/>
    <x v="1"/>
    <x v="0"/>
    <n v="3"/>
    <s v="Product38"/>
    <x v="1"/>
    <s v="Kg"/>
    <n v="72"/>
    <n v="79.92"/>
    <n v="792"/>
    <n v="879.12"/>
    <n v="20"/>
    <s v="Jul"/>
    <n v="2021"/>
    <x v="102"/>
    <n v="26.3736"/>
    <n v="7.9200000000000017"/>
    <n v="87.120000000000019"/>
    <n v="9.9099099099099114E-2"/>
    <x v="0"/>
    <s v="FALSO"/>
    <s v="jul-2021"/>
  </r>
  <r>
    <n v="44397"/>
    <s v="P0043"/>
    <s v="44397P0043"/>
    <n v="5"/>
    <x v="2"/>
    <x v="0"/>
    <n v="8"/>
    <s v="Product43"/>
    <x v="1"/>
    <s v="Kg"/>
    <n v="67"/>
    <n v="83.08"/>
    <n v="335"/>
    <n v="415.4"/>
    <n v="20"/>
    <s v="Jul"/>
    <n v="2021"/>
    <x v="102"/>
    <n v="33.231999999999999"/>
    <n v="16.079999999999998"/>
    <n v="80.399999999999991"/>
    <n v="0.19354838709677419"/>
    <x v="1"/>
    <s v="FALSO"/>
    <s v="jul-2021"/>
  </r>
  <r>
    <n v="44398"/>
    <s v="P0029"/>
    <s v="44398P0029"/>
    <n v="15"/>
    <x v="2"/>
    <x v="0"/>
    <n v="41"/>
    <s v="Product29"/>
    <x v="4"/>
    <s v="Lt"/>
    <n v="47"/>
    <n v="53.11"/>
    <n v="705"/>
    <n v="796.65"/>
    <n v="21"/>
    <s v="Jul"/>
    <n v="2021"/>
    <x v="103"/>
    <n v="326.62649999999996"/>
    <n v="6.1099999999999994"/>
    <n v="91.649999999999991"/>
    <n v="0.11504424778761062"/>
    <x v="1"/>
    <s v="FALSO"/>
    <s v="jul-2021"/>
  </r>
  <r>
    <n v="44399"/>
    <s v="P0026"/>
    <s v="44399P0026"/>
    <n v="3"/>
    <x v="0"/>
    <x v="1"/>
    <n v="14"/>
    <s v="Product26"/>
    <x v="4"/>
    <s v="No."/>
    <n v="18"/>
    <n v="24.66"/>
    <n v="54"/>
    <n v="73.98"/>
    <n v="22"/>
    <s v="Jul"/>
    <n v="2021"/>
    <x v="104"/>
    <n v="10.357200000000002"/>
    <n v="6.66"/>
    <n v="19.98"/>
    <n v="0.27007299270072993"/>
    <x v="1"/>
    <s v="VERDADERO"/>
    <s v="jul-2021"/>
  </r>
  <r>
    <n v="44399"/>
    <s v="P0024"/>
    <s v="44399P0024"/>
    <n v="14"/>
    <x v="1"/>
    <x v="1"/>
    <n v="27"/>
    <s v="Product24"/>
    <x v="0"/>
    <s v="Ft"/>
    <n v="144"/>
    <n v="156.96"/>
    <n v="2016"/>
    <n v="2197.44"/>
    <n v="22"/>
    <s v="Jul"/>
    <n v="2021"/>
    <x v="104"/>
    <n v="593.30880000000002"/>
    <n v="12.960000000000008"/>
    <n v="181.44000000000011"/>
    <n v="8.2568807339449588E-2"/>
    <x v="2"/>
    <s v="VERDADERO"/>
    <s v="jul-2021"/>
  </r>
  <r>
    <n v="44400"/>
    <s v="P0036"/>
    <s v="44400P0036"/>
    <n v="7"/>
    <x v="0"/>
    <x v="0"/>
    <n v="45"/>
    <s v="Product36"/>
    <x v="4"/>
    <s v="Kg"/>
    <n v="90"/>
    <n v="96.3"/>
    <n v="630"/>
    <n v="674.1"/>
    <n v="23"/>
    <s v="Jul"/>
    <n v="2021"/>
    <x v="105"/>
    <n v="303.34500000000003"/>
    <n v="6.2999999999999972"/>
    <n v="44.09999999999998"/>
    <n v="6.5420560747663517E-2"/>
    <x v="1"/>
    <s v="FALSO"/>
    <s v="jul-2021"/>
  </r>
  <r>
    <n v="44400"/>
    <s v="P0037"/>
    <s v="44400P0037"/>
    <n v="8"/>
    <x v="2"/>
    <x v="0"/>
    <n v="15"/>
    <s v="Product37"/>
    <x v="1"/>
    <s v="Kg"/>
    <n v="67"/>
    <n v="85.76"/>
    <n v="536"/>
    <n v="686.08"/>
    <n v="23"/>
    <s v="Jul"/>
    <n v="2021"/>
    <x v="105"/>
    <n v="102.91200000000001"/>
    <n v="18.760000000000005"/>
    <n v="150.08000000000004"/>
    <n v="0.21875000000000006"/>
    <x v="1"/>
    <s v="FALSO"/>
    <s v="jul-2021"/>
  </r>
  <r>
    <n v="44401"/>
    <s v="P0009"/>
    <s v="44401P0009"/>
    <n v="4"/>
    <x v="1"/>
    <x v="1"/>
    <n v="26"/>
    <s v="Product09"/>
    <x v="3"/>
    <s v="No."/>
    <n v="6"/>
    <n v="7.8599999999999994"/>
    <n v="24"/>
    <n v="31.44"/>
    <n v="24"/>
    <s v="Jul"/>
    <n v="2021"/>
    <x v="106"/>
    <n v="8.1744000000000003"/>
    <n v="1.8599999999999994"/>
    <n v="7.4399999999999977"/>
    <n v="0.23664122137404572"/>
    <x v="1"/>
    <s v="VERDADERO"/>
    <s v="jul-2021"/>
  </r>
  <r>
    <n v="44406"/>
    <s v="P0044"/>
    <s v="44406P0044"/>
    <n v="15"/>
    <x v="1"/>
    <x v="1"/>
    <n v="34"/>
    <s v="Product44"/>
    <x v="1"/>
    <s v="Kg"/>
    <n v="76"/>
    <n v="82.08"/>
    <n v="1140"/>
    <n v="1231.2"/>
    <n v="29"/>
    <s v="Jul"/>
    <n v="2021"/>
    <x v="107"/>
    <n v="418.60800000000006"/>
    <n v="6.0799999999999983"/>
    <n v="91.199999999999974"/>
    <n v="7.4074074074074056E-2"/>
    <x v="0"/>
    <s v="VERDADERO"/>
    <s v="jul-2021"/>
  </r>
  <r>
    <n v="44409"/>
    <s v="P0001"/>
    <s v="44409P0001"/>
    <n v="11"/>
    <x v="2"/>
    <x v="1"/>
    <n v="35"/>
    <s v="Product01"/>
    <x v="3"/>
    <s v="Kg"/>
    <n v="98"/>
    <n v="103.88"/>
    <n v="1078"/>
    <n v="1142.68"/>
    <n v="1"/>
    <s v="Aug"/>
    <n v="2021"/>
    <x v="108"/>
    <n v="399.93799999999999"/>
    <n v="5.8799999999999955"/>
    <n v="64.67999999999995"/>
    <n v="5.6603773584905613E-2"/>
    <x v="0"/>
    <s v="VERDADERO"/>
    <s v="ago-2021"/>
  </r>
  <r>
    <n v="44410"/>
    <s v="P0023"/>
    <s v="44410P0023"/>
    <n v="3"/>
    <x v="2"/>
    <x v="0"/>
    <n v="14"/>
    <s v="Product23"/>
    <x v="0"/>
    <s v="Ft"/>
    <n v="141"/>
    <n v="149.46"/>
    <n v="423"/>
    <n v="448.38"/>
    <n v="2"/>
    <s v="Aug"/>
    <n v="2021"/>
    <x v="109"/>
    <n v="62.773200000000003"/>
    <n v="8.460000000000008"/>
    <n v="25.380000000000024"/>
    <n v="5.6603773584905717E-2"/>
    <x v="1"/>
    <s v="FALSO"/>
    <s v="ago-2021"/>
  </r>
  <r>
    <n v="44411"/>
    <s v="P0022"/>
    <s v="44411P0022"/>
    <n v="13"/>
    <x v="1"/>
    <x v="0"/>
    <n v="20"/>
    <s v="Product22"/>
    <x v="0"/>
    <s v="Ft"/>
    <n v="121"/>
    <n v="141.57"/>
    <n v="1573"/>
    <n v="1840.41"/>
    <n v="3"/>
    <s v="Aug"/>
    <n v="2021"/>
    <x v="110"/>
    <n v="368.08200000000005"/>
    <n v="20.569999999999993"/>
    <n v="267.40999999999991"/>
    <n v="0.14529914529914525"/>
    <x v="2"/>
    <s v="FALSO"/>
    <s v="ago-2021"/>
  </r>
  <r>
    <n v="44411"/>
    <s v="P0034"/>
    <s v="44411P0034"/>
    <n v="12"/>
    <x v="1"/>
    <x v="0"/>
    <n v="33"/>
    <s v="Product34"/>
    <x v="4"/>
    <s v="Lt"/>
    <n v="55"/>
    <n v="58.3"/>
    <n v="660"/>
    <n v="699.59999999999991"/>
    <n v="3"/>
    <s v="Aug"/>
    <n v="2021"/>
    <x v="110"/>
    <n v="230.86799999999999"/>
    <n v="3.2999999999999972"/>
    <n v="39.599999999999966"/>
    <n v="5.660377358490562E-2"/>
    <x v="1"/>
    <s v="FALSO"/>
    <s v="ago-2021"/>
  </r>
  <r>
    <n v="44413"/>
    <s v="P0028"/>
    <s v="44413P0028"/>
    <n v="14"/>
    <x v="2"/>
    <x v="1"/>
    <n v="37"/>
    <s v="Product28"/>
    <x v="4"/>
    <s v="No."/>
    <n v="37"/>
    <n v="41.81"/>
    <n v="518"/>
    <n v="585.34"/>
    <n v="5"/>
    <s v="Aug"/>
    <n v="2021"/>
    <x v="111"/>
    <n v="216.57580000000002"/>
    <n v="4.8100000000000023"/>
    <n v="67.340000000000032"/>
    <n v="0.11504424778761067"/>
    <x v="1"/>
    <s v="VERDADERO"/>
    <s v="ago-2021"/>
  </r>
  <r>
    <n v="44414"/>
    <s v="P0037"/>
    <s v="44414P0037"/>
    <n v="1"/>
    <x v="0"/>
    <x v="1"/>
    <n v="20"/>
    <s v="Product37"/>
    <x v="1"/>
    <s v="Kg"/>
    <n v="67"/>
    <n v="85.76"/>
    <n v="67"/>
    <n v="85.76"/>
    <n v="6"/>
    <s v="Aug"/>
    <n v="2021"/>
    <x v="112"/>
    <n v="17.152000000000001"/>
    <n v="18.760000000000005"/>
    <n v="18.760000000000005"/>
    <n v="0.21875000000000006"/>
    <x v="1"/>
    <s v="VERDADERO"/>
    <s v="ago-2021"/>
  </r>
  <r>
    <n v="44418"/>
    <s v="P0005"/>
    <s v="44418P0005"/>
    <n v="4"/>
    <x v="0"/>
    <x v="1"/>
    <n v="19"/>
    <s v="Product05"/>
    <x v="3"/>
    <s v="Ft"/>
    <n v="133"/>
    <n v="155.61000000000001"/>
    <n v="532"/>
    <n v="622.44000000000005"/>
    <n v="10"/>
    <s v="Aug"/>
    <n v="2021"/>
    <x v="113"/>
    <n v="118.26360000000001"/>
    <n v="22.610000000000014"/>
    <n v="90.440000000000055"/>
    <n v="0.14529914529914537"/>
    <x v="1"/>
    <s v="VERDADERO"/>
    <s v="ago-2021"/>
  </r>
  <r>
    <n v="44418"/>
    <s v="P0044"/>
    <s v="44418P0044"/>
    <n v="10"/>
    <x v="1"/>
    <x v="1"/>
    <n v="27"/>
    <s v="Product44"/>
    <x v="1"/>
    <s v="Kg"/>
    <n v="76"/>
    <n v="82.08"/>
    <n v="760"/>
    <n v="820.8"/>
    <n v="10"/>
    <s v="Aug"/>
    <n v="2021"/>
    <x v="113"/>
    <n v="221.61600000000001"/>
    <n v="6.0799999999999983"/>
    <n v="60.799999999999983"/>
    <n v="7.4074074074074056E-2"/>
    <x v="0"/>
    <s v="VERDADERO"/>
    <s v="ago-2021"/>
  </r>
  <r>
    <n v="44418"/>
    <s v="P0006"/>
    <s v="44418P0006"/>
    <n v="6"/>
    <x v="2"/>
    <x v="1"/>
    <n v="19"/>
    <s v="Product06"/>
    <x v="3"/>
    <s v="Kg"/>
    <n v="75"/>
    <n v="85.5"/>
    <n v="450"/>
    <n v="513"/>
    <n v="10"/>
    <s v="Aug"/>
    <n v="2021"/>
    <x v="113"/>
    <n v="97.47"/>
    <n v="10.5"/>
    <n v="63"/>
    <n v="0.12280701754385964"/>
    <x v="1"/>
    <s v="VERDADERO"/>
    <s v="ago-2021"/>
  </r>
  <r>
    <n v="44419"/>
    <s v="P0023"/>
    <s v="44419P0023"/>
    <n v="4"/>
    <x v="2"/>
    <x v="0"/>
    <n v="16"/>
    <s v="Product23"/>
    <x v="0"/>
    <s v="Ft"/>
    <n v="141"/>
    <n v="149.46"/>
    <n v="564"/>
    <n v="597.84"/>
    <n v="11"/>
    <s v="Aug"/>
    <n v="2021"/>
    <x v="114"/>
    <n v="95.65440000000001"/>
    <n v="8.460000000000008"/>
    <n v="33.840000000000032"/>
    <n v="5.660377358490571E-2"/>
    <x v="1"/>
    <s v="FALSO"/>
    <s v="ago-2021"/>
  </r>
  <r>
    <n v="44421"/>
    <s v="P0011"/>
    <s v="44421P0011"/>
    <n v="13"/>
    <x v="2"/>
    <x v="0"/>
    <n v="8"/>
    <s v="Product11"/>
    <x v="2"/>
    <s v="Lt"/>
    <n v="44"/>
    <n v="48.4"/>
    <n v="572"/>
    <n v="629.19999999999993"/>
    <n v="13"/>
    <s v="Aug"/>
    <n v="2021"/>
    <x v="115"/>
    <n v="50.335999999999999"/>
    <n v="4.3999999999999986"/>
    <n v="57.199999999999982"/>
    <n v="9.0909090909090884E-2"/>
    <x v="1"/>
    <s v="FALSO"/>
    <s v="ago-2021"/>
  </r>
  <r>
    <n v="44421"/>
    <s v="P0027"/>
    <s v="44421P0027"/>
    <n v="9"/>
    <x v="2"/>
    <x v="0"/>
    <n v="21"/>
    <s v="Product27"/>
    <x v="4"/>
    <s v="Lt"/>
    <n v="48"/>
    <n v="57.12"/>
    <n v="432"/>
    <n v="514.08000000000004"/>
    <n v="13"/>
    <s v="Aug"/>
    <n v="2021"/>
    <x v="115"/>
    <n v="107.9568"/>
    <n v="9.1199999999999974"/>
    <n v="82.079999999999984"/>
    <n v="0.15966386554621845"/>
    <x v="1"/>
    <s v="FALSO"/>
    <s v="ago-2021"/>
  </r>
  <r>
    <n v="44424"/>
    <s v="P0003"/>
    <s v="44424P0003"/>
    <n v="3"/>
    <x v="1"/>
    <x v="0"/>
    <n v="36"/>
    <s v="Product03"/>
    <x v="3"/>
    <s v="Kg"/>
    <n v="71"/>
    <n v="80.94"/>
    <n v="213"/>
    <n v="242.82"/>
    <n v="16"/>
    <s v="Aug"/>
    <n v="2021"/>
    <x v="116"/>
    <n v="87.415199999999999"/>
    <n v="9.9399999999999977"/>
    <n v="29.819999999999993"/>
    <n v="0.12280701754385963"/>
    <x v="1"/>
    <s v="FALSO"/>
    <s v="ago-2021"/>
  </r>
  <r>
    <n v="44426"/>
    <s v="P0025"/>
    <s v="44426P0025"/>
    <n v="6"/>
    <x v="2"/>
    <x v="0"/>
    <n v="23"/>
    <s v="Product25"/>
    <x v="0"/>
    <s v="No."/>
    <n v="7"/>
    <n v="8.33"/>
    <n v="42"/>
    <n v="49.98"/>
    <n v="18"/>
    <s v="Aug"/>
    <n v="2021"/>
    <x v="117"/>
    <n v="11.4954"/>
    <n v="1.33"/>
    <n v="7.98"/>
    <n v="0.1596638655462185"/>
    <x v="1"/>
    <s v="FALSO"/>
    <s v="ago-2021"/>
  </r>
  <r>
    <n v="44428"/>
    <s v="P0020"/>
    <s v="44428P0020"/>
    <n v="15"/>
    <x v="2"/>
    <x v="1"/>
    <n v="23"/>
    <s v="Product20"/>
    <x v="0"/>
    <s v="Lt"/>
    <n v="61"/>
    <n v="76.25"/>
    <n v="915"/>
    <n v="1143.75"/>
    <n v="20"/>
    <s v="Aug"/>
    <n v="2021"/>
    <x v="118"/>
    <n v="263.0625"/>
    <n v="15.25"/>
    <n v="228.75"/>
    <n v="0.2"/>
    <x v="0"/>
    <s v="VERDADERO"/>
    <s v="ago-2021"/>
  </r>
  <r>
    <n v="44428"/>
    <s v="P0031"/>
    <s v="44428P0031"/>
    <n v="9"/>
    <x v="2"/>
    <x v="0"/>
    <n v="40"/>
    <s v="Product31"/>
    <x v="4"/>
    <s v="Kg"/>
    <n v="93"/>
    <n v="104.16"/>
    <n v="837"/>
    <n v="937.43999999999994"/>
    <n v="20"/>
    <s v="Aug"/>
    <n v="2021"/>
    <x v="118"/>
    <n v="374.976"/>
    <n v="11.159999999999997"/>
    <n v="100.43999999999997"/>
    <n v="0.10714285714285712"/>
    <x v="0"/>
    <s v="FALSO"/>
    <s v="ago-2021"/>
  </r>
  <r>
    <n v="44428"/>
    <s v="P0028"/>
    <s v="44428P0028"/>
    <n v="13"/>
    <x v="2"/>
    <x v="0"/>
    <n v="44"/>
    <s v="Product28"/>
    <x v="4"/>
    <s v="No."/>
    <n v="37"/>
    <n v="41.81"/>
    <n v="481"/>
    <n v="543.53"/>
    <n v="20"/>
    <s v="Aug"/>
    <n v="2021"/>
    <x v="118"/>
    <n v="239.1532"/>
    <n v="4.8100000000000023"/>
    <n v="62.53000000000003"/>
    <n v="0.11504424778761067"/>
    <x v="1"/>
    <s v="FALSO"/>
    <s v="ago-2021"/>
  </r>
  <r>
    <n v="44434"/>
    <s v="P0039"/>
    <s v="44434P0039"/>
    <n v="4"/>
    <x v="2"/>
    <x v="0"/>
    <n v="29"/>
    <s v="Product39"/>
    <x v="1"/>
    <s v="No."/>
    <n v="37"/>
    <n v="42.55"/>
    <n v="148"/>
    <n v="170.2"/>
    <n v="26"/>
    <s v="Aug"/>
    <n v="2021"/>
    <x v="119"/>
    <n v="49.35799999999999"/>
    <n v="5.5499999999999972"/>
    <n v="22.199999999999989"/>
    <n v="0.13043478260869559"/>
    <x v="1"/>
    <s v="FALSO"/>
    <s v="ago-2021"/>
  </r>
  <r>
    <n v="44437"/>
    <s v="P0034"/>
    <s v="44437P0034"/>
    <n v="12"/>
    <x v="0"/>
    <x v="0"/>
    <n v="4"/>
    <s v="Product34"/>
    <x v="4"/>
    <s v="Lt"/>
    <n v="55"/>
    <n v="58.3"/>
    <n v="660"/>
    <n v="699.59999999999991"/>
    <n v="29"/>
    <s v="Aug"/>
    <n v="2021"/>
    <x v="120"/>
    <n v="27.983999999999998"/>
    <n v="3.2999999999999972"/>
    <n v="39.599999999999966"/>
    <n v="5.660377358490562E-2"/>
    <x v="1"/>
    <s v="FALSO"/>
    <s v="ago-2021"/>
  </r>
  <r>
    <n v="44438"/>
    <s v="P0013"/>
    <s v="44438P0013"/>
    <n v="13"/>
    <x v="2"/>
    <x v="0"/>
    <n v="23"/>
    <s v="Product13"/>
    <x v="2"/>
    <s v="Kg"/>
    <n v="112"/>
    <n v="122.08"/>
    <n v="1456"/>
    <n v="1587.04"/>
    <n v="30"/>
    <s v="Aug"/>
    <n v="2021"/>
    <x v="121"/>
    <n v="365.01920000000001"/>
    <n v="10.079999999999998"/>
    <n v="131.03999999999996"/>
    <n v="8.2568807339449518E-2"/>
    <x v="0"/>
    <s v="FALSO"/>
    <s v="ago-2021"/>
  </r>
  <r>
    <n v="44439"/>
    <s v="P0001"/>
    <s v="44439P0001"/>
    <n v="2"/>
    <x v="2"/>
    <x v="0"/>
    <n v="36"/>
    <s v="Product01"/>
    <x v="3"/>
    <s v="Kg"/>
    <n v="98"/>
    <n v="103.88"/>
    <n v="196"/>
    <n v="207.76"/>
    <n v="31"/>
    <s v="Aug"/>
    <n v="2021"/>
    <x v="122"/>
    <n v="74.793599999999998"/>
    <n v="5.8799999999999955"/>
    <n v="11.759999999999991"/>
    <n v="5.660377358490562E-2"/>
    <x v="1"/>
    <s v="FALSO"/>
    <s v="ago-2021"/>
  </r>
  <r>
    <n v="44439"/>
    <s v="P0035"/>
    <s v="44439P0035"/>
    <n v="11"/>
    <x v="2"/>
    <x v="0"/>
    <n v="3"/>
    <s v="Product35"/>
    <x v="4"/>
    <s v="No."/>
    <n v="5"/>
    <n v="6.7"/>
    <n v="55"/>
    <n v="73.7"/>
    <n v="31"/>
    <s v="Aug"/>
    <n v="2021"/>
    <x v="122"/>
    <n v="2.2109999999999999"/>
    <n v="1.7000000000000002"/>
    <n v="18.700000000000003"/>
    <n v="0.2537313432835821"/>
    <x v="1"/>
    <s v="FALSO"/>
    <s v="ago-2021"/>
  </r>
  <r>
    <n v="44440"/>
    <s v="P0024"/>
    <s v="44440P0024"/>
    <n v="1"/>
    <x v="0"/>
    <x v="1"/>
    <n v="30"/>
    <s v="Product24"/>
    <x v="0"/>
    <s v="Ft"/>
    <n v="144"/>
    <n v="156.96"/>
    <n v="144"/>
    <n v="156.96"/>
    <n v="1"/>
    <s v="Sep"/>
    <n v="2021"/>
    <x v="123"/>
    <n v="47.088000000000001"/>
    <n v="12.960000000000008"/>
    <n v="12.960000000000008"/>
    <n v="8.2568807339449588E-2"/>
    <x v="1"/>
    <s v="VERDADERO"/>
    <s v="sep-2021"/>
  </r>
  <r>
    <n v="44440"/>
    <s v="P0003"/>
    <s v="44440P0003"/>
    <n v="14"/>
    <x v="1"/>
    <x v="0"/>
    <n v="15"/>
    <s v="Product03"/>
    <x v="3"/>
    <s v="Kg"/>
    <n v="71"/>
    <n v="80.94"/>
    <n v="994"/>
    <n v="1133.1600000000001"/>
    <n v="1"/>
    <s v="Sep"/>
    <n v="2021"/>
    <x v="123"/>
    <n v="169.97400000000002"/>
    <n v="9.9399999999999977"/>
    <n v="139.15999999999997"/>
    <n v="0.12280701754385961"/>
    <x v="0"/>
    <s v="FALSO"/>
    <s v="sep-2021"/>
  </r>
  <r>
    <n v="44442"/>
    <s v="P0041"/>
    <s v="44442P0041"/>
    <n v="8"/>
    <x v="2"/>
    <x v="0"/>
    <n v="28"/>
    <s v="Product41"/>
    <x v="1"/>
    <s v="Ft"/>
    <n v="138"/>
    <n v="173.88"/>
    <n v="1104"/>
    <n v="1391.04"/>
    <n v="3"/>
    <s v="Sep"/>
    <n v="2021"/>
    <x v="124"/>
    <n v="389.49120000000005"/>
    <n v="35.879999999999995"/>
    <n v="287.03999999999996"/>
    <n v="0.20634920634920634"/>
    <x v="0"/>
    <s v="FALSO"/>
    <s v="sep-2021"/>
  </r>
  <r>
    <n v="44443"/>
    <s v="P0028"/>
    <s v="44443P0028"/>
    <n v="7"/>
    <x v="2"/>
    <x v="0"/>
    <n v="5"/>
    <s v="Product28"/>
    <x v="4"/>
    <s v="No."/>
    <n v="37"/>
    <n v="41.81"/>
    <n v="259"/>
    <n v="292.67"/>
    <n v="4"/>
    <s v="Sep"/>
    <n v="2021"/>
    <x v="125"/>
    <n v="14.633500000000002"/>
    <n v="4.8100000000000023"/>
    <n v="33.670000000000016"/>
    <n v="0.11504424778761067"/>
    <x v="1"/>
    <s v="FALSO"/>
    <s v="sep-2021"/>
  </r>
  <r>
    <n v="44443"/>
    <s v="P0023"/>
    <s v="44443P0023"/>
    <n v="15"/>
    <x v="2"/>
    <x v="0"/>
    <n v="5"/>
    <s v="Product23"/>
    <x v="0"/>
    <s v="Ft"/>
    <n v="141"/>
    <n v="149.46"/>
    <n v="2115"/>
    <n v="2241.9"/>
    <n v="4"/>
    <s v="Sep"/>
    <n v="2021"/>
    <x v="125"/>
    <n v="112.09500000000001"/>
    <n v="8.460000000000008"/>
    <n v="126.90000000000012"/>
    <n v="5.660377358490571E-2"/>
    <x v="2"/>
    <s v="FALSO"/>
    <s v="sep-2021"/>
  </r>
  <r>
    <n v="44444"/>
    <s v="P0032"/>
    <s v="44444P0032"/>
    <n v="1"/>
    <x v="2"/>
    <x v="1"/>
    <n v="5"/>
    <s v="Product32"/>
    <x v="4"/>
    <s v="Kg"/>
    <n v="89"/>
    <n v="117.48"/>
    <n v="89"/>
    <n v="117.48"/>
    <n v="5"/>
    <s v="Sep"/>
    <n v="2021"/>
    <x v="126"/>
    <n v="5.8740000000000006"/>
    <n v="28.480000000000004"/>
    <n v="28.480000000000004"/>
    <n v="0.24242424242424246"/>
    <x v="1"/>
    <s v="VERDADERO"/>
    <s v="sep-2021"/>
  </r>
  <r>
    <n v="44446"/>
    <s v="P0019"/>
    <s v="44446P0019"/>
    <n v="5"/>
    <x v="2"/>
    <x v="0"/>
    <n v="2"/>
    <s v="Product19"/>
    <x v="2"/>
    <s v="Ft"/>
    <n v="150"/>
    <n v="210"/>
    <n v="750"/>
    <n v="1050"/>
    <n v="7"/>
    <s v="Sep"/>
    <n v="2021"/>
    <x v="127"/>
    <n v="21"/>
    <n v="60"/>
    <n v="300"/>
    <n v="0.2857142857142857"/>
    <x v="1"/>
    <s v="FALSO"/>
    <s v="sep-2021"/>
  </r>
  <r>
    <n v="44448"/>
    <s v="P0044"/>
    <s v="44448P0044"/>
    <n v="4"/>
    <x v="2"/>
    <x v="0"/>
    <n v="34"/>
    <s v="Product44"/>
    <x v="1"/>
    <s v="Kg"/>
    <n v="76"/>
    <n v="82.08"/>
    <n v="304"/>
    <n v="328.32"/>
    <n v="9"/>
    <s v="Sep"/>
    <n v="2021"/>
    <x v="128"/>
    <n v="111.62880000000001"/>
    <n v="6.0799999999999983"/>
    <n v="24.319999999999993"/>
    <n v="7.4074074074074056E-2"/>
    <x v="1"/>
    <s v="FALSO"/>
    <s v="sep-2021"/>
  </r>
  <r>
    <n v="44449"/>
    <s v="P0030"/>
    <s v="44449P0030"/>
    <n v="6"/>
    <x v="2"/>
    <x v="0"/>
    <n v="14"/>
    <s v="Product30"/>
    <x v="4"/>
    <s v="Ft"/>
    <n v="148"/>
    <n v="201.28"/>
    <n v="888"/>
    <n v="1207.68"/>
    <n v="10"/>
    <s v="Sep"/>
    <n v="2021"/>
    <x v="129"/>
    <n v="169.07520000000002"/>
    <n v="53.28"/>
    <n v="319.68"/>
    <n v="0.26470588235294118"/>
    <x v="0"/>
    <s v="FALSO"/>
    <s v="sep-2021"/>
  </r>
  <r>
    <n v="44449"/>
    <s v="P0001"/>
    <s v="44449P0001"/>
    <n v="9"/>
    <x v="0"/>
    <x v="0"/>
    <n v="13"/>
    <s v="Product01"/>
    <x v="3"/>
    <s v="Kg"/>
    <n v="98"/>
    <n v="103.88"/>
    <n v="882"/>
    <n v="934.92"/>
    <n v="10"/>
    <s v="Sep"/>
    <n v="2021"/>
    <x v="129"/>
    <n v="121.53959999999999"/>
    <n v="5.8799999999999955"/>
    <n v="52.919999999999959"/>
    <n v="5.660377358490562E-2"/>
    <x v="0"/>
    <s v="FALSO"/>
    <s v="sep-2021"/>
  </r>
  <r>
    <n v="44449"/>
    <s v="P0026"/>
    <s v="44449P0026"/>
    <n v="2"/>
    <x v="2"/>
    <x v="0"/>
    <n v="32"/>
    <s v="Product26"/>
    <x v="4"/>
    <s v="No."/>
    <n v="18"/>
    <n v="24.66"/>
    <n v="36"/>
    <n v="49.32"/>
    <n v="10"/>
    <s v="Sep"/>
    <n v="2021"/>
    <x v="129"/>
    <n v="15.782400000000001"/>
    <n v="6.66"/>
    <n v="13.32"/>
    <n v="0.27007299270072993"/>
    <x v="1"/>
    <s v="FALSO"/>
    <s v="sep-2021"/>
  </r>
  <r>
    <n v="44450"/>
    <s v="P0001"/>
    <s v="44450P0001"/>
    <n v="6"/>
    <x v="0"/>
    <x v="0"/>
    <n v="38"/>
    <s v="Product01"/>
    <x v="3"/>
    <s v="Kg"/>
    <n v="98"/>
    <n v="103.88"/>
    <n v="588"/>
    <n v="623.28"/>
    <n v="11"/>
    <s v="Sep"/>
    <n v="2021"/>
    <x v="130"/>
    <n v="236.84639999999999"/>
    <n v="5.8799999999999955"/>
    <n v="35.279999999999973"/>
    <n v="5.660377358490562E-2"/>
    <x v="1"/>
    <s v="FALSO"/>
    <s v="sep-2021"/>
  </r>
  <r>
    <n v="44452"/>
    <s v="P0041"/>
    <s v="44452P0041"/>
    <n v="7"/>
    <x v="2"/>
    <x v="1"/>
    <n v="34"/>
    <s v="Product41"/>
    <x v="1"/>
    <s v="Ft"/>
    <n v="138"/>
    <n v="173.88"/>
    <n v="966"/>
    <n v="1217.1600000000001"/>
    <n v="13"/>
    <s v="Sep"/>
    <n v="2021"/>
    <x v="131"/>
    <n v="413.83440000000007"/>
    <n v="35.879999999999995"/>
    <n v="251.15999999999997"/>
    <n v="0.20634920634920631"/>
    <x v="0"/>
    <s v="VERDADERO"/>
    <s v="sep-2021"/>
  </r>
  <r>
    <n v="44454"/>
    <s v="P0042"/>
    <s v="44454P0042"/>
    <n v="6"/>
    <x v="2"/>
    <x v="0"/>
    <n v="6"/>
    <s v="Product42"/>
    <x v="1"/>
    <s v="Ft"/>
    <n v="120"/>
    <n v="162"/>
    <n v="720"/>
    <n v="972"/>
    <n v="15"/>
    <s v="Sep"/>
    <n v="2021"/>
    <x v="132"/>
    <n v="58.32"/>
    <n v="42"/>
    <n v="252"/>
    <n v="0.25925925925925924"/>
    <x v="1"/>
    <s v="FALSO"/>
    <s v="sep-2021"/>
  </r>
  <r>
    <n v="44454"/>
    <s v="P0042"/>
    <s v="44454P0042"/>
    <n v="14"/>
    <x v="2"/>
    <x v="0"/>
    <n v="0"/>
    <s v="Product42"/>
    <x v="1"/>
    <s v="Ft"/>
    <n v="120"/>
    <n v="162"/>
    <n v="1680"/>
    <n v="2268"/>
    <n v="15"/>
    <s v="Sep"/>
    <n v="2021"/>
    <x v="132"/>
    <n v="0"/>
    <n v="42"/>
    <n v="588"/>
    <n v="0.25925925925925924"/>
    <x v="2"/>
    <s v="FALSO"/>
    <s v="sep-2021"/>
  </r>
  <r>
    <n v="44460"/>
    <s v="P0020"/>
    <s v="44460P0020"/>
    <n v="7"/>
    <x v="0"/>
    <x v="1"/>
    <n v="12"/>
    <s v="Product20"/>
    <x v="0"/>
    <s v="Lt"/>
    <n v="61"/>
    <n v="76.25"/>
    <n v="427"/>
    <n v="533.75"/>
    <n v="21"/>
    <s v="Sep"/>
    <n v="2021"/>
    <x v="133"/>
    <n v="64.05"/>
    <n v="15.25"/>
    <n v="106.75"/>
    <n v="0.2"/>
    <x v="1"/>
    <s v="VERDADERO"/>
    <s v="sep-2021"/>
  </r>
  <r>
    <n v="44461"/>
    <s v="P0040"/>
    <s v="44461P0040"/>
    <n v="2"/>
    <x v="1"/>
    <x v="1"/>
    <n v="1"/>
    <s v="Product40"/>
    <x v="1"/>
    <s v="Kg"/>
    <n v="90"/>
    <n v="115.2"/>
    <n v="180"/>
    <n v="230.4"/>
    <n v="22"/>
    <s v="Sep"/>
    <n v="2021"/>
    <x v="134"/>
    <n v="2.3040000000000003"/>
    <n v="25.200000000000003"/>
    <n v="50.400000000000006"/>
    <n v="0.21875000000000003"/>
    <x v="1"/>
    <s v="VERDADERO"/>
    <s v="sep-2021"/>
  </r>
  <r>
    <n v="44461"/>
    <s v="P0002"/>
    <s v="44461P0002"/>
    <n v="4"/>
    <x v="2"/>
    <x v="1"/>
    <n v="32"/>
    <s v="Product02"/>
    <x v="3"/>
    <s v="Kg"/>
    <n v="105"/>
    <n v="142.80000000000001"/>
    <n v="420"/>
    <n v="571.20000000000005"/>
    <n v="22"/>
    <s v="Sep"/>
    <n v="2021"/>
    <x v="134"/>
    <n v="182.78400000000002"/>
    <n v="37.800000000000011"/>
    <n v="151.20000000000005"/>
    <n v="0.26470588235294124"/>
    <x v="1"/>
    <s v="VERDADERO"/>
    <s v="sep-2021"/>
  </r>
  <r>
    <n v="44462"/>
    <s v="P0018"/>
    <s v="44462P0018"/>
    <n v="12"/>
    <x v="2"/>
    <x v="1"/>
    <n v="26"/>
    <s v="Product18"/>
    <x v="2"/>
    <s v="No."/>
    <n v="37"/>
    <n v="49.21"/>
    <n v="444"/>
    <n v="590.52"/>
    <n v="23"/>
    <s v="Sep"/>
    <n v="2021"/>
    <x v="135"/>
    <n v="153.5352"/>
    <n v="12.21"/>
    <n v="146.52000000000001"/>
    <n v="0.24812030075187971"/>
    <x v="1"/>
    <s v="VERDADERO"/>
    <s v="sep-2021"/>
  </r>
  <r>
    <n v="44462"/>
    <s v="P0021"/>
    <s v="44462P0021"/>
    <n v="7"/>
    <x v="1"/>
    <x v="0"/>
    <n v="34"/>
    <s v="Product21"/>
    <x v="0"/>
    <s v="Ft"/>
    <n v="126"/>
    <n v="162.54"/>
    <n v="882"/>
    <n v="1137.78"/>
    <n v="23"/>
    <s v="Sep"/>
    <n v="2021"/>
    <x v="135"/>
    <n v="386.84520000000003"/>
    <n v="36.539999999999992"/>
    <n v="255.77999999999994"/>
    <n v="0.22480620155038755"/>
    <x v="0"/>
    <s v="FALSO"/>
    <s v="sep-2021"/>
  </r>
  <r>
    <n v="44466"/>
    <s v="P0034"/>
    <s v="44466P0034"/>
    <n v="1"/>
    <x v="2"/>
    <x v="1"/>
    <n v="48"/>
    <s v="Product34"/>
    <x v="4"/>
    <s v="Lt"/>
    <n v="55"/>
    <n v="58.3"/>
    <n v="55"/>
    <n v="58.3"/>
    <n v="27"/>
    <s v="Sep"/>
    <n v="2021"/>
    <x v="136"/>
    <n v="27.983999999999998"/>
    <n v="3.2999999999999972"/>
    <n v="3.2999999999999972"/>
    <n v="5.6603773584905613E-2"/>
    <x v="1"/>
    <s v="VERDADERO"/>
    <s v="sep-2021"/>
  </r>
  <r>
    <n v="44469"/>
    <s v="P0014"/>
    <s v="44469P0014"/>
    <n v="9"/>
    <x v="1"/>
    <x v="0"/>
    <n v="50"/>
    <s v="Product14"/>
    <x v="2"/>
    <s v="Kg"/>
    <n v="112"/>
    <n v="146.72"/>
    <n v="1008"/>
    <n v="1320.48"/>
    <n v="30"/>
    <s v="Sep"/>
    <n v="2021"/>
    <x v="137"/>
    <n v="660.24"/>
    <n v="34.72"/>
    <n v="312.48"/>
    <n v="0.23664122137404581"/>
    <x v="0"/>
    <s v="FALSO"/>
    <s v="sep-2021"/>
  </r>
  <r>
    <n v="44469"/>
    <s v="P0006"/>
    <s v="44469P0006"/>
    <n v="5"/>
    <x v="1"/>
    <x v="0"/>
    <n v="47"/>
    <s v="Product06"/>
    <x v="3"/>
    <s v="Kg"/>
    <n v="75"/>
    <n v="85.5"/>
    <n v="375"/>
    <n v="427.5"/>
    <n v="30"/>
    <s v="Sep"/>
    <n v="2021"/>
    <x v="137"/>
    <n v="200.92499999999998"/>
    <n v="10.5"/>
    <n v="52.5"/>
    <n v="0.12280701754385964"/>
    <x v="1"/>
    <s v="FALSO"/>
    <s v="sep-2021"/>
  </r>
  <r>
    <n v="44470"/>
    <s v="P0030"/>
    <s v="44470P0030"/>
    <n v="14"/>
    <x v="1"/>
    <x v="1"/>
    <n v="14"/>
    <s v="Product30"/>
    <x v="4"/>
    <s v="Ft"/>
    <n v="148"/>
    <n v="201.28"/>
    <n v="2072"/>
    <n v="2817.92"/>
    <n v="1"/>
    <s v="Oct"/>
    <n v="2021"/>
    <x v="138"/>
    <n v="394.50880000000006"/>
    <n v="53.28"/>
    <n v="745.92000000000007"/>
    <n v="0.26470588235294118"/>
    <x v="2"/>
    <s v="VERDADERO"/>
    <s v="oct-2021"/>
  </r>
  <r>
    <n v="44471"/>
    <s v="P0014"/>
    <s v="44471P0014"/>
    <n v="15"/>
    <x v="2"/>
    <x v="0"/>
    <n v="28"/>
    <s v="Product14"/>
    <x v="2"/>
    <s v="Kg"/>
    <n v="112"/>
    <n v="146.72"/>
    <n v="1680"/>
    <n v="2200.8000000000002"/>
    <n v="2"/>
    <s v="Oct"/>
    <n v="2021"/>
    <x v="139"/>
    <n v="616.22400000000016"/>
    <n v="34.72"/>
    <n v="520.79999999999995"/>
    <n v="0.23664122137404575"/>
    <x v="2"/>
    <s v="FALSO"/>
    <s v="oct-2021"/>
  </r>
  <r>
    <n v="44472"/>
    <s v="P0019"/>
    <s v="44472P0019"/>
    <n v="9"/>
    <x v="2"/>
    <x v="0"/>
    <n v="21"/>
    <s v="Product19"/>
    <x v="2"/>
    <s v="Ft"/>
    <n v="150"/>
    <n v="210"/>
    <n v="1350"/>
    <n v="1890"/>
    <n v="3"/>
    <s v="Oct"/>
    <n v="2021"/>
    <x v="140"/>
    <n v="396.9"/>
    <n v="60"/>
    <n v="540"/>
    <n v="0.2857142857142857"/>
    <x v="0"/>
    <s v="FALSO"/>
    <s v="oct-2021"/>
  </r>
  <r>
    <n v="44475"/>
    <s v="P0035"/>
    <s v="44475P0035"/>
    <n v="1"/>
    <x v="2"/>
    <x v="0"/>
    <n v="17"/>
    <s v="Product35"/>
    <x v="4"/>
    <s v="No."/>
    <n v="5"/>
    <n v="6.7"/>
    <n v="5"/>
    <n v="6.7"/>
    <n v="6"/>
    <s v="Oct"/>
    <n v="2021"/>
    <x v="141"/>
    <n v="1.139"/>
    <n v="1.7000000000000002"/>
    <n v="1.7000000000000002"/>
    <n v="0.2537313432835821"/>
    <x v="1"/>
    <s v="FALSO"/>
    <s v="oct-2021"/>
  </r>
  <r>
    <n v="44475"/>
    <s v="P0036"/>
    <s v="44475P0036"/>
    <n v="12"/>
    <x v="1"/>
    <x v="0"/>
    <n v="53"/>
    <s v="Product36"/>
    <x v="4"/>
    <s v="Kg"/>
    <n v="90"/>
    <n v="96.3"/>
    <n v="1080"/>
    <n v="1155.5999999999999"/>
    <n v="6"/>
    <s v="Oct"/>
    <n v="2021"/>
    <x v="141"/>
    <n v="612.46799999999996"/>
    <n v="6.2999999999999972"/>
    <n v="75.599999999999966"/>
    <n v="6.5420560747663531E-2"/>
    <x v="0"/>
    <s v="FALSO"/>
    <s v="oct-2021"/>
  </r>
  <r>
    <n v="44476"/>
    <s v="P0026"/>
    <s v="44476P0026"/>
    <n v="6"/>
    <x v="2"/>
    <x v="1"/>
    <n v="16"/>
    <s v="Product26"/>
    <x v="4"/>
    <s v="No."/>
    <n v="18"/>
    <n v="24.66"/>
    <n v="108"/>
    <n v="147.96"/>
    <n v="7"/>
    <s v="Oct"/>
    <n v="2021"/>
    <x v="142"/>
    <n v="23.6736"/>
    <n v="6.66"/>
    <n v="39.96"/>
    <n v="0.27007299270072993"/>
    <x v="1"/>
    <s v="VERDADERO"/>
    <s v="oct-2021"/>
  </r>
  <r>
    <n v="44478"/>
    <s v="P0038"/>
    <s v="44478P0038"/>
    <n v="5"/>
    <x v="2"/>
    <x v="1"/>
    <n v="24"/>
    <s v="Product38"/>
    <x v="1"/>
    <s v="Kg"/>
    <n v="72"/>
    <n v="79.92"/>
    <n v="360"/>
    <n v="399.6"/>
    <n v="9"/>
    <s v="Oct"/>
    <n v="2021"/>
    <x v="143"/>
    <n v="95.903999999999996"/>
    <n v="7.9200000000000017"/>
    <n v="39.600000000000009"/>
    <n v="9.9099099099099114E-2"/>
    <x v="1"/>
    <s v="VERDADERO"/>
    <s v="oct-2021"/>
  </r>
  <r>
    <n v="44478"/>
    <s v="P0032"/>
    <s v="44478P0032"/>
    <n v="11"/>
    <x v="1"/>
    <x v="1"/>
    <n v="13"/>
    <s v="Product32"/>
    <x v="4"/>
    <s v="Kg"/>
    <n v="89"/>
    <n v="117.48"/>
    <n v="979"/>
    <n v="1292.28"/>
    <n v="9"/>
    <s v="Oct"/>
    <n v="2021"/>
    <x v="143"/>
    <n v="167.99639999999999"/>
    <n v="28.480000000000004"/>
    <n v="313.28000000000003"/>
    <n v="0.24242424242424246"/>
    <x v="0"/>
    <s v="VERDADERO"/>
    <s v="oct-2021"/>
  </r>
  <r>
    <n v="44479"/>
    <s v="P0035"/>
    <s v="44479P0035"/>
    <n v="14"/>
    <x v="2"/>
    <x v="1"/>
    <n v="20"/>
    <s v="Product35"/>
    <x v="4"/>
    <s v="No."/>
    <n v="5"/>
    <n v="6.7"/>
    <n v="70"/>
    <n v="93.8"/>
    <n v="10"/>
    <s v="Oct"/>
    <n v="2021"/>
    <x v="144"/>
    <n v="18.760000000000002"/>
    <n v="1.7000000000000002"/>
    <n v="23.800000000000004"/>
    <n v="0.25373134328358216"/>
    <x v="1"/>
    <s v="VERDADERO"/>
    <s v="oct-2021"/>
  </r>
  <r>
    <n v="44480"/>
    <s v="P0011"/>
    <s v="44480P0011"/>
    <n v="15"/>
    <x v="2"/>
    <x v="1"/>
    <n v="24"/>
    <s v="Product11"/>
    <x v="2"/>
    <s v="Lt"/>
    <n v="44"/>
    <n v="48.4"/>
    <n v="660"/>
    <n v="726"/>
    <n v="11"/>
    <s v="Oct"/>
    <n v="2021"/>
    <x v="145"/>
    <n v="174.23999999999998"/>
    <n v="4.3999999999999986"/>
    <n v="65.999999999999972"/>
    <n v="9.090909090909087E-2"/>
    <x v="1"/>
    <s v="VERDADERO"/>
    <s v="oct-2021"/>
  </r>
  <r>
    <n v="44481"/>
    <s v="P0027"/>
    <s v="44481P0027"/>
    <n v="8"/>
    <x v="1"/>
    <x v="0"/>
    <n v="44"/>
    <s v="Product27"/>
    <x v="4"/>
    <s v="Lt"/>
    <n v="48"/>
    <n v="57.12"/>
    <n v="384"/>
    <n v="456.96"/>
    <n v="12"/>
    <s v="Oct"/>
    <n v="2021"/>
    <x v="146"/>
    <n v="201.0624"/>
    <n v="9.1199999999999974"/>
    <n v="72.95999999999998"/>
    <n v="0.15966386554621845"/>
    <x v="1"/>
    <s v="FALSO"/>
    <s v="oct-2021"/>
  </r>
  <r>
    <n v="44486"/>
    <s v="P0001"/>
    <s v="44486P0001"/>
    <n v="13"/>
    <x v="2"/>
    <x v="0"/>
    <n v="52"/>
    <s v="Product01"/>
    <x v="3"/>
    <s v="Kg"/>
    <n v="98"/>
    <n v="103.88"/>
    <n v="1274"/>
    <n v="1350.44"/>
    <n v="17"/>
    <s v="Oct"/>
    <n v="2021"/>
    <x v="147"/>
    <n v="702.22880000000009"/>
    <n v="5.8799999999999955"/>
    <n v="76.439999999999941"/>
    <n v="5.6603773584905613E-2"/>
    <x v="0"/>
    <s v="FALSO"/>
    <s v="oct-2021"/>
  </r>
  <r>
    <n v="44487"/>
    <s v="P0025"/>
    <s v="44487P0025"/>
    <n v="6"/>
    <x v="1"/>
    <x v="1"/>
    <n v="16"/>
    <s v="Product25"/>
    <x v="0"/>
    <s v="No."/>
    <n v="7"/>
    <n v="8.33"/>
    <n v="42"/>
    <n v="49.98"/>
    <n v="18"/>
    <s v="Oct"/>
    <n v="2021"/>
    <x v="148"/>
    <n v="7.9967999999999995"/>
    <n v="1.33"/>
    <n v="7.98"/>
    <n v="0.1596638655462185"/>
    <x v="1"/>
    <s v="VERDADERO"/>
    <s v="oct-2021"/>
  </r>
  <r>
    <n v="44487"/>
    <s v="P0021"/>
    <s v="44487P0021"/>
    <n v="13"/>
    <x v="1"/>
    <x v="1"/>
    <n v="16"/>
    <s v="Product21"/>
    <x v="0"/>
    <s v="Ft"/>
    <n v="126"/>
    <n v="162.54"/>
    <n v="1638"/>
    <n v="2113.02"/>
    <n v="18"/>
    <s v="Oct"/>
    <n v="2021"/>
    <x v="148"/>
    <n v="338.08319999999998"/>
    <n v="36.539999999999992"/>
    <n v="475.01999999999987"/>
    <n v="0.22480620155038752"/>
    <x v="2"/>
    <s v="VERDADERO"/>
    <s v="oct-2021"/>
  </r>
  <r>
    <n v="44491"/>
    <s v="P0011"/>
    <s v="44491P0011"/>
    <n v="7"/>
    <x v="2"/>
    <x v="1"/>
    <n v="52"/>
    <s v="Product11"/>
    <x v="2"/>
    <s v="Lt"/>
    <n v="44"/>
    <n v="48.4"/>
    <n v="308"/>
    <n v="338.8"/>
    <n v="22"/>
    <s v="Oct"/>
    <n v="2021"/>
    <x v="149"/>
    <n v="176.17600000000002"/>
    <n v="4.3999999999999986"/>
    <n v="30.79999999999999"/>
    <n v="9.090909090909087E-2"/>
    <x v="1"/>
    <s v="VERDADERO"/>
    <s v="oct-2021"/>
  </r>
  <r>
    <n v="44491"/>
    <s v="P0024"/>
    <s v="44491P0024"/>
    <n v="13"/>
    <x v="1"/>
    <x v="1"/>
    <n v="20"/>
    <s v="Product24"/>
    <x v="0"/>
    <s v="Ft"/>
    <n v="144"/>
    <n v="156.96"/>
    <n v="1872"/>
    <n v="2040.48"/>
    <n v="22"/>
    <s v="Oct"/>
    <n v="2021"/>
    <x v="149"/>
    <n v="408.096"/>
    <n v="12.960000000000008"/>
    <n v="168.4800000000001"/>
    <n v="8.2568807339449588E-2"/>
    <x v="2"/>
    <s v="VERDADERO"/>
    <s v="oct-2021"/>
  </r>
  <r>
    <n v="44491"/>
    <s v="P0009"/>
    <s v="44491P0009"/>
    <n v="1"/>
    <x v="2"/>
    <x v="1"/>
    <n v="31"/>
    <s v="Product09"/>
    <x v="3"/>
    <s v="No."/>
    <n v="6"/>
    <n v="7.8599999999999994"/>
    <n v="6"/>
    <n v="7.8599999999999994"/>
    <n v="22"/>
    <s v="Oct"/>
    <n v="2021"/>
    <x v="149"/>
    <n v="2.4365999999999999"/>
    <n v="1.8599999999999994"/>
    <n v="1.8599999999999994"/>
    <n v="0.23664122137404575"/>
    <x v="1"/>
    <s v="VERDADERO"/>
    <s v="oct-2021"/>
  </r>
  <r>
    <n v="44493"/>
    <s v="P0011"/>
    <s v="44493P0011"/>
    <n v="3"/>
    <x v="0"/>
    <x v="1"/>
    <n v="46"/>
    <s v="Product11"/>
    <x v="2"/>
    <s v="Lt"/>
    <n v="44"/>
    <n v="48.4"/>
    <n v="132"/>
    <n v="145.19999999999999"/>
    <n v="24"/>
    <s v="Oct"/>
    <n v="2021"/>
    <x v="150"/>
    <n v="66.792000000000002"/>
    <n v="4.3999999999999986"/>
    <n v="13.199999999999996"/>
    <n v="9.0909090909090884E-2"/>
    <x v="1"/>
    <s v="VERDADERO"/>
    <s v="oct-2021"/>
  </r>
  <r>
    <n v="44494"/>
    <s v="P0044"/>
    <s v="44494P0044"/>
    <n v="9"/>
    <x v="1"/>
    <x v="1"/>
    <n v="32"/>
    <s v="Product44"/>
    <x v="1"/>
    <s v="Kg"/>
    <n v="76"/>
    <n v="82.08"/>
    <n v="684"/>
    <n v="738.72"/>
    <n v="25"/>
    <s v="Oct"/>
    <n v="2021"/>
    <x v="151"/>
    <n v="236.3904"/>
    <n v="6.0799999999999983"/>
    <n v="54.719999999999985"/>
    <n v="7.4074074074074056E-2"/>
    <x v="1"/>
    <s v="VERDADERO"/>
    <s v="oct-2021"/>
  </r>
  <r>
    <n v="44495"/>
    <s v="P0004"/>
    <s v="44495P0004"/>
    <n v="6"/>
    <x v="0"/>
    <x v="1"/>
    <n v="2"/>
    <s v="Product04"/>
    <x v="3"/>
    <s v="Lt"/>
    <n v="44"/>
    <n v="48.84"/>
    <n v="264"/>
    <n v="293.04000000000002"/>
    <n v="26"/>
    <s v="Oct"/>
    <n v="2021"/>
    <x v="152"/>
    <n v="5.8608000000000002"/>
    <n v="4.8400000000000034"/>
    <n v="29.04000000000002"/>
    <n v="9.9099099099099155E-2"/>
    <x v="1"/>
    <s v="VERDADERO"/>
    <s v="oct-2021"/>
  </r>
  <r>
    <n v="44497"/>
    <s v="P0008"/>
    <s v="44497P0008"/>
    <n v="1"/>
    <x v="2"/>
    <x v="1"/>
    <n v="4"/>
    <s v="Product08"/>
    <x v="3"/>
    <s v="Kg"/>
    <n v="83"/>
    <n v="94.62"/>
    <n v="83"/>
    <n v="94.62"/>
    <n v="28"/>
    <s v="Oct"/>
    <n v="2021"/>
    <x v="153"/>
    <n v="3.7848000000000002"/>
    <n v="11.620000000000005"/>
    <n v="11.620000000000005"/>
    <n v="0.1228070175438597"/>
    <x v="1"/>
    <s v="VERDADERO"/>
    <s v="oct-2021"/>
  </r>
  <r>
    <n v="44498"/>
    <s v="P0038"/>
    <s v="44498P0038"/>
    <n v="14"/>
    <x v="1"/>
    <x v="0"/>
    <n v="53"/>
    <s v="Product38"/>
    <x v="1"/>
    <s v="Kg"/>
    <n v="72"/>
    <n v="79.92"/>
    <n v="1008"/>
    <n v="1118.8800000000001"/>
    <n v="29"/>
    <s v="Oct"/>
    <n v="2021"/>
    <x v="154"/>
    <n v="593.0064000000001"/>
    <n v="7.9200000000000017"/>
    <n v="110.88000000000002"/>
    <n v="9.9099099099099114E-2"/>
    <x v="0"/>
    <s v="FALSO"/>
    <s v="oct-2021"/>
  </r>
  <r>
    <n v="44500"/>
    <s v="P0021"/>
    <s v="44500P0021"/>
    <n v="6"/>
    <x v="1"/>
    <x v="1"/>
    <n v="49"/>
    <s v="Product21"/>
    <x v="0"/>
    <s v="Ft"/>
    <n v="126"/>
    <n v="162.54"/>
    <n v="756"/>
    <n v="975.24"/>
    <n v="31"/>
    <s v="Oct"/>
    <n v="2021"/>
    <x v="155"/>
    <n v="477.86759999999998"/>
    <n v="36.539999999999992"/>
    <n v="219.23999999999995"/>
    <n v="0.22480620155038755"/>
    <x v="0"/>
    <s v="VERDADERO"/>
    <s v="oct-2021"/>
  </r>
  <r>
    <n v="44503"/>
    <s v="P0013"/>
    <s v="44503P0013"/>
    <n v="12"/>
    <x v="2"/>
    <x v="1"/>
    <n v="51"/>
    <s v="Product13"/>
    <x v="2"/>
    <s v="Kg"/>
    <n v="112"/>
    <n v="122.08"/>
    <n v="1344"/>
    <n v="1464.96"/>
    <n v="3"/>
    <s v="Nov"/>
    <n v="2021"/>
    <x v="156"/>
    <n v="747.12959999999998"/>
    <n v="10.079999999999998"/>
    <n v="120.95999999999998"/>
    <n v="8.2568807339449532E-2"/>
    <x v="0"/>
    <s v="VERDADERO"/>
    <s v="nov-2021"/>
  </r>
  <r>
    <n v="44506"/>
    <s v="P0036"/>
    <s v="44506P0036"/>
    <n v="10"/>
    <x v="2"/>
    <x v="0"/>
    <n v="30"/>
    <s v="Product36"/>
    <x v="4"/>
    <s v="Kg"/>
    <n v="90"/>
    <n v="96.3"/>
    <n v="900"/>
    <n v="963"/>
    <n v="6"/>
    <s v="Nov"/>
    <n v="2021"/>
    <x v="157"/>
    <n v="288.89999999999998"/>
    <n v="6.2999999999999972"/>
    <n v="62.999999999999972"/>
    <n v="6.5420560747663517E-2"/>
    <x v="0"/>
    <s v="FALSO"/>
    <s v="nov-2021"/>
  </r>
  <r>
    <n v="44508"/>
    <s v="P0007"/>
    <s v="44508P0007"/>
    <n v="15"/>
    <x v="2"/>
    <x v="0"/>
    <n v="8"/>
    <s v="Product07"/>
    <x v="3"/>
    <s v="Lt"/>
    <n v="43"/>
    <n v="47.73"/>
    <n v="645"/>
    <n v="715.95"/>
    <n v="8"/>
    <s v="Nov"/>
    <n v="2021"/>
    <x v="158"/>
    <n v="57.276000000000003"/>
    <n v="4.7299999999999969"/>
    <n v="70.94999999999996"/>
    <n v="9.9099099099099031E-2"/>
    <x v="1"/>
    <s v="FALSO"/>
    <s v="nov-2021"/>
  </r>
  <r>
    <n v="44510"/>
    <s v="P0042"/>
    <s v="44510P0042"/>
    <n v="6"/>
    <x v="1"/>
    <x v="1"/>
    <n v="28"/>
    <s v="Product42"/>
    <x v="1"/>
    <s v="Ft"/>
    <n v="120"/>
    <n v="162"/>
    <n v="720"/>
    <n v="972"/>
    <n v="10"/>
    <s v="Nov"/>
    <n v="2021"/>
    <x v="159"/>
    <n v="272.16000000000003"/>
    <n v="42"/>
    <n v="252"/>
    <n v="0.25925925925925924"/>
    <x v="1"/>
    <s v="VERDADERO"/>
    <s v="nov-2021"/>
  </r>
  <r>
    <n v="44511"/>
    <s v="P0040"/>
    <s v="44511P0040"/>
    <n v="12"/>
    <x v="0"/>
    <x v="0"/>
    <n v="39"/>
    <s v="Product40"/>
    <x v="1"/>
    <s v="Kg"/>
    <n v="90"/>
    <n v="115.2"/>
    <n v="1080"/>
    <n v="1382.4"/>
    <n v="11"/>
    <s v="Nov"/>
    <n v="2021"/>
    <x v="160"/>
    <n v="539.13600000000008"/>
    <n v="25.200000000000003"/>
    <n v="302.40000000000003"/>
    <n v="0.21875"/>
    <x v="0"/>
    <s v="FALSO"/>
    <s v="nov-2021"/>
  </r>
  <r>
    <n v="44512"/>
    <s v="P0010"/>
    <s v="44512P0010"/>
    <n v="3"/>
    <x v="1"/>
    <x v="1"/>
    <n v="26"/>
    <s v="Product10"/>
    <x v="2"/>
    <s v="Ft"/>
    <n v="148"/>
    <n v="164.28"/>
    <n v="444"/>
    <n v="492.84"/>
    <n v="12"/>
    <s v="Nov"/>
    <n v="2021"/>
    <x v="161"/>
    <n v="128.13839999999999"/>
    <n v="16.28"/>
    <n v="48.84"/>
    <n v="9.9099099099099114E-2"/>
    <x v="1"/>
    <s v="VERDADERO"/>
    <s v="nov-2021"/>
  </r>
  <r>
    <n v="44520"/>
    <s v="P0034"/>
    <s v="44520P0034"/>
    <n v="14"/>
    <x v="1"/>
    <x v="0"/>
    <n v="18"/>
    <s v="Product34"/>
    <x v="4"/>
    <s v="Lt"/>
    <n v="55"/>
    <n v="58.3"/>
    <n v="770"/>
    <n v="816.19999999999993"/>
    <n v="20"/>
    <s v="Nov"/>
    <n v="2021"/>
    <x v="162"/>
    <n v="146.91599999999997"/>
    <n v="3.2999999999999972"/>
    <n v="46.19999999999996"/>
    <n v="5.6603773584905613E-2"/>
    <x v="0"/>
    <s v="FALSO"/>
    <s v="nov-2021"/>
  </r>
  <r>
    <n v="44520"/>
    <s v="P0008"/>
    <s v="44520P0008"/>
    <n v="11"/>
    <x v="1"/>
    <x v="1"/>
    <n v="17"/>
    <s v="Product08"/>
    <x v="3"/>
    <s v="Kg"/>
    <n v="83"/>
    <n v="94.62"/>
    <n v="913"/>
    <n v="1040.82"/>
    <n v="20"/>
    <s v="Nov"/>
    <n v="2021"/>
    <x v="162"/>
    <n v="176.93940000000001"/>
    <n v="11.620000000000005"/>
    <n v="127.82000000000005"/>
    <n v="0.1228070175438597"/>
    <x v="0"/>
    <s v="VERDADERO"/>
    <s v="nov-2021"/>
  </r>
  <r>
    <n v="44521"/>
    <s v="P0014"/>
    <s v="44521P0014"/>
    <n v="1"/>
    <x v="0"/>
    <x v="0"/>
    <n v="40"/>
    <s v="Product14"/>
    <x v="2"/>
    <s v="Kg"/>
    <n v="112"/>
    <n v="146.72"/>
    <n v="112"/>
    <n v="146.72"/>
    <n v="21"/>
    <s v="Nov"/>
    <n v="2021"/>
    <x v="163"/>
    <n v="58.688000000000002"/>
    <n v="34.72"/>
    <n v="34.72"/>
    <n v="0.23664122137404581"/>
    <x v="1"/>
    <s v="FALSO"/>
    <s v="nov-2021"/>
  </r>
  <r>
    <n v="44521"/>
    <s v="P0006"/>
    <s v="44521P0006"/>
    <n v="1"/>
    <x v="1"/>
    <x v="1"/>
    <n v="18"/>
    <s v="Product06"/>
    <x v="3"/>
    <s v="Kg"/>
    <n v="75"/>
    <n v="85.5"/>
    <n v="75"/>
    <n v="85.5"/>
    <n v="21"/>
    <s v="Nov"/>
    <n v="2021"/>
    <x v="163"/>
    <n v="15.389999999999999"/>
    <n v="10.5"/>
    <n v="10.5"/>
    <n v="0.12280701754385964"/>
    <x v="1"/>
    <s v="VERDADERO"/>
    <s v="nov-2021"/>
  </r>
  <r>
    <n v="44527"/>
    <s v="P0012"/>
    <s v="44527P0012"/>
    <n v="8"/>
    <x v="1"/>
    <x v="0"/>
    <n v="25"/>
    <s v="Product12"/>
    <x v="2"/>
    <s v="Kg"/>
    <n v="73"/>
    <n v="94.17"/>
    <n v="584"/>
    <n v="753.36"/>
    <n v="27"/>
    <s v="Nov"/>
    <n v="2021"/>
    <x v="164"/>
    <n v="188.34"/>
    <n v="21.17"/>
    <n v="169.36"/>
    <n v="0.22480620155038761"/>
    <x v="1"/>
    <s v="FALSO"/>
    <s v="nov-2021"/>
  </r>
  <r>
    <n v="44528"/>
    <s v="P0040"/>
    <s v="44528P0040"/>
    <n v="2"/>
    <x v="2"/>
    <x v="1"/>
    <n v="23"/>
    <s v="Product40"/>
    <x v="1"/>
    <s v="Kg"/>
    <n v="90"/>
    <n v="115.2"/>
    <n v="180"/>
    <n v="230.4"/>
    <n v="28"/>
    <s v="Nov"/>
    <n v="2021"/>
    <x v="165"/>
    <n v="52.992000000000004"/>
    <n v="25.200000000000003"/>
    <n v="50.400000000000006"/>
    <n v="0.21875000000000003"/>
    <x v="1"/>
    <s v="VERDADERO"/>
    <s v="nov-2021"/>
  </r>
  <r>
    <n v="44530"/>
    <s v="P0039"/>
    <s v="44530P0039"/>
    <n v="15"/>
    <x v="2"/>
    <x v="0"/>
    <n v="8"/>
    <s v="Product39"/>
    <x v="1"/>
    <s v="No."/>
    <n v="37"/>
    <n v="42.55"/>
    <n v="555"/>
    <n v="638.25"/>
    <n v="30"/>
    <s v="Nov"/>
    <n v="2021"/>
    <x v="166"/>
    <n v="51.06"/>
    <n v="5.5499999999999972"/>
    <n v="83.249999999999957"/>
    <n v="0.13043478260869559"/>
    <x v="1"/>
    <s v="FALSO"/>
    <s v="nov-2021"/>
  </r>
  <r>
    <n v="44532"/>
    <s v="P0016"/>
    <s v="44532P0016"/>
    <n v="10"/>
    <x v="2"/>
    <x v="1"/>
    <n v="43"/>
    <s v="Product16"/>
    <x v="2"/>
    <s v="No."/>
    <n v="13"/>
    <n v="16.64"/>
    <n v="130"/>
    <n v="166.4"/>
    <n v="2"/>
    <s v="Dec"/>
    <n v="2021"/>
    <x v="167"/>
    <n v="71.552000000000007"/>
    <n v="3.6400000000000006"/>
    <n v="36.400000000000006"/>
    <n v="0.21875000000000003"/>
    <x v="1"/>
    <s v="VERDADERO"/>
    <s v="dic-2021"/>
  </r>
  <r>
    <n v="44533"/>
    <s v="P0034"/>
    <s v="44533P0034"/>
    <n v="2"/>
    <x v="1"/>
    <x v="1"/>
    <n v="0"/>
    <s v="Product34"/>
    <x v="4"/>
    <s v="Lt"/>
    <n v="55"/>
    <n v="58.3"/>
    <n v="110"/>
    <n v="116.6"/>
    <n v="3"/>
    <s v="Dec"/>
    <n v="2021"/>
    <x v="168"/>
    <n v="0"/>
    <n v="3.2999999999999972"/>
    <n v="6.5999999999999943"/>
    <n v="5.6603773584905613E-2"/>
    <x v="1"/>
    <s v="VERDADERO"/>
    <s v="dic-2021"/>
  </r>
  <r>
    <n v="44533"/>
    <s v="P0019"/>
    <s v="44533P0019"/>
    <n v="8"/>
    <x v="1"/>
    <x v="0"/>
    <n v="25"/>
    <s v="Product19"/>
    <x v="2"/>
    <s v="Ft"/>
    <n v="150"/>
    <n v="210"/>
    <n v="1200"/>
    <n v="1680"/>
    <n v="3"/>
    <s v="Dec"/>
    <n v="2021"/>
    <x v="168"/>
    <n v="420"/>
    <n v="60"/>
    <n v="480"/>
    <n v="0.2857142857142857"/>
    <x v="0"/>
    <s v="FALSO"/>
    <s v="dic-2021"/>
  </r>
  <r>
    <n v="44535"/>
    <s v="P0004"/>
    <s v="44535P0004"/>
    <n v="15"/>
    <x v="2"/>
    <x v="1"/>
    <n v="24"/>
    <s v="Product04"/>
    <x v="3"/>
    <s v="Lt"/>
    <n v="44"/>
    <n v="48.84"/>
    <n v="660"/>
    <n v="732.6"/>
    <n v="5"/>
    <s v="Dec"/>
    <n v="2021"/>
    <x v="169"/>
    <n v="175.82400000000001"/>
    <n v="4.8400000000000034"/>
    <n v="72.600000000000051"/>
    <n v="9.9099099099099169E-2"/>
    <x v="1"/>
    <s v="VERDADERO"/>
    <s v="dic-2021"/>
  </r>
  <r>
    <n v="44535"/>
    <s v="P0010"/>
    <s v="44535P0010"/>
    <n v="1"/>
    <x v="2"/>
    <x v="0"/>
    <n v="40"/>
    <s v="Product10"/>
    <x v="2"/>
    <s v="Ft"/>
    <n v="148"/>
    <n v="164.28"/>
    <n v="148"/>
    <n v="164.28"/>
    <n v="5"/>
    <s v="Dec"/>
    <n v="2021"/>
    <x v="169"/>
    <n v="65.712000000000003"/>
    <n v="16.28"/>
    <n v="16.28"/>
    <n v="9.90990990990991E-2"/>
    <x v="1"/>
    <s v="FALSO"/>
    <s v="dic-2021"/>
  </r>
  <r>
    <n v="44537"/>
    <s v="P0013"/>
    <s v="44537P0013"/>
    <n v="8"/>
    <x v="2"/>
    <x v="0"/>
    <n v="7"/>
    <s v="Product13"/>
    <x v="2"/>
    <s v="Kg"/>
    <n v="112"/>
    <n v="122.08"/>
    <n v="896"/>
    <n v="976.64"/>
    <n v="7"/>
    <s v="Dec"/>
    <n v="2021"/>
    <x v="170"/>
    <n v="68.364800000000002"/>
    <n v="10.079999999999998"/>
    <n v="80.639999999999986"/>
    <n v="8.2568807339449532E-2"/>
    <x v="0"/>
    <s v="FALSO"/>
    <s v="dic-2021"/>
  </r>
  <r>
    <n v="44538"/>
    <s v="P0044"/>
    <s v="44538P0044"/>
    <n v="14"/>
    <x v="2"/>
    <x v="0"/>
    <n v="33"/>
    <s v="Product44"/>
    <x v="1"/>
    <s v="Kg"/>
    <n v="76"/>
    <n v="82.08"/>
    <n v="1064"/>
    <n v="1149.1199999999999"/>
    <n v="8"/>
    <s v="Dec"/>
    <n v="2021"/>
    <x v="171"/>
    <n v="379.20959999999997"/>
    <n v="6.0799999999999983"/>
    <n v="85.119999999999976"/>
    <n v="7.4074074074074056E-2"/>
    <x v="0"/>
    <s v="FALSO"/>
    <s v="dic-2021"/>
  </r>
  <r>
    <n v="44544"/>
    <s v="P0042"/>
    <s v="44544P0042"/>
    <n v="4"/>
    <x v="2"/>
    <x v="0"/>
    <n v="44"/>
    <s v="Product42"/>
    <x v="1"/>
    <s v="Ft"/>
    <n v="120"/>
    <n v="162"/>
    <n v="480"/>
    <n v="648"/>
    <n v="14"/>
    <s v="Dec"/>
    <n v="2021"/>
    <x v="172"/>
    <n v="285.12"/>
    <n v="42"/>
    <n v="168"/>
    <n v="0.25925925925925924"/>
    <x v="1"/>
    <s v="FALSO"/>
    <s v="dic-2021"/>
  </r>
  <r>
    <n v="44548"/>
    <s v="P0003"/>
    <s v="44548P0003"/>
    <n v="2"/>
    <x v="2"/>
    <x v="1"/>
    <n v="26"/>
    <s v="Product03"/>
    <x v="3"/>
    <s v="Kg"/>
    <n v="71"/>
    <n v="80.94"/>
    <n v="142"/>
    <n v="161.88"/>
    <n v="18"/>
    <s v="Dec"/>
    <n v="2021"/>
    <x v="173"/>
    <n v="42.088799999999999"/>
    <n v="9.9399999999999977"/>
    <n v="19.879999999999995"/>
    <n v="0.12280701754385963"/>
    <x v="1"/>
    <s v="VERDADERO"/>
    <s v="dic-2021"/>
  </r>
  <r>
    <n v="44548"/>
    <s v="P0022"/>
    <s v="44548P0022"/>
    <n v="8"/>
    <x v="1"/>
    <x v="1"/>
    <n v="7"/>
    <s v="Product22"/>
    <x v="0"/>
    <s v="Ft"/>
    <n v="121"/>
    <n v="141.57"/>
    <n v="968"/>
    <n v="1132.56"/>
    <n v="18"/>
    <s v="Dec"/>
    <n v="2021"/>
    <x v="173"/>
    <n v="79.279200000000003"/>
    <n v="20.569999999999993"/>
    <n v="164.55999999999995"/>
    <n v="0.14529914529914525"/>
    <x v="0"/>
    <s v="VERDADERO"/>
    <s v="dic-2021"/>
  </r>
  <r>
    <n v="44549"/>
    <s v="P0023"/>
    <s v="44549P0023"/>
    <n v="12"/>
    <x v="2"/>
    <x v="0"/>
    <n v="13"/>
    <s v="Product23"/>
    <x v="0"/>
    <s v="Ft"/>
    <n v="141"/>
    <n v="149.46"/>
    <n v="1692"/>
    <n v="1793.52"/>
    <n v="19"/>
    <s v="Dec"/>
    <n v="2021"/>
    <x v="174"/>
    <n v="233.1576"/>
    <n v="8.460000000000008"/>
    <n v="101.5200000000001"/>
    <n v="5.6603773584905717E-2"/>
    <x v="2"/>
    <s v="FALSO"/>
    <s v="dic-2021"/>
  </r>
  <r>
    <n v="44549"/>
    <s v="P0029"/>
    <s v="44549P0029"/>
    <n v="3"/>
    <x v="0"/>
    <x v="0"/>
    <n v="29"/>
    <s v="Product29"/>
    <x v="4"/>
    <s v="Lt"/>
    <n v="47"/>
    <n v="53.11"/>
    <n v="141"/>
    <n v="159.33000000000001"/>
    <n v="19"/>
    <s v="Dec"/>
    <n v="2021"/>
    <x v="174"/>
    <n v="46.2057"/>
    <n v="6.1099999999999994"/>
    <n v="18.329999999999998"/>
    <n v="0.1150442477876106"/>
    <x v="1"/>
    <s v="FALSO"/>
    <s v="dic-2021"/>
  </r>
  <r>
    <n v="44549"/>
    <s v="P0011"/>
    <s v="44549P0011"/>
    <n v="10"/>
    <x v="1"/>
    <x v="0"/>
    <n v="47"/>
    <s v="Product11"/>
    <x v="2"/>
    <s v="Lt"/>
    <n v="44"/>
    <n v="48.4"/>
    <n v="440"/>
    <n v="484"/>
    <n v="19"/>
    <s v="Dec"/>
    <n v="2021"/>
    <x v="174"/>
    <n v="227.48"/>
    <n v="4.3999999999999986"/>
    <n v="43.999999999999986"/>
    <n v="9.0909090909090884E-2"/>
    <x v="1"/>
    <s v="FALSO"/>
    <s v="dic-2021"/>
  </r>
  <r>
    <n v="44550"/>
    <s v="P0012"/>
    <s v="44550P0012"/>
    <n v="14"/>
    <x v="2"/>
    <x v="0"/>
    <n v="29"/>
    <s v="Product12"/>
    <x v="2"/>
    <s v="Kg"/>
    <n v="73"/>
    <n v="94.17"/>
    <n v="1022"/>
    <n v="1318.38"/>
    <n v="20"/>
    <s v="Dec"/>
    <n v="2021"/>
    <x v="175"/>
    <n v="382.33019999999999"/>
    <n v="21.17"/>
    <n v="296.38"/>
    <n v="0.22480620155038758"/>
    <x v="0"/>
    <s v="FALSO"/>
    <s v="dic-2021"/>
  </r>
  <r>
    <n v="44551"/>
    <s v="P0026"/>
    <s v="44551P0026"/>
    <n v="10"/>
    <x v="1"/>
    <x v="1"/>
    <n v="29"/>
    <s v="Product26"/>
    <x v="4"/>
    <s v="No."/>
    <n v="18"/>
    <n v="24.66"/>
    <n v="180"/>
    <n v="246.6"/>
    <n v="21"/>
    <s v="Dec"/>
    <n v="2021"/>
    <x v="176"/>
    <n v="71.513999999999996"/>
    <n v="6.66"/>
    <n v="66.599999999999994"/>
    <n v="0.27007299270072993"/>
    <x v="1"/>
    <s v="VERDADERO"/>
    <s v="dic-2021"/>
  </r>
  <r>
    <n v="44554"/>
    <s v="P0042"/>
    <s v="44554P0042"/>
    <n v="8"/>
    <x v="0"/>
    <x v="1"/>
    <n v="54"/>
    <s v="Product42"/>
    <x v="1"/>
    <s v="Ft"/>
    <n v="120"/>
    <n v="162"/>
    <n v="960"/>
    <n v="1296"/>
    <n v="24"/>
    <s v="Dec"/>
    <n v="2021"/>
    <x v="177"/>
    <n v="699.84"/>
    <n v="42"/>
    <n v="336"/>
    <n v="0.25925925925925924"/>
    <x v="0"/>
    <s v="VERDADERO"/>
    <s v="dic-2021"/>
  </r>
  <r>
    <n v="44554"/>
    <s v="P0036"/>
    <s v="44554P0036"/>
    <n v="8"/>
    <x v="0"/>
    <x v="0"/>
    <n v="39"/>
    <s v="Product36"/>
    <x v="4"/>
    <s v="Kg"/>
    <n v="90"/>
    <n v="96.3"/>
    <n v="720"/>
    <n v="770.4"/>
    <n v="24"/>
    <s v="Dec"/>
    <n v="2021"/>
    <x v="177"/>
    <n v="300.45600000000002"/>
    <n v="6.2999999999999972"/>
    <n v="50.399999999999977"/>
    <n v="6.5420560747663517E-2"/>
    <x v="1"/>
    <s v="FALSO"/>
    <s v="dic-2021"/>
  </r>
  <r>
    <n v="44556"/>
    <s v="P0041"/>
    <s v="44556P0041"/>
    <n v="14"/>
    <x v="1"/>
    <x v="1"/>
    <n v="22"/>
    <s v="Product41"/>
    <x v="1"/>
    <s v="Ft"/>
    <n v="138"/>
    <n v="173.88"/>
    <n v="1932"/>
    <n v="2434.3200000000002"/>
    <n v="26"/>
    <s v="Dec"/>
    <n v="2021"/>
    <x v="178"/>
    <n v="535.55040000000008"/>
    <n v="35.879999999999995"/>
    <n v="502.31999999999994"/>
    <n v="0.20634920634920631"/>
    <x v="2"/>
    <s v="VERDADERO"/>
    <s v="dic-2021"/>
  </r>
  <r>
    <n v="44557"/>
    <s v="P0029"/>
    <s v="44557P0029"/>
    <n v="14"/>
    <x v="2"/>
    <x v="1"/>
    <n v="18"/>
    <s v="Product29"/>
    <x v="4"/>
    <s v="Lt"/>
    <n v="47"/>
    <n v="53.11"/>
    <n v="658"/>
    <n v="743.54"/>
    <n v="27"/>
    <s v="Dec"/>
    <n v="2021"/>
    <x v="179"/>
    <n v="133.8372"/>
    <n v="6.1099999999999994"/>
    <n v="85.539999999999992"/>
    <n v="0.11504424778761062"/>
    <x v="1"/>
    <s v="VERDADERO"/>
    <s v="dic-2021"/>
  </r>
  <r>
    <n v="44558"/>
    <s v="P0029"/>
    <s v="44558P0029"/>
    <n v="6"/>
    <x v="2"/>
    <x v="1"/>
    <n v="32"/>
    <s v="Product29"/>
    <x v="4"/>
    <s v="Lt"/>
    <n v="47"/>
    <n v="53.11"/>
    <n v="282"/>
    <n v="318.66000000000003"/>
    <n v="28"/>
    <s v="Dec"/>
    <n v="2021"/>
    <x v="180"/>
    <n v="101.97120000000001"/>
    <n v="6.1099999999999994"/>
    <n v="36.659999999999997"/>
    <n v="0.1150442477876106"/>
    <x v="1"/>
    <s v="VERDADERO"/>
    <s v="dic-2021"/>
  </r>
  <r>
    <n v="44560"/>
    <s v="P0010"/>
    <s v="44560P0010"/>
    <n v="13"/>
    <x v="1"/>
    <x v="0"/>
    <n v="8"/>
    <s v="Product10"/>
    <x v="2"/>
    <s v="Ft"/>
    <n v="148"/>
    <n v="164.28"/>
    <n v="1924"/>
    <n v="2135.64"/>
    <n v="30"/>
    <s v="Dec"/>
    <n v="2021"/>
    <x v="181"/>
    <n v="170.85120000000001"/>
    <n v="16.28"/>
    <n v="211.64000000000001"/>
    <n v="9.9099099099099114E-2"/>
    <x v="2"/>
    <s v="FALSO"/>
    <s v="dic-2021"/>
  </r>
  <r>
    <n v="44562"/>
    <s v="P0022"/>
    <s v="44562P0022"/>
    <n v="1"/>
    <x v="0"/>
    <x v="1"/>
    <n v="20"/>
    <s v="Product22"/>
    <x v="0"/>
    <s v="Ft"/>
    <n v="121"/>
    <n v="141.57"/>
    <n v="121"/>
    <n v="141.57"/>
    <n v="1"/>
    <s v="Jan"/>
    <n v="2022"/>
    <x v="182"/>
    <n v="28.314"/>
    <n v="20.569999999999993"/>
    <n v="20.569999999999993"/>
    <n v="0.14529914529914525"/>
    <x v="1"/>
    <s v="VERDADERO"/>
    <s v="ene-2022"/>
  </r>
  <r>
    <n v="44563"/>
    <s v="P0010"/>
    <s v="44563P0010"/>
    <n v="7"/>
    <x v="2"/>
    <x v="1"/>
    <n v="21"/>
    <s v="Product10"/>
    <x v="2"/>
    <s v="Ft"/>
    <n v="148"/>
    <n v="164.28"/>
    <n v="1036"/>
    <n v="1149.96"/>
    <n v="2"/>
    <s v="Jan"/>
    <n v="2022"/>
    <x v="183"/>
    <n v="241.49160000000001"/>
    <n v="16.28"/>
    <n v="113.96000000000001"/>
    <n v="9.90990990990991E-2"/>
    <x v="0"/>
    <s v="VERDADERO"/>
    <s v="ene-2022"/>
  </r>
  <r>
    <n v="44563"/>
    <s v="P0015"/>
    <s v="44563P0015"/>
    <n v="2"/>
    <x v="1"/>
    <x v="1"/>
    <n v="48"/>
    <s v="Product15"/>
    <x v="2"/>
    <s v="No."/>
    <n v="12"/>
    <n v="15.72"/>
    <n v="24"/>
    <n v="31.44"/>
    <n v="2"/>
    <s v="Jan"/>
    <n v="2022"/>
    <x v="183"/>
    <n v="15.091200000000001"/>
    <n v="3.7200000000000006"/>
    <n v="7.4400000000000013"/>
    <n v="0.23664122137404583"/>
    <x v="1"/>
    <s v="VERDADERO"/>
    <s v="ene-2022"/>
  </r>
  <r>
    <n v="44563"/>
    <s v="P0033"/>
    <s v="44563P0033"/>
    <n v="1"/>
    <x v="2"/>
    <x v="1"/>
    <n v="14"/>
    <s v="Product33"/>
    <x v="4"/>
    <s v="Kg"/>
    <n v="95"/>
    <n v="119.7"/>
    <n v="95"/>
    <n v="119.7"/>
    <n v="2"/>
    <s v="Jan"/>
    <n v="2022"/>
    <x v="183"/>
    <n v="16.758000000000003"/>
    <n v="24.700000000000003"/>
    <n v="24.700000000000003"/>
    <n v="0.20634920634920637"/>
    <x v="1"/>
    <s v="VERDADERO"/>
    <s v="ene-2022"/>
  </r>
  <r>
    <n v="44564"/>
    <s v="P0043"/>
    <s v="44564P0043"/>
    <n v="9"/>
    <x v="2"/>
    <x v="1"/>
    <n v="32"/>
    <s v="Product43"/>
    <x v="1"/>
    <s v="Kg"/>
    <n v="67"/>
    <n v="83.08"/>
    <n v="603"/>
    <n v="747.72"/>
    <n v="3"/>
    <s v="Jan"/>
    <n v="2022"/>
    <x v="184"/>
    <n v="239.27040000000002"/>
    <n v="16.079999999999998"/>
    <n v="144.71999999999997"/>
    <n v="0.19354838709677416"/>
    <x v="1"/>
    <s v="VERDADERO"/>
    <s v="ene-2022"/>
  </r>
  <r>
    <n v="44565"/>
    <s v="P0012"/>
    <s v="44565P0012"/>
    <n v="8"/>
    <x v="2"/>
    <x v="0"/>
    <n v="34"/>
    <s v="Product12"/>
    <x v="2"/>
    <s v="Kg"/>
    <n v="73"/>
    <n v="94.17"/>
    <n v="584"/>
    <n v="753.36"/>
    <n v="4"/>
    <s v="Jan"/>
    <n v="2022"/>
    <x v="185"/>
    <n v="256.14240000000001"/>
    <n v="21.17"/>
    <n v="169.36"/>
    <n v="0.22480620155038761"/>
    <x v="1"/>
    <s v="FALSO"/>
    <s v="ene-2022"/>
  </r>
  <r>
    <n v="44565"/>
    <s v="P0029"/>
    <s v="44565P0029"/>
    <n v="1"/>
    <x v="1"/>
    <x v="0"/>
    <n v="6"/>
    <s v="Product29"/>
    <x v="4"/>
    <s v="Lt"/>
    <n v="47"/>
    <n v="53.11"/>
    <n v="47"/>
    <n v="53.11"/>
    <n v="4"/>
    <s v="Jan"/>
    <n v="2022"/>
    <x v="185"/>
    <n v="3.1865999999999999"/>
    <n v="6.1099999999999994"/>
    <n v="6.1099999999999994"/>
    <n v="0.1150442477876106"/>
    <x v="1"/>
    <s v="FALSO"/>
    <s v="ene-2022"/>
  </r>
  <r>
    <n v="44570"/>
    <s v="P0032"/>
    <s v="44570P0032"/>
    <n v="12"/>
    <x v="2"/>
    <x v="0"/>
    <n v="28"/>
    <s v="Product32"/>
    <x v="4"/>
    <s v="Kg"/>
    <n v="89"/>
    <n v="117.48"/>
    <n v="1068"/>
    <n v="1409.76"/>
    <n v="9"/>
    <s v="Jan"/>
    <n v="2022"/>
    <x v="186"/>
    <n v="394.73280000000005"/>
    <n v="28.480000000000004"/>
    <n v="341.76000000000005"/>
    <n v="0.24242424242424246"/>
    <x v="0"/>
    <s v="FALSO"/>
    <s v="ene-2022"/>
  </r>
  <r>
    <n v="44571"/>
    <s v="P0034"/>
    <s v="44571P0034"/>
    <n v="14"/>
    <x v="1"/>
    <x v="0"/>
    <n v="28"/>
    <s v="Product34"/>
    <x v="4"/>
    <s v="Lt"/>
    <n v="55"/>
    <n v="58.3"/>
    <n v="770"/>
    <n v="816.19999999999993"/>
    <n v="10"/>
    <s v="Jan"/>
    <n v="2022"/>
    <x v="187"/>
    <n v="228.536"/>
    <n v="3.2999999999999972"/>
    <n v="46.19999999999996"/>
    <n v="5.6603773584905613E-2"/>
    <x v="0"/>
    <s v="FALSO"/>
    <s v="ene-2022"/>
  </r>
  <r>
    <n v="44572"/>
    <s v="P0032"/>
    <s v="44572P0032"/>
    <n v="2"/>
    <x v="2"/>
    <x v="0"/>
    <n v="31"/>
    <s v="Product32"/>
    <x v="4"/>
    <s v="Kg"/>
    <n v="89"/>
    <n v="117.48"/>
    <n v="178"/>
    <n v="234.96"/>
    <n v="11"/>
    <s v="Jan"/>
    <n v="2022"/>
    <x v="188"/>
    <n v="72.837600000000009"/>
    <n v="28.480000000000004"/>
    <n v="56.960000000000008"/>
    <n v="0.24242424242424246"/>
    <x v="1"/>
    <s v="FALSO"/>
    <s v="ene-2022"/>
  </r>
  <r>
    <n v="44574"/>
    <s v="P0019"/>
    <s v="44574P0019"/>
    <n v="6"/>
    <x v="1"/>
    <x v="0"/>
    <n v="20"/>
    <s v="Product19"/>
    <x v="2"/>
    <s v="Ft"/>
    <n v="150"/>
    <n v="210"/>
    <n v="900"/>
    <n v="1260"/>
    <n v="13"/>
    <s v="Jan"/>
    <n v="2022"/>
    <x v="189"/>
    <n v="252"/>
    <n v="60"/>
    <n v="360"/>
    <n v="0.2857142857142857"/>
    <x v="0"/>
    <s v="FALSO"/>
    <s v="ene-2022"/>
  </r>
  <r>
    <n v="44575"/>
    <s v="P0011"/>
    <s v="44575P0011"/>
    <n v="14"/>
    <x v="2"/>
    <x v="0"/>
    <n v="43"/>
    <s v="Product11"/>
    <x v="2"/>
    <s v="Lt"/>
    <n v="44"/>
    <n v="48.4"/>
    <n v="616"/>
    <n v="677.6"/>
    <n v="14"/>
    <s v="Jan"/>
    <n v="2022"/>
    <x v="190"/>
    <n v="291.36799999999999"/>
    <n v="4.3999999999999986"/>
    <n v="61.59999999999998"/>
    <n v="9.090909090909087E-2"/>
    <x v="1"/>
    <s v="FALSO"/>
    <s v="ene-2022"/>
  </r>
  <r>
    <n v="44576"/>
    <s v="P0022"/>
    <s v="44576P0022"/>
    <n v="10"/>
    <x v="2"/>
    <x v="1"/>
    <n v="27"/>
    <s v="Product22"/>
    <x v="0"/>
    <s v="Ft"/>
    <n v="121"/>
    <n v="141.57"/>
    <n v="1210"/>
    <n v="1415.7"/>
    <n v="15"/>
    <s v="Jan"/>
    <n v="2022"/>
    <x v="191"/>
    <n v="382.23900000000003"/>
    <n v="20.569999999999993"/>
    <n v="205.69999999999993"/>
    <n v="0.14529914529914525"/>
    <x v="0"/>
    <s v="VERDADERO"/>
    <s v="ene-2022"/>
  </r>
  <r>
    <n v="44577"/>
    <s v="P0014"/>
    <s v="44577P0014"/>
    <n v="11"/>
    <x v="1"/>
    <x v="1"/>
    <n v="13"/>
    <s v="Product14"/>
    <x v="2"/>
    <s v="Kg"/>
    <n v="112"/>
    <n v="146.72"/>
    <n v="1232"/>
    <n v="1613.92"/>
    <n v="16"/>
    <s v="Jan"/>
    <n v="2022"/>
    <x v="192"/>
    <n v="209.80960000000002"/>
    <n v="34.72"/>
    <n v="381.91999999999996"/>
    <n v="0.23664122137404578"/>
    <x v="0"/>
    <s v="VERDADERO"/>
    <s v="ene-2022"/>
  </r>
  <r>
    <n v="44578"/>
    <s v="P0040"/>
    <s v="44578P0040"/>
    <n v="4"/>
    <x v="1"/>
    <x v="0"/>
    <n v="53"/>
    <s v="Product40"/>
    <x v="1"/>
    <s v="Kg"/>
    <n v="90"/>
    <n v="115.2"/>
    <n v="360"/>
    <n v="460.8"/>
    <n v="17"/>
    <s v="Jan"/>
    <n v="2022"/>
    <x v="193"/>
    <n v="244.22400000000002"/>
    <n v="25.200000000000003"/>
    <n v="100.80000000000001"/>
    <n v="0.21875000000000003"/>
    <x v="1"/>
    <s v="FALSO"/>
    <s v="ene-2022"/>
  </r>
  <r>
    <n v="44579"/>
    <s v="P0008"/>
    <s v="44579P0008"/>
    <n v="9"/>
    <x v="0"/>
    <x v="1"/>
    <n v="19"/>
    <s v="Product08"/>
    <x v="3"/>
    <s v="Kg"/>
    <n v="83"/>
    <n v="94.62"/>
    <n v="747"/>
    <n v="851.58"/>
    <n v="18"/>
    <s v="Jan"/>
    <n v="2022"/>
    <x v="194"/>
    <n v="161.80020000000002"/>
    <n v="11.620000000000005"/>
    <n v="104.58000000000004"/>
    <n v="0.1228070175438597"/>
    <x v="1"/>
    <s v="VERDADERO"/>
    <s v="ene-2022"/>
  </r>
  <r>
    <n v="44581"/>
    <s v="P0021"/>
    <s v="44581P0021"/>
    <n v="2"/>
    <x v="2"/>
    <x v="1"/>
    <n v="48"/>
    <s v="Product21"/>
    <x v="0"/>
    <s v="Ft"/>
    <n v="126"/>
    <n v="162.54"/>
    <n v="252"/>
    <n v="325.08"/>
    <n v="20"/>
    <s v="Jan"/>
    <n v="2022"/>
    <x v="195"/>
    <n v="156.0384"/>
    <n v="36.539999999999992"/>
    <n v="73.079999999999984"/>
    <n v="0.22480620155038755"/>
    <x v="1"/>
    <s v="VERDADERO"/>
    <s v="ene-2022"/>
  </r>
  <r>
    <n v="44581"/>
    <s v="P0014"/>
    <s v="44581P0014"/>
    <n v="7"/>
    <x v="1"/>
    <x v="0"/>
    <n v="45"/>
    <s v="Product14"/>
    <x v="2"/>
    <s v="Kg"/>
    <n v="112"/>
    <n v="146.72"/>
    <n v="784"/>
    <n v="1027.04"/>
    <n v="20"/>
    <s v="Jan"/>
    <n v="2022"/>
    <x v="195"/>
    <n v="462.16800000000001"/>
    <n v="34.72"/>
    <n v="243.04"/>
    <n v="0.23664122137404581"/>
    <x v="0"/>
    <s v="FALSO"/>
    <s v="ene-2022"/>
  </r>
  <r>
    <n v="44583"/>
    <s v="P0001"/>
    <s v="44583P0001"/>
    <n v="6"/>
    <x v="1"/>
    <x v="1"/>
    <n v="8"/>
    <s v="Product01"/>
    <x v="3"/>
    <s v="Kg"/>
    <n v="98"/>
    <n v="103.88"/>
    <n v="588"/>
    <n v="623.28"/>
    <n v="22"/>
    <s v="Jan"/>
    <n v="2022"/>
    <x v="196"/>
    <n v="49.862400000000001"/>
    <n v="5.8799999999999955"/>
    <n v="35.279999999999973"/>
    <n v="5.660377358490562E-2"/>
    <x v="1"/>
    <s v="VERDADERO"/>
    <s v="ene-2022"/>
  </r>
  <r>
    <n v="44584"/>
    <s v="P0002"/>
    <s v="44584P0002"/>
    <n v="5"/>
    <x v="0"/>
    <x v="1"/>
    <n v="39"/>
    <s v="Product02"/>
    <x v="3"/>
    <s v="Kg"/>
    <n v="105"/>
    <n v="142.80000000000001"/>
    <n v="525"/>
    <n v="714"/>
    <n v="23"/>
    <s v="Jan"/>
    <n v="2022"/>
    <x v="197"/>
    <n v="278.46000000000004"/>
    <n v="37.800000000000011"/>
    <n v="189.00000000000006"/>
    <n v="0.26470588235294124"/>
    <x v="1"/>
    <s v="VERDADERO"/>
    <s v="ene-2022"/>
  </r>
  <r>
    <n v="44584"/>
    <s v="P0042"/>
    <s v="44584P0042"/>
    <n v="8"/>
    <x v="2"/>
    <x v="0"/>
    <n v="14"/>
    <s v="Product42"/>
    <x v="1"/>
    <s v="Ft"/>
    <n v="120"/>
    <n v="162"/>
    <n v="960"/>
    <n v="1296"/>
    <n v="23"/>
    <s v="Jan"/>
    <n v="2022"/>
    <x v="197"/>
    <n v="181.44000000000003"/>
    <n v="42"/>
    <n v="336"/>
    <n v="0.25925925925925924"/>
    <x v="0"/>
    <s v="FALSO"/>
    <s v="ene-2022"/>
  </r>
  <r>
    <n v="44585"/>
    <s v="P0030"/>
    <s v="44585P0030"/>
    <n v="15"/>
    <x v="1"/>
    <x v="0"/>
    <n v="19"/>
    <s v="Product30"/>
    <x v="4"/>
    <s v="Ft"/>
    <n v="148"/>
    <n v="201.28"/>
    <n v="2220"/>
    <n v="3019.2"/>
    <n v="24"/>
    <s v="Jan"/>
    <n v="2022"/>
    <x v="198"/>
    <n v="573.64800000000002"/>
    <n v="53.28"/>
    <n v="799.2"/>
    <n v="0.26470588235294124"/>
    <x v="2"/>
    <s v="FALSO"/>
    <s v="ene-2022"/>
  </r>
  <r>
    <n v="44586"/>
    <s v="P0017"/>
    <s v="44586P0017"/>
    <n v="14"/>
    <x v="2"/>
    <x v="1"/>
    <n v="44"/>
    <s v="Product17"/>
    <x v="2"/>
    <s v="Ft"/>
    <n v="134"/>
    <n v="156.78"/>
    <n v="1876"/>
    <n v="2194.92"/>
    <n v="25"/>
    <s v="Jan"/>
    <n v="2022"/>
    <x v="199"/>
    <n v="965.76480000000004"/>
    <n v="22.78"/>
    <n v="318.92"/>
    <n v="0.14529914529914531"/>
    <x v="2"/>
    <s v="VERDADERO"/>
    <s v="ene-2022"/>
  </r>
  <r>
    <n v="44589"/>
    <s v="P0016"/>
    <s v="44589P0016"/>
    <n v="11"/>
    <x v="2"/>
    <x v="0"/>
    <n v="0"/>
    <s v="Product16"/>
    <x v="2"/>
    <s v="No."/>
    <n v="13"/>
    <n v="16.64"/>
    <n v="143"/>
    <n v="183.04"/>
    <n v="28"/>
    <s v="Jan"/>
    <n v="2022"/>
    <x v="200"/>
    <n v="0"/>
    <n v="3.6400000000000006"/>
    <n v="40.040000000000006"/>
    <n v="0.21875000000000006"/>
    <x v="1"/>
    <s v="FALSO"/>
    <s v="ene-2022"/>
  </r>
  <r>
    <n v="44592"/>
    <s v="P0023"/>
    <s v="44592P0023"/>
    <n v="6"/>
    <x v="1"/>
    <x v="1"/>
    <n v="27"/>
    <s v="Product23"/>
    <x v="0"/>
    <s v="Ft"/>
    <n v="141"/>
    <n v="149.46"/>
    <n v="846"/>
    <n v="896.76"/>
    <n v="31"/>
    <s v="Jan"/>
    <n v="2022"/>
    <x v="201"/>
    <n v="242.12520000000001"/>
    <n v="8.460000000000008"/>
    <n v="50.760000000000048"/>
    <n v="5.6603773584905717E-2"/>
    <x v="0"/>
    <s v="VERDADERO"/>
    <s v="ene-2022"/>
  </r>
  <r>
    <n v="44592"/>
    <s v="P0041"/>
    <s v="44592P0041"/>
    <n v="9"/>
    <x v="2"/>
    <x v="1"/>
    <n v="20"/>
    <s v="Product41"/>
    <x v="1"/>
    <s v="Ft"/>
    <n v="138"/>
    <n v="173.88"/>
    <n v="1242"/>
    <n v="1564.92"/>
    <n v="31"/>
    <s v="Jan"/>
    <n v="2022"/>
    <x v="201"/>
    <n v="312.98400000000004"/>
    <n v="35.879999999999995"/>
    <n v="322.91999999999996"/>
    <n v="0.20634920634920631"/>
    <x v="0"/>
    <s v="VERDADERO"/>
    <s v="ene-2022"/>
  </r>
  <r>
    <n v="44593"/>
    <s v="P0005"/>
    <s v="44593P0005"/>
    <n v="9"/>
    <x v="2"/>
    <x v="1"/>
    <n v="17"/>
    <s v="Product05"/>
    <x v="3"/>
    <s v="Ft"/>
    <n v="133"/>
    <n v="155.61000000000001"/>
    <n v="1197"/>
    <n v="1400.49"/>
    <n v="1"/>
    <s v="Feb"/>
    <n v="2022"/>
    <x v="202"/>
    <n v="238.08330000000001"/>
    <n v="22.610000000000014"/>
    <n v="203.49000000000012"/>
    <n v="0.14529914529914539"/>
    <x v="0"/>
    <s v="VERDADERO"/>
    <s v="feb-2022"/>
  </r>
  <r>
    <n v="44595"/>
    <s v="P0014"/>
    <s v="44595P0014"/>
    <n v="8"/>
    <x v="2"/>
    <x v="0"/>
    <n v="28"/>
    <s v="Product14"/>
    <x v="2"/>
    <s v="Kg"/>
    <n v="112"/>
    <n v="146.72"/>
    <n v="896"/>
    <n v="1173.76"/>
    <n v="3"/>
    <s v="Feb"/>
    <n v="2022"/>
    <x v="203"/>
    <n v="328.65280000000001"/>
    <n v="34.72"/>
    <n v="277.76"/>
    <n v="0.23664122137404581"/>
    <x v="0"/>
    <s v="FALSO"/>
    <s v="feb-2022"/>
  </r>
  <r>
    <n v="44597"/>
    <s v="P0018"/>
    <s v="44597P0018"/>
    <n v="6"/>
    <x v="2"/>
    <x v="1"/>
    <n v="27"/>
    <s v="Product18"/>
    <x v="2"/>
    <s v="No."/>
    <n v="37"/>
    <n v="49.21"/>
    <n v="222"/>
    <n v="295.26"/>
    <n v="5"/>
    <s v="Feb"/>
    <n v="2022"/>
    <x v="204"/>
    <n v="79.720200000000006"/>
    <n v="12.21"/>
    <n v="73.260000000000005"/>
    <n v="0.24812030075187971"/>
    <x v="1"/>
    <s v="VERDADERO"/>
    <s v="feb-2022"/>
  </r>
  <r>
    <n v="44598"/>
    <s v="P0002"/>
    <s v="44598P0002"/>
    <n v="6"/>
    <x v="2"/>
    <x v="1"/>
    <n v="27"/>
    <s v="Product02"/>
    <x v="3"/>
    <s v="Kg"/>
    <n v="105"/>
    <n v="142.80000000000001"/>
    <n v="630"/>
    <n v="856.80000000000007"/>
    <n v="6"/>
    <s v="Feb"/>
    <n v="2022"/>
    <x v="205"/>
    <n v="231.33600000000004"/>
    <n v="37.800000000000011"/>
    <n v="226.80000000000007"/>
    <n v="0.26470588235294124"/>
    <x v="1"/>
    <s v="VERDADERO"/>
    <s v="feb-2022"/>
  </r>
  <r>
    <n v="44600"/>
    <s v="P0005"/>
    <s v="44600P0005"/>
    <n v="11"/>
    <x v="1"/>
    <x v="1"/>
    <n v="31"/>
    <s v="Product05"/>
    <x v="3"/>
    <s v="Ft"/>
    <n v="133"/>
    <n v="155.61000000000001"/>
    <n v="1463"/>
    <n v="1711.71"/>
    <n v="8"/>
    <s v="Feb"/>
    <n v="2022"/>
    <x v="206"/>
    <n v="530.63009999999997"/>
    <n v="22.610000000000014"/>
    <n v="248.71000000000015"/>
    <n v="0.14529914529914539"/>
    <x v="0"/>
    <s v="VERDADERO"/>
    <s v="feb-2022"/>
  </r>
  <r>
    <n v="44600"/>
    <s v="P0004"/>
    <s v="44600P0004"/>
    <n v="3"/>
    <x v="1"/>
    <x v="1"/>
    <n v="35"/>
    <s v="Product04"/>
    <x v="3"/>
    <s v="Lt"/>
    <n v="44"/>
    <n v="48.84"/>
    <n v="132"/>
    <n v="146.52000000000001"/>
    <n v="8"/>
    <s v="Feb"/>
    <n v="2022"/>
    <x v="206"/>
    <n v="51.282000000000004"/>
    <n v="4.8400000000000034"/>
    <n v="14.52000000000001"/>
    <n v="9.9099099099099155E-2"/>
    <x v="1"/>
    <s v="VERDADERO"/>
    <s v="feb-2022"/>
  </r>
  <r>
    <n v="44601"/>
    <s v="P0032"/>
    <s v="44601P0032"/>
    <n v="14"/>
    <x v="1"/>
    <x v="0"/>
    <n v="14"/>
    <s v="Product32"/>
    <x v="4"/>
    <s v="Kg"/>
    <n v="89"/>
    <n v="117.48"/>
    <n v="1246"/>
    <n v="1644.72"/>
    <n v="9"/>
    <s v="Feb"/>
    <n v="2022"/>
    <x v="207"/>
    <n v="230.26080000000002"/>
    <n v="28.480000000000004"/>
    <n v="398.72"/>
    <n v="0.24242424242424243"/>
    <x v="0"/>
    <s v="FALSO"/>
    <s v="feb-2022"/>
  </r>
  <r>
    <n v="44604"/>
    <s v="P0010"/>
    <s v="44604P0010"/>
    <n v="13"/>
    <x v="2"/>
    <x v="1"/>
    <n v="7"/>
    <s v="Product10"/>
    <x v="2"/>
    <s v="Ft"/>
    <n v="148"/>
    <n v="164.28"/>
    <n v="1924"/>
    <n v="2135.64"/>
    <n v="12"/>
    <s v="Feb"/>
    <n v="2022"/>
    <x v="208"/>
    <n v="149.4948"/>
    <n v="16.28"/>
    <n v="211.64000000000001"/>
    <n v="9.9099099099099114E-2"/>
    <x v="2"/>
    <s v="VERDADERO"/>
    <s v="feb-2022"/>
  </r>
  <r>
    <n v="44606"/>
    <s v="P0026"/>
    <s v="44606P0026"/>
    <n v="8"/>
    <x v="1"/>
    <x v="1"/>
    <n v="29"/>
    <s v="Product26"/>
    <x v="4"/>
    <s v="No."/>
    <n v="18"/>
    <n v="24.66"/>
    <n v="144"/>
    <n v="197.28"/>
    <n v="14"/>
    <s v="Feb"/>
    <n v="2022"/>
    <x v="209"/>
    <n v="57.211199999999998"/>
    <n v="6.66"/>
    <n v="53.28"/>
    <n v="0.27007299270072993"/>
    <x v="1"/>
    <s v="VERDADERO"/>
    <s v="feb-2022"/>
  </r>
  <r>
    <n v="44606"/>
    <s v="P0028"/>
    <s v="44606P0028"/>
    <n v="3"/>
    <x v="2"/>
    <x v="1"/>
    <n v="10"/>
    <s v="Product28"/>
    <x v="4"/>
    <s v="No."/>
    <n v="37"/>
    <n v="41.81"/>
    <n v="111"/>
    <n v="125.43"/>
    <n v="14"/>
    <s v="Feb"/>
    <n v="2022"/>
    <x v="209"/>
    <n v="12.543000000000001"/>
    <n v="4.8100000000000023"/>
    <n v="14.430000000000007"/>
    <n v="0.11504424778761067"/>
    <x v="1"/>
    <s v="VERDADERO"/>
    <s v="feb-2022"/>
  </r>
  <r>
    <n v="44608"/>
    <s v="P0032"/>
    <s v="44608P0032"/>
    <n v="1"/>
    <x v="1"/>
    <x v="1"/>
    <n v="35"/>
    <s v="Product32"/>
    <x v="4"/>
    <s v="Kg"/>
    <n v="89"/>
    <n v="117.48"/>
    <n v="89"/>
    <n v="117.48"/>
    <n v="16"/>
    <s v="Feb"/>
    <n v="2022"/>
    <x v="210"/>
    <n v="41.118000000000002"/>
    <n v="28.480000000000004"/>
    <n v="28.480000000000004"/>
    <n v="0.24242424242424246"/>
    <x v="1"/>
    <s v="VERDADERO"/>
    <s v="feb-2022"/>
  </r>
  <r>
    <n v="44611"/>
    <s v="P0002"/>
    <s v="44611P0002"/>
    <n v="13"/>
    <x v="1"/>
    <x v="1"/>
    <n v="25"/>
    <s v="Product02"/>
    <x v="3"/>
    <s v="Kg"/>
    <n v="105"/>
    <n v="142.80000000000001"/>
    <n v="1365"/>
    <n v="1856.4"/>
    <n v="19"/>
    <s v="Feb"/>
    <n v="2022"/>
    <x v="211"/>
    <n v="464.1"/>
    <n v="37.800000000000011"/>
    <n v="491.40000000000015"/>
    <n v="0.26470588235294124"/>
    <x v="0"/>
    <s v="VERDADERO"/>
    <s v="feb-2022"/>
  </r>
  <r>
    <n v="44612"/>
    <s v="P0012"/>
    <s v="44612P0012"/>
    <n v="6"/>
    <x v="2"/>
    <x v="1"/>
    <n v="18"/>
    <s v="Product12"/>
    <x v="2"/>
    <s v="Kg"/>
    <n v="73"/>
    <n v="94.17"/>
    <n v="438"/>
    <n v="565.02"/>
    <n v="20"/>
    <s v="Feb"/>
    <n v="2022"/>
    <x v="212"/>
    <n v="101.70359999999999"/>
    <n v="21.17"/>
    <n v="127.02000000000001"/>
    <n v="0.22480620155038764"/>
    <x v="1"/>
    <s v="VERDADERO"/>
    <s v="feb-2022"/>
  </r>
  <r>
    <n v="44615"/>
    <s v="P0013"/>
    <s v="44615P0013"/>
    <n v="6"/>
    <x v="1"/>
    <x v="0"/>
    <n v="36"/>
    <s v="Product13"/>
    <x v="2"/>
    <s v="Kg"/>
    <n v="112"/>
    <n v="122.08"/>
    <n v="672"/>
    <n v="732.48"/>
    <n v="23"/>
    <s v="Feb"/>
    <n v="2022"/>
    <x v="213"/>
    <n v="263.69279999999998"/>
    <n v="10.079999999999998"/>
    <n v="60.47999999999999"/>
    <n v="8.2568807339449532E-2"/>
    <x v="1"/>
    <s v="FALSO"/>
    <s v="feb-2022"/>
  </r>
  <r>
    <n v="44615"/>
    <s v="P0016"/>
    <s v="44615P0016"/>
    <n v="15"/>
    <x v="1"/>
    <x v="1"/>
    <n v="10"/>
    <s v="Product16"/>
    <x v="2"/>
    <s v="No."/>
    <n v="13"/>
    <n v="16.64"/>
    <n v="195"/>
    <n v="249.6"/>
    <n v="23"/>
    <s v="Feb"/>
    <n v="2022"/>
    <x v="213"/>
    <n v="24.96"/>
    <n v="3.6400000000000006"/>
    <n v="54.600000000000009"/>
    <n v="0.21875000000000003"/>
    <x v="1"/>
    <s v="VERDADERO"/>
    <s v="feb-2022"/>
  </r>
  <r>
    <n v="44615"/>
    <s v="P0036"/>
    <s v="44615P0036"/>
    <n v="8"/>
    <x v="2"/>
    <x v="0"/>
    <n v="11"/>
    <s v="Product36"/>
    <x v="4"/>
    <s v="Kg"/>
    <n v="90"/>
    <n v="96.3"/>
    <n v="720"/>
    <n v="770.4"/>
    <n v="23"/>
    <s v="Feb"/>
    <n v="2022"/>
    <x v="213"/>
    <n v="84.744"/>
    <n v="6.2999999999999972"/>
    <n v="50.399999999999977"/>
    <n v="6.5420560747663517E-2"/>
    <x v="1"/>
    <s v="FALSO"/>
    <s v="feb-2022"/>
  </r>
  <r>
    <n v="44619"/>
    <s v="P0012"/>
    <s v="44619P0012"/>
    <n v="7"/>
    <x v="2"/>
    <x v="1"/>
    <n v="38"/>
    <s v="Product12"/>
    <x v="2"/>
    <s v="Kg"/>
    <n v="73"/>
    <n v="94.17"/>
    <n v="511"/>
    <n v="659.19"/>
    <n v="27"/>
    <s v="Feb"/>
    <n v="2022"/>
    <x v="214"/>
    <n v="250.49220000000003"/>
    <n v="21.17"/>
    <n v="148.19"/>
    <n v="0.22480620155038758"/>
    <x v="1"/>
    <s v="VERDADERO"/>
    <s v="feb-2022"/>
  </r>
  <r>
    <n v="44619"/>
    <s v="P0005"/>
    <s v="44619P0005"/>
    <n v="15"/>
    <x v="2"/>
    <x v="0"/>
    <n v="23"/>
    <s v="Product05"/>
    <x v="3"/>
    <s v="Ft"/>
    <n v="133"/>
    <n v="155.61000000000001"/>
    <n v="1995"/>
    <n v="2334.15"/>
    <n v="27"/>
    <s v="Feb"/>
    <n v="2022"/>
    <x v="214"/>
    <n v="536.85450000000003"/>
    <n v="22.610000000000014"/>
    <n v="339.1500000000002"/>
    <n v="0.14529914529914539"/>
    <x v="2"/>
    <s v="FALSO"/>
    <s v="feb-2022"/>
  </r>
  <r>
    <n v="44620"/>
    <s v="P0037"/>
    <s v="44620P0037"/>
    <n v="15"/>
    <x v="2"/>
    <x v="1"/>
    <n v="54"/>
    <s v="Product37"/>
    <x v="1"/>
    <s v="Kg"/>
    <n v="67"/>
    <n v="85.76"/>
    <n v="1005"/>
    <n v="1286.4000000000001"/>
    <n v="28"/>
    <s v="Feb"/>
    <n v="2022"/>
    <x v="215"/>
    <n v="694.65600000000006"/>
    <n v="18.760000000000005"/>
    <n v="281.40000000000009"/>
    <n v="0.21875000000000006"/>
    <x v="0"/>
    <s v="VERDADERO"/>
    <s v="feb-2022"/>
  </r>
  <r>
    <n v="44624"/>
    <s v="P0026"/>
    <s v="44624P0026"/>
    <n v="13"/>
    <x v="0"/>
    <x v="0"/>
    <n v="53"/>
    <s v="Product26"/>
    <x v="4"/>
    <s v="No."/>
    <n v="18"/>
    <n v="24.66"/>
    <n v="234"/>
    <n v="320.58"/>
    <n v="4"/>
    <s v="Mar"/>
    <n v="2022"/>
    <x v="216"/>
    <n v="169.9074"/>
    <n v="6.66"/>
    <n v="86.58"/>
    <n v="0.27007299270072993"/>
    <x v="1"/>
    <s v="FALSO"/>
    <s v="mar-2022"/>
  </r>
  <r>
    <n v="44626"/>
    <s v="P0004"/>
    <s v="44626P0004"/>
    <n v="2"/>
    <x v="2"/>
    <x v="1"/>
    <n v="38"/>
    <s v="Product04"/>
    <x v="3"/>
    <s v="Lt"/>
    <n v="44"/>
    <n v="48.84"/>
    <n v="88"/>
    <n v="97.68"/>
    <n v="6"/>
    <s v="Mar"/>
    <n v="2022"/>
    <x v="217"/>
    <n v="37.118400000000001"/>
    <n v="4.8400000000000034"/>
    <n v="9.6800000000000068"/>
    <n v="9.9099099099099155E-2"/>
    <x v="1"/>
    <s v="VERDADERO"/>
    <s v="mar-2022"/>
  </r>
  <r>
    <n v="44627"/>
    <s v="P0003"/>
    <s v="44627P0003"/>
    <n v="1"/>
    <x v="2"/>
    <x v="1"/>
    <n v="33"/>
    <s v="Product03"/>
    <x v="3"/>
    <s v="Kg"/>
    <n v="71"/>
    <n v="80.94"/>
    <n v="71"/>
    <n v="80.94"/>
    <n v="7"/>
    <s v="Mar"/>
    <n v="2022"/>
    <x v="218"/>
    <n v="26.7102"/>
    <n v="9.9399999999999977"/>
    <n v="9.9399999999999977"/>
    <n v="0.12280701754385963"/>
    <x v="1"/>
    <s v="VERDADERO"/>
    <s v="mar-2022"/>
  </r>
  <r>
    <n v="44628"/>
    <s v="P0044"/>
    <s v="44628P0044"/>
    <n v="6"/>
    <x v="2"/>
    <x v="0"/>
    <n v="32"/>
    <s v="Product44"/>
    <x v="1"/>
    <s v="Kg"/>
    <n v="76"/>
    <n v="82.08"/>
    <n v="456"/>
    <n v="492.48"/>
    <n v="8"/>
    <s v="Mar"/>
    <n v="2022"/>
    <x v="219"/>
    <n v="157.59360000000001"/>
    <n v="6.0799999999999983"/>
    <n v="36.47999999999999"/>
    <n v="7.4074074074074056E-2"/>
    <x v="1"/>
    <s v="FALSO"/>
    <s v="mar-2022"/>
  </r>
  <r>
    <n v="44629"/>
    <s v="P0030"/>
    <s v="44629P0030"/>
    <n v="3"/>
    <x v="2"/>
    <x v="0"/>
    <n v="36"/>
    <s v="Product30"/>
    <x v="4"/>
    <s v="Ft"/>
    <n v="148"/>
    <n v="201.28"/>
    <n v="444"/>
    <n v="603.84"/>
    <n v="9"/>
    <s v="Mar"/>
    <n v="2022"/>
    <x v="220"/>
    <n v="217.38239999999999"/>
    <n v="53.28"/>
    <n v="159.84"/>
    <n v="0.26470588235294118"/>
    <x v="1"/>
    <s v="FALSO"/>
    <s v="mar-2022"/>
  </r>
  <r>
    <n v="44629"/>
    <s v="P0004"/>
    <s v="44629P0004"/>
    <n v="11"/>
    <x v="1"/>
    <x v="1"/>
    <n v="37"/>
    <s v="Product04"/>
    <x v="3"/>
    <s v="Lt"/>
    <n v="44"/>
    <n v="48.84"/>
    <n v="484"/>
    <n v="537.24"/>
    <n v="9"/>
    <s v="Mar"/>
    <n v="2022"/>
    <x v="220"/>
    <n v="198.77879999999999"/>
    <n v="4.8400000000000034"/>
    <n v="53.240000000000038"/>
    <n v="9.9099099099099169E-2"/>
    <x v="1"/>
    <s v="VERDADERO"/>
    <s v="mar-2022"/>
  </r>
  <r>
    <n v="44630"/>
    <s v="P0033"/>
    <s v="44630P0033"/>
    <n v="12"/>
    <x v="0"/>
    <x v="0"/>
    <n v="54"/>
    <s v="Product33"/>
    <x v="4"/>
    <s v="Kg"/>
    <n v="95"/>
    <n v="119.7"/>
    <n v="1140"/>
    <n v="1436.4"/>
    <n v="10"/>
    <s v="Mar"/>
    <n v="2022"/>
    <x v="221"/>
    <n v="775.65600000000006"/>
    <n v="24.700000000000003"/>
    <n v="296.40000000000003"/>
    <n v="0.20634920634920637"/>
    <x v="0"/>
    <s v="FALSO"/>
    <s v="mar-2022"/>
  </r>
  <r>
    <n v="44634"/>
    <s v="P0016"/>
    <s v="44634P0016"/>
    <n v="2"/>
    <x v="2"/>
    <x v="1"/>
    <n v="28"/>
    <s v="Product16"/>
    <x v="2"/>
    <s v="No."/>
    <n v="13"/>
    <n v="16.64"/>
    <n v="26"/>
    <n v="33.28"/>
    <n v="14"/>
    <s v="Mar"/>
    <n v="2022"/>
    <x v="222"/>
    <n v="9.3184000000000005"/>
    <n v="3.6400000000000006"/>
    <n v="7.2800000000000011"/>
    <n v="0.21875000000000003"/>
    <x v="1"/>
    <s v="VERDADERO"/>
    <s v="mar-2022"/>
  </r>
  <r>
    <n v="44634"/>
    <s v="P0026"/>
    <s v="44634P0026"/>
    <n v="13"/>
    <x v="2"/>
    <x v="0"/>
    <n v="8"/>
    <s v="Product26"/>
    <x v="4"/>
    <s v="No."/>
    <n v="18"/>
    <n v="24.66"/>
    <n v="234"/>
    <n v="320.58"/>
    <n v="14"/>
    <s v="Mar"/>
    <n v="2022"/>
    <x v="222"/>
    <n v="25.6464"/>
    <n v="6.66"/>
    <n v="86.58"/>
    <n v="0.27007299270072993"/>
    <x v="1"/>
    <s v="FALSO"/>
    <s v="mar-2022"/>
  </r>
  <r>
    <n v="44638"/>
    <s v="P0019"/>
    <s v="44638P0019"/>
    <n v="2"/>
    <x v="1"/>
    <x v="1"/>
    <n v="51"/>
    <s v="Product19"/>
    <x v="2"/>
    <s v="Ft"/>
    <n v="150"/>
    <n v="210"/>
    <n v="300"/>
    <n v="420"/>
    <n v="18"/>
    <s v="Mar"/>
    <n v="2022"/>
    <x v="223"/>
    <n v="214.20000000000002"/>
    <n v="60"/>
    <n v="120"/>
    <n v="0.2857142857142857"/>
    <x v="1"/>
    <s v="VERDADERO"/>
    <s v="mar-2022"/>
  </r>
  <r>
    <n v="44638"/>
    <s v="P0027"/>
    <s v="44638P0027"/>
    <n v="10"/>
    <x v="2"/>
    <x v="1"/>
    <n v="11"/>
    <s v="Product27"/>
    <x v="4"/>
    <s v="Lt"/>
    <n v="48"/>
    <n v="57.12"/>
    <n v="480"/>
    <n v="571.20000000000005"/>
    <n v="18"/>
    <s v="Mar"/>
    <n v="2022"/>
    <x v="223"/>
    <n v="62.832000000000008"/>
    <n v="9.1199999999999974"/>
    <n v="91.199999999999974"/>
    <n v="0.15966386554621842"/>
    <x v="1"/>
    <s v="VERDADERO"/>
    <s v="mar-2022"/>
  </r>
  <r>
    <n v="44639"/>
    <s v="P0041"/>
    <s v="44639P0041"/>
    <n v="6"/>
    <x v="0"/>
    <x v="1"/>
    <n v="36"/>
    <s v="Product41"/>
    <x v="1"/>
    <s v="Ft"/>
    <n v="138"/>
    <n v="173.88"/>
    <n v="828"/>
    <n v="1043.28"/>
    <n v="19"/>
    <s v="Mar"/>
    <n v="2022"/>
    <x v="224"/>
    <n v="375.58079999999995"/>
    <n v="35.879999999999995"/>
    <n v="215.27999999999997"/>
    <n v="0.20634920634920634"/>
    <x v="0"/>
    <s v="VERDADERO"/>
    <s v="mar-2022"/>
  </r>
  <r>
    <n v="44643"/>
    <s v="P0032"/>
    <s v="44643P0032"/>
    <n v="9"/>
    <x v="2"/>
    <x v="1"/>
    <n v="12"/>
    <s v="Product32"/>
    <x v="4"/>
    <s v="Kg"/>
    <n v="89"/>
    <n v="117.48"/>
    <n v="801"/>
    <n v="1057.32"/>
    <n v="23"/>
    <s v="Mar"/>
    <n v="2022"/>
    <x v="225"/>
    <n v="126.87839999999998"/>
    <n v="28.480000000000004"/>
    <n v="256.32000000000005"/>
    <n v="0.24242424242424249"/>
    <x v="0"/>
    <s v="VERDADERO"/>
    <s v="mar-2022"/>
  </r>
  <r>
    <n v="44645"/>
    <s v="P0001"/>
    <s v="44645P0001"/>
    <n v="2"/>
    <x v="0"/>
    <x v="0"/>
    <n v="22"/>
    <s v="Product01"/>
    <x v="3"/>
    <s v="Kg"/>
    <n v="98"/>
    <n v="103.88"/>
    <n v="196"/>
    <n v="207.76"/>
    <n v="25"/>
    <s v="Mar"/>
    <n v="2022"/>
    <x v="226"/>
    <n v="45.7072"/>
    <n v="5.8799999999999955"/>
    <n v="11.759999999999991"/>
    <n v="5.660377358490562E-2"/>
    <x v="1"/>
    <s v="FALSO"/>
    <s v="mar-2022"/>
  </r>
  <r>
    <n v="44645"/>
    <s v="P0030"/>
    <s v="44645P0030"/>
    <n v="11"/>
    <x v="2"/>
    <x v="0"/>
    <n v="24"/>
    <s v="Product30"/>
    <x v="4"/>
    <s v="Ft"/>
    <n v="148"/>
    <n v="201.28"/>
    <n v="1628"/>
    <n v="2214.08"/>
    <n v="25"/>
    <s v="Mar"/>
    <n v="2022"/>
    <x v="226"/>
    <n v="531.37919999999997"/>
    <n v="53.28"/>
    <n v="586.08000000000004"/>
    <n v="0.26470588235294118"/>
    <x v="2"/>
    <s v="FALSO"/>
    <s v="mar-2022"/>
  </r>
  <r>
    <n v="44649"/>
    <s v="P0032"/>
    <s v="44649P0032"/>
    <n v="12"/>
    <x v="1"/>
    <x v="0"/>
    <n v="1"/>
    <s v="Product32"/>
    <x v="4"/>
    <s v="Kg"/>
    <n v="89"/>
    <n v="117.48"/>
    <n v="1068"/>
    <n v="1409.76"/>
    <n v="29"/>
    <s v="Mar"/>
    <n v="2022"/>
    <x v="227"/>
    <n v="14.0976"/>
    <n v="28.480000000000004"/>
    <n v="341.76000000000005"/>
    <n v="0.24242424242424246"/>
    <x v="0"/>
    <s v="FALSO"/>
    <s v="mar-2022"/>
  </r>
  <r>
    <n v="44650"/>
    <s v="P0001"/>
    <s v="44650P0001"/>
    <n v="13"/>
    <x v="1"/>
    <x v="1"/>
    <n v="30"/>
    <s v="Product01"/>
    <x v="3"/>
    <s v="Kg"/>
    <n v="98"/>
    <n v="103.88"/>
    <n v="1274"/>
    <n v="1350.44"/>
    <n v="30"/>
    <s v="Mar"/>
    <n v="2022"/>
    <x v="228"/>
    <n v="405.13200000000001"/>
    <n v="5.8799999999999955"/>
    <n v="76.439999999999941"/>
    <n v="5.6603773584905613E-2"/>
    <x v="0"/>
    <s v="VERDADERO"/>
    <s v="mar-2022"/>
  </r>
  <r>
    <n v="44652"/>
    <s v="P0002"/>
    <s v="44652P0002"/>
    <n v="2"/>
    <x v="1"/>
    <x v="1"/>
    <n v="7"/>
    <s v="Product02"/>
    <x v="3"/>
    <s v="Kg"/>
    <n v="105"/>
    <n v="142.80000000000001"/>
    <n v="210"/>
    <n v="285.60000000000002"/>
    <n v="1"/>
    <s v="Apr"/>
    <n v="2022"/>
    <x v="229"/>
    <n v="19.992000000000004"/>
    <n v="37.800000000000011"/>
    <n v="75.600000000000023"/>
    <n v="0.26470588235294124"/>
    <x v="1"/>
    <s v="VERDADERO"/>
    <s v="abr-2022"/>
  </r>
  <r>
    <n v="44653"/>
    <s v="P0002"/>
    <s v="44653P0002"/>
    <n v="3"/>
    <x v="2"/>
    <x v="1"/>
    <n v="9"/>
    <s v="Product02"/>
    <x v="3"/>
    <s v="Kg"/>
    <n v="105"/>
    <n v="142.80000000000001"/>
    <n v="315"/>
    <n v="428.4"/>
    <n v="2"/>
    <s v="Apr"/>
    <n v="2022"/>
    <x v="230"/>
    <n v="38.555999999999997"/>
    <n v="37.800000000000011"/>
    <n v="113.40000000000003"/>
    <n v="0.26470588235294129"/>
    <x v="1"/>
    <s v="VERDADERO"/>
    <s v="abr-2022"/>
  </r>
  <r>
    <n v="44657"/>
    <s v="P0040"/>
    <s v="44657P0040"/>
    <n v="2"/>
    <x v="0"/>
    <x v="1"/>
    <n v="5"/>
    <s v="Product40"/>
    <x v="1"/>
    <s v="Kg"/>
    <n v="90"/>
    <n v="115.2"/>
    <n v="180"/>
    <n v="230.4"/>
    <n v="6"/>
    <s v="Apr"/>
    <n v="2022"/>
    <x v="231"/>
    <n v="11.520000000000001"/>
    <n v="25.200000000000003"/>
    <n v="50.400000000000006"/>
    <n v="0.21875000000000003"/>
    <x v="1"/>
    <s v="VERDADERO"/>
    <s v="abr-2022"/>
  </r>
  <r>
    <n v="44658"/>
    <s v="P0026"/>
    <s v="44658P0026"/>
    <n v="7"/>
    <x v="2"/>
    <x v="0"/>
    <n v="24"/>
    <s v="Product26"/>
    <x v="4"/>
    <s v="No."/>
    <n v="18"/>
    <n v="24.66"/>
    <n v="126"/>
    <n v="172.62"/>
    <n v="7"/>
    <s v="Apr"/>
    <n v="2022"/>
    <x v="232"/>
    <n v="41.428800000000003"/>
    <n v="6.66"/>
    <n v="46.620000000000005"/>
    <n v="0.27007299270072993"/>
    <x v="1"/>
    <s v="FALSO"/>
    <s v="abr-2022"/>
  </r>
  <r>
    <n v="44660"/>
    <s v="P0039"/>
    <s v="44660P0039"/>
    <n v="12"/>
    <x v="0"/>
    <x v="1"/>
    <n v="48"/>
    <s v="Product39"/>
    <x v="1"/>
    <s v="No."/>
    <n v="37"/>
    <n v="42.55"/>
    <n v="444"/>
    <n v="510.6"/>
    <n v="9"/>
    <s v="Apr"/>
    <n v="2022"/>
    <x v="233"/>
    <n v="245.08799999999999"/>
    <n v="5.5499999999999972"/>
    <n v="66.599999999999966"/>
    <n v="0.13043478260869559"/>
    <x v="1"/>
    <s v="VERDADERO"/>
    <s v="abr-2022"/>
  </r>
  <r>
    <n v="44660"/>
    <s v="P0002"/>
    <s v="44660P0002"/>
    <n v="9"/>
    <x v="1"/>
    <x v="0"/>
    <n v="24"/>
    <s v="Product02"/>
    <x v="3"/>
    <s v="Kg"/>
    <n v="105"/>
    <n v="142.80000000000001"/>
    <n v="945"/>
    <n v="1285.2"/>
    <n v="9"/>
    <s v="Apr"/>
    <n v="2022"/>
    <x v="233"/>
    <n v="308.44799999999998"/>
    <n v="37.800000000000011"/>
    <n v="340.2000000000001"/>
    <n v="0.26470588235294124"/>
    <x v="0"/>
    <s v="FALSO"/>
    <s v="abr-2022"/>
  </r>
  <r>
    <n v="44664"/>
    <s v="P0016"/>
    <s v="44664P0016"/>
    <n v="14"/>
    <x v="0"/>
    <x v="0"/>
    <n v="42"/>
    <s v="Product16"/>
    <x v="2"/>
    <s v="No."/>
    <n v="13"/>
    <n v="16.64"/>
    <n v="182"/>
    <n v="232.96"/>
    <n v="13"/>
    <s v="Apr"/>
    <n v="2022"/>
    <x v="234"/>
    <n v="97.843199999999996"/>
    <n v="3.6400000000000006"/>
    <n v="50.960000000000008"/>
    <n v="0.21875000000000003"/>
    <x v="1"/>
    <s v="FALSO"/>
    <s v="abr-2022"/>
  </r>
  <r>
    <n v="44669"/>
    <s v="P0041"/>
    <s v="44669P0041"/>
    <n v="9"/>
    <x v="2"/>
    <x v="1"/>
    <n v="36"/>
    <s v="Product41"/>
    <x v="1"/>
    <s v="Ft"/>
    <n v="138"/>
    <n v="173.88"/>
    <n v="1242"/>
    <n v="1564.92"/>
    <n v="18"/>
    <s v="Apr"/>
    <n v="2022"/>
    <x v="235"/>
    <n v="563.37120000000004"/>
    <n v="35.879999999999995"/>
    <n v="322.91999999999996"/>
    <n v="0.20634920634920631"/>
    <x v="0"/>
    <s v="VERDADERO"/>
    <s v="abr-2022"/>
  </r>
  <r>
    <n v="44671"/>
    <s v="P0018"/>
    <s v="44671P0018"/>
    <n v="2"/>
    <x v="0"/>
    <x v="0"/>
    <n v="36"/>
    <s v="Product18"/>
    <x v="2"/>
    <s v="No."/>
    <n v="37"/>
    <n v="49.21"/>
    <n v="74"/>
    <n v="98.42"/>
    <n v="20"/>
    <s v="Apr"/>
    <n v="2022"/>
    <x v="236"/>
    <n v="35.431199999999997"/>
    <n v="12.21"/>
    <n v="24.42"/>
    <n v="0.24812030075187971"/>
    <x v="1"/>
    <s v="FALSO"/>
    <s v="abr-2022"/>
  </r>
  <r>
    <n v="44671"/>
    <s v="P0012"/>
    <s v="44671P0012"/>
    <n v="4"/>
    <x v="2"/>
    <x v="0"/>
    <n v="38"/>
    <s v="Product12"/>
    <x v="2"/>
    <s v="Kg"/>
    <n v="73"/>
    <n v="94.17"/>
    <n v="292"/>
    <n v="376.68"/>
    <n v="20"/>
    <s v="Apr"/>
    <n v="2022"/>
    <x v="236"/>
    <n v="143.13839999999999"/>
    <n v="21.17"/>
    <n v="84.68"/>
    <n v="0.22480620155038761"/>
    <x v="1"/>
    <s v="FALSO"/>
    <s v="abr-2022"/>
  </r>
  <r>
    <n v="44672"/>
    <s v="P0030"/>
    <s v="44672P0030"/>
    <n v="2"/>
    <x v="2"/>
    <x v="1"/>
    <n v="2"/>
    <s v="Product30"/>
    <x v="4"/>
    <s v="Ft"/>
    <n v="148"/>
    <n v="201.28"/>
    <n v="296"/>
    <n v="402.56"/>
    <n v="21"/>
    <s v="Apr"/>
    <n v="2022"/>
    <x v="237"/>
    <n v="8.0511999999999997"/>
    <n v="53.28"/>
    <n v="106.56"/>
    <n v="0.26470588235294118"/>
    <x v="1"/>
    <s v="VERDADERO"/>
    <s v="abr-2022"/>
  </r>
  <r>
    <n v="44672"/>
    <s v="P0026"/>
    <s v="44672P0026"/>
    <n v="14"/>
    <x v="1"/>
    <x v="0"/>
    <n v="2"/>
    <s v="Product26"/>
    <x v="4"/>
    <s v="No."/>
    <n v="18"/>
    <n v="24.66"/>
    <n v="252"/>
    <n v="345.24"/>
    <n v="21"/>
    <s v="Apr"/>
    <n v="2022"/>
    <x v="237"/>
    <n v="6.9048000000000007"/>
    <n v="6.66"/>
    <n v="93.240000000000009"/>
    <n v="0.27007299270072993"/>
    <x v="1"/>
    <s v="FALSO"/>
    <s v="abr-2022"/>
  </r>
  <r>
    <n v="44674"/>
    <s v="P0044"/>
    <s v="44674P0044"/>
    <n v="15"/>
    <x v="1"/>
    <x v="0"/>
    <n v="39"/>
    <s v="Product44"/>
    <x v="1"/>
    <s v="Kg"/>
    <n v="76"/>
    <n v="82.08"/>
    <n v="1140"/>
    <n v="1231.2"/>
    <n v="23"/>
    <s v="Apr"/>
    <n v="2022"/>
    <x v="238"/>
    <n v="480.16800000000001"/>
    <n v="6.0799999999999983"/>
    <n v="91.199999999999974"/>
    <n v="7.4074074074074056E-2"/>
    <x v="0"/>
    <s v="FALSO"/>
    <s v="abr-2022"/>
  </r>
  <r>
    <n v="44675"/>
    <s v="P0034"/>
    <s v="44675P0034"/>
    <n v="4"/>
    <x v="2"/>
    <x v="0"/>
    <n v="0"/>
    <s v="Product34"/>
    <x v="4"/>
    <s v="Lt"/>
    <n v="55"/>
    <n v="58.3"/>
    <n v="220"/>
    <n v="233.2"/>
    <n v="24"/>
    <s v="Apr"/>
    <n v="2022"/>
    <x v="239"/>
    <n v="0"/>
    <n v="3.2999999999999972"/>
    <n v="13.199999999999989"/>
    <n v="5.6603773584905613E-2"/>
    <x v="1"/>
    <s v="FALSO"/>
    <s v="abr-2022"/>
  </r>
  <r>
    <n v="44676"/>
    <s v="P0004"/>
    <s v="44676P0004"/>
    <n v="9"/>
    <x v="2"/>
    <x v="1"/>
    <n v="17"/>
    <s v="Product04"/>
    <x v="3"/>
    <s v="Lt"/>
    <n v="44"/>
    <n v="48.84"/>
    <n v="396"/>
    <n v="439.56000000000012"/>
    <n v="25"/>
    <s v="Apr"/>
    <n v="2022"/>
    <x v="240"/>
    <n v="74.725200000000029"/>
    <n v="4.8400000000000034"/>
    <n v="43.560000000000031"/>
    <n v="9.9099099099099142E-2"/>
    <x v="1"/>
    <s v="VERDADERO"/>
    <s v="abr-2022"/>
  </r>
  <r>
    <n v="44676"/>
    <s v="P0003"/>
    <s v="44676P0003"/>
    <n v="8"/>
    <x v="1"/>
    <x v="0"/>
    <n v="40"/>
    <s v="Product03"/>
    <x v="3"/>
    <s v="Kg"/>
    <n v="71"/>
    <n v="80.94"/>
    <n v="568"/>
    <n v="647.52"/>
    <n v="25"/>
    <s v="Apr"/>
    <n v="2022"/>
    <x v="240"/>
    <n v="259.00799999999998"/>
    <n v="9.9399999999999977"/>
    <n v="79.519999999999982"/>
    <n v="0.12280701754385963"/>
    <x v="1"/>
    <s v="FALSO"/>
    <s v="abr-2022"/>
  </r>
  <r>
    <n v="44677"/>
    <s v="P0027"/>
    <s v="44677P0027"/>
    <n v="2"/>
    <x v="2"/>
    <x v="1"/>
    <n v="26"/>
    <s v="Product27"/>
    <x v="4"/>
    <s v="Lt"/>
    <n v="48"/>
    <n v="57.12"/>
    <n v="96"/>
    <n v="114.24"/>
    <n v="26"/>
    <s v="Apr"/>
    <n v="2022"/>
    <x v="241"/>
    <n v="29.702400000000001"/>
    <n v="9.1199999999999974"/>
    <n v="18.239999999999995"/>
    <n v="0.15966386554621845"/>
    <x v="1"/>
    <s v="VERDADERO"/>
    <s v="abr-2022"/>
  </r>
  <r>
    <n v="44679"/>
    <s v="P0014"/>
    <s v="44679P0014"/>
    <n v="14"/>
    <x v="2"/>
    <x v="1"/>
    <n v="20"/>
    <s v="Product14"/>
    <x v="2"/>
    <s v="Kg"/>
    <n v="112"/>
    <n v="146.72"/>
    <n v="1568"/>
    <n v="2054.08"/>
    <n v="28"/>
    <s v="Apr"/>
    <n v="2022"/>
    <x v="242"/>
    <n v="410.81600000000003"/>
    <n v="34.72"/>
    <n v="486.08"/>
    <n v="0.23664122137404581"/>
    <x v="2"/>
    <s v="VERDADERO"/>
    <s v="abr-2022"/>
  </r>
  <r>
    <n v="44681"/>
    <s v="P0016"/>
    <s v="44681P0016"/>
    <n v="13"/>
    <x v="1"/>
    <x v="0"/>
    <n v="26"/>
    <s v="Product16"/>
    <x v="2"/>
    <s v="No."/>
    <n v="13"/>
    <n v="16.64"/>
    <n v="169"/>
    <n v="216.32"/>
    <n v="30"/>
    <s v="Apr"/>
    <n v="2022"/>
    <x v="243"/>
    <n v="56.243200000000002"/>
    <n v="3.6400000000000006"/>
    <n v="47.320000000000007"/>
    <n v="0.21875000000000003"/>
    <x v="1"/>
    <s v="FALSO"/>
    <s v="abr-2022"/>
  </r>
  <r>
    <n v="44681"/>
    <s v="P0027"/>
    <s v="44681P0027"/>
    <n v="8"/>
    <x v="2"/>
    <x v="0"/>
    <n v="23"/>
    <s v="Product27"/>
    <x v="4"/>
    <s v="Lt"/>
    <n v="48"/>
    <n v="57.12"/>
    <n v="384"/>
    <n v="456.96"/>
    <n v="30"/>
    <s v="Apr"/>
    <n v="2022"/>
    <x v="243"/>
    <n v="105.10080000000001"/>
    <n v="9.1199999999999974"/>
    <n v="72.95999999999998"/>
    <n v="0.15966386554621845"/>
    <x v="1"/>
    <s v="FALSO"/>
    <s v="abr-2022"/>
  </r>
  <r>
    <n v="44682"/>
    <s v="P0034"/>
    <s v="44682P0034"/>
    <n v="9"/>
    <x v="0"/>
    <x v="0"/>
    <n v="6"/>
    <s v="Product34"/>
    <x v="4"/>
    <s v="Lt"/>
    <n v="55"/>
    <n v="58.3"/>
    <n v="495"/>
    <n v="524.69999999999993"/>
    <n v="1"/>
    <s v="May"/>
    <n v="2022"/>
    <x v="244"/>
    <n v="31.481999999999996"/>
    <n v="3.2999999999999972"/>
    <n v="29.699999999999974"/>
    <n v="5.660377358490562E-2"/>
    <x v="1"/>
    <s v="FALSO"/>
    <s v="may-2022"/>
  </r>
  <r>
    <n v="44682"/>
    <s v="P0033"/>
    <s v="44682P0033"/>
    <n v="6"/>
    <x v="1"/>
    <x v="0"/>
    <n v="42"/>
    <s v="Product33"/>
    <x v="4"/>
    <s v="Kg"/>
    <n v="95"/>
    <n v="119.7"/>
    <n v="570"/>
    <n v="718.2"/>
    <n v="1"/>
    <s v="May"/>
    <n v="2022"/>
    <x v="244"/>
    <n v="301.64400000000001"/>
    <n v="24.700000000000003"/>
    <n v="148.20000000000002"/>
    <n v="0.20634920634920637"/>
    <x v="1"/>
    <s v="FALSO"/>
    <s v="may-2022"/>
  </r>
  <r>
    <n v="44683"/>
    <s v="P0013"/>
    <s v="44683P0013"/>
    <n v="4"/>
    <x v="1"/>
    <x v="1"/>
    <n v="33"/>
    <s v="Product13"/>
    <x v="2"/>
    <s v="Kg"/>
    <n v="112"/>
    <n v="122.08"/>
    <n v="448"/>
    <n v="488.32"/>
    <n v="2"/>
    <s v="May"/>
    <n v="2022"/>
    <x v="245"/>
    <n v="161.1456"/>
    <n v="10.079999999999998"/>
    <n v="40.319999999999993"/>
    <n v="8.2568807339449532E-2"/>
    <x v="1"/>
    <s v="VERDADERO"/>
    <s v="may-2022"/>
  </r>
  <r>
    <n v="44685"/>
    <s v="P0020"/>
    <s v="44685P0020"/>
    <n v="10"/>
    <x v="2"/>
    <x v="0"/>
    <n v="43"/>
    <s v="Product20"/>
    <x v="0"/>
    <s v="Lt"/>
    <n v="61"/>
    <n v="76.25"/>
    <n v="610"/>
    <n v="762.5"/>
    <n v="4"/>
    <s v="May"/>
    <n v="2022"/>
    <x v="246"/>
    <n v="327.875"/>
    <n v="15.25"/>
    <n v="152.5"/>
    <n v="0.2"/>
    <x v="1"/>
    <s v="FALSO"/>
    <s v="may-2022"/>
  </r>
  <r>
    <n v="44687"/>
    <s v="P0034"/>
    <s v="44687P0034"/>
    <n v="7"/>
    <x v="2"/>
    <x v="0"/>
    <n v="13"/>
    <s v="Product34"/>
    <x v="4"/>
    <s v="Lt"/>
    <n v="55"/>
    <n v="58.3"/>
    <n v="385"/>
    <n v="408.1"/>
    <n v="6"/>
    <s v="May"/>
    <n v="2022"/>
    <x v="247"/>
    <n v="53.053000000000004"/>
    <n v="3.2999999999999972"/>
    <n v="23.09999999999998"/>
    <n v="5.6603773584905606E-2"/>
    <x v="1"/>
    <s v="FALSO"/>
    <s v="may-2022"/>
  </r>
  <r>
    <n v="44688"/>
    <s v="P0015"/>
    <s v="44688P0015"/>
    <n v="4"/>
    <x v="1"/>
    <x v="1"/>
    <n v="11"/>
    <s v="Product15"/>
    <x v="2"/>
    <s v="No."/>
    <n v="12"/>
    <n v="15.72"/>
    <n v="48"/>
    <n v="62.88"/>
    <n v="7"/>
    <s v="May"/>
    <n v="2022"/>
    <x v="248"/>
    <n v="6.9168000000000003"/>
    <n v="3.7200000000000006"/>
    <n v="14.880000000000003"/>
    <n v="0.23664122137404583"/>
    <x v="1"/>
    <s v="VERDADERO"/>
    <s v="may-2022"/>
  </r>
  <r>
    <n v="44688"/>
    <s v="P0027"/>
    <s v="44688P0027"/>
    <n v="1"/>
    <x v="1"/>
    <x v="0"/>
    <n v="44"/>
    <s v="Product27"/>
    <x v="4"/>
    <s v="Lt"/>
    <n v="48"/>
    <n v="57.12"/>
    <n v="48"/>
    <n v="57.12"/>
    <n v="7"/>
    <s v="May"/>
    <n v="2022"/>
    <x v="248"/>
    <n v="25.1328"/>
    <n v="9.1199999999999974"/>
    <n v="9.1199999999999974"/>
    <n v="0.15966386554621845"/>
    <x v="1"/>
    <s v="FALSO"/>
    <s v="may-2022"/>
  </r>
  <r>
    <n v="44689"/>
    <s v="P0022"/>
    <s v="44689P0022"/>
    <n v="7"/>
    <x v="1"/>
    <x v="0"/>
    <n v="40"/>
    <s v="Product22"/>
    <x v="0"/>
    <s v="Ft"/>
    <n v="121"/>
    <n v="141.57"/>
    <n v="847"/>
    <n v="990.99"/>
    <n v="8"/>
    <s v="May"/>
    <n v="2022"/>
    <x v="249"/>
    <n v="396.39600000000002"/>
    <n v="20.569999999999993"/>
    <n v="143.98999999999995"/>
    <n v="0.14529914529914525"/>
    <x v="0"/>
    <s v="FALSO"/>
    <s v="may-2022"/>
  </r>
  <r>
    <n v="44690"/>
    <s v="P0017"/>
    <s v="44690P0017"/>
    <n v="12"/>
    <x v="0"/>
    <x v="1"/>
    <n v="23"/>
    <s v="Product17"/>
    <x v="2"/>
    <s v="Ft"/>
    <n v="134"/>
    <n v="156.78"/>
    <n v="1608"/>
    <n v="1881.36"/>
    <n v="9"/>
    <s v="May"/>
    <n v="2022"/>
    <x v="250"/>
    <n v="432.71280000000002"/>
    <n v="22.78"/>
    <n v="273.36"/>
    <n v="0.14529914529914531"/>
    <x v="2"/>
    <s v="VERDADERO"/>
    <s v="may-2022"/>
  </r>
  <r>
    <n v="44691"/>
    <s v="P0009"/>
    <s v="44691P0009"/>
    <n v="6"/>
    <x v="2"/>
    <x v="0"/>
    <n v="1"/>
    <s v="Product09"/>
    <x v="3"/>
    <s v="No."/>
    <n v="6"/>
    <n v="7.8599999999999994"/>
    <n v="36"/>
    <n v="47.16"/>
    <n v="10"/>
    <s v="May"/>
    <n v="2022"/>
    <x v="251"/>
    <n v="0.47159999999999996"/>
    <n v="1.8599999999999994"/>
    <n v="11.159999999999997"/>
    <n v="0.23664122137404575"/>
    <x v="1"/>
    <s v="FALSO"/>
    <s v="may-2022"/>
  </r>
  <r>
    <n v="44693"/>
    <s v="P0011"/>
    <s v="44693P0011"/>
    <n v="7"/>
    <x v="1"/>
    <x v="1"/>
    <n v="45"/>
    <s v="Product11"/>
    <x v="2"/>
    <s v="Lt"/>
    <n v="44"/>
    <n v="48.4"/>
    <n v="308"/>
    <n v="338.8"/>
    <n v="12"/>
    <s v="May"/>
    <n v="2022"/>
    <x v="252"/>
    <n v="152.46"/>
    <n v="4.3999999999999986"/>
    <n v="30.79999999999999"/>
    <n v="9.090909090909087E-2"/>
    <x v="1"/>
    <s v="VERDADERO"/>
    <s v="may-2022"/>
  </r>
  <r>
    <n v="44694"/>
    <s v="P0012"/>
    <s v="44694P0012"/>
    <n v="5"/>
    <x v="2"/>
    <x v="0"/>
    <n v="31"/>
    <s v="Product12"/>
    <x v="2"/>
    <s v="Kg"/>
    <n v="73"/>
    <n v="94.17"/>
    <n v="365"/>
    <n v="470.85"/>
    <n v="13"/>
    <s v="May"/>
    <n v="2022"/>
    <x v="253"/>
    <n v="145.96350000000001"/>
    <n v="21.17"/>
    <n v="105.85000000000001"/>
    <n v="0.22480620155038761"/>
    <x v="1"/>
    <s v="FALSO"/>
    <s v="may-2022"/>
  </r>
  <r>
    <n v="44695"/>
    <s v="P0008"/>
    <s v="44695P0008"/>
    <n v="14"/>
    <x v="2"/>
    <x v="1"/>
    <n v="11"/>
    <s v="Product08"/>
    <x v="3"/>
    <s v="Kg"/>
    <n v="83"/>
    <n v="94.62"/>
    <n v="1162"/>
    <n v="1324.68"/>
    <n v="14"/>
    <s v="May"/>
    <n v="2022"/>
    <x v="254"/>
    <n v="145.7148"/>
    <n v="11.620000000000005"/>
    <n v="162.68000000000006"/>
    <n v="0.1228070175438597"/>
    <x v="0"/>
    <s v="VERDADERO"/>
    <s v="may-2022"/>
  </r>
  <r>
    <n v="44696"/>
    <s v="P0020"/>
    <s v="44696P0020"/>
    <n v="5"/>
    <x v="1"/>
    <x v="0"/>
    <n v="44"/>
    <s v="Product20"/>
    <x v="0"/>
    <s v="Lt"/>
    <n v="61"/>
    <n v="76.25"/>
    <n v="305"/>
    <n v="381.25"/>
    <n v="15"/>
    <s v="May"/>
    <n v="2022"/>
    <x v="255"/>
    <n v="167.75"/>
    <n v="15.25"/>
    <n v="76.25"/>
    <n v="0.2"/>
    <x v="1"/>
    <s v="FALSO"/>
    <s v="may-2022"/>
  </r>
  <r>
    <n v="44697"/>
    <s v="P0010"/>
    <s v="44697P0010"/>
    <n v="13"/>
    <x v="2"/>
    <x v="1"/>
    <n v="5"/>
    <s v="Product10"/>
    <x v="2"/>
    <s v="Ft"/>
    <n v="148"/>
    <n v="164.28"/>
    <n v="1924"/>
    <n v="2135.64"/>
    <n v="16"/>
    <s v="May"/>
    <n v="2022"/>
    <x v="256"/>
    <n v="106.782"/>
    <n v="16.28"/>
    <n v="211.64000000000001"/>
    <n v="9.9099099099099114E-2"/>
    <x v="2"/>
    <s v="VERDADERO"/>
    <s v="may-2022"/>
  </r>
  <r>
    <n v="44697"/>
    <s v="P0031"/>
    <s v="44697P0031"/>
    <n v="13"/>
    <x v="1"/>
    <x v="0"/>
    <n v="31"/>
    <s v="Product31"/>
    <x v="4"/>
    <s v="Kg"/>
    <n v="93"/>
    <n v="104.16"/>
    <n v="1209"/>
    <n v="1354.08"/>
    <n v="16"/>
    <s v="May"/>
    <n v="2022"/>
    <x v="256"/>
    <n v="419.76479999999998"/>
    <n v="11.159999999999997"/>
    <n v="145.07999999999996"/>
    <n v="0.10714285714285711"/>
    <x v="0"/>
    <s v="FALSO"/>
    <s v="may-2022"/>
  </r>
  <r>
    <n v="44698"/>
    <s v="P0027"/>
    <s v="44698P0027"/>
    <n v="8"/>
    <x v="2"/>
    <x v="1"/>
    <n v="8"/>
    <s v="Product27"/>
    <x v="4"/>
    <s v="Lt"/>
    <n v="48"/>
    <n v="57.12"/>
    <n v="384"/>
    <n v="456.96"/>
    <n v="17"/>
    <s v="May"/>
    <n v="2022"/>
    <x v="257"/>
    <n v="36.556800000000003"/>
    <n v="9.1199999999999974"/>
    <n v="72.95999999999998"/>
    <n v="0.15966386554621845"/>
    <x v="1"/>
    <s v="VERDADERO"/>
    <s v="may-2022"/>
  </r>
  <r>
    <n v="44699"/>
    <s v="P0027"/>
    <s v="44699P0027"/>
    <n v="4"/>
    <x v="0"/>
    <x v="0"/>
    <n v="18"/>
    <s v="Product27"/>
    <x v="4"/>
    <s v="Lt"/>
    <n v="48"/>
    <n v="57.12"/>
    <n v="192"/>
    <n v="228.48"/>
    <n v="18"/>
    <s v="May"/>
    <n v="2022"/>
    <x v="258"/>
    <n v="41.126399999999997"/>
    <n v="9.1199999999999974"/>
    <n v="36.47999999999999"/>
    <n v="0.15966386554621845"/>
    <x v="1"/>
    <s v="FALSO"/>
    <s v="may-2022"/>
  </r>
  <r>
    <n v="44699"/>
    <s v="P0038"/>
    <s v="44699P0038"/>
    <n v="8"/>
    <x v="0"/>
    <x v="0"/>
    <n v="8"/>
    <s v="Product38"/>
    <x v="1"/>
    <s v="Kg"/>
    <n v="72"/>
    <n v="79.92"/>
    <n v="576"/>
    <n v="639.36"/>
    <n v="18"/>
    <s v="May"/>
    <n v="2022"/>
    <x v="258"/>
    <n v="51.148800000000001"/>
    <n v="7.9200000000000017"/>
    <n v="63.360000000000014"/>
    <n v="9.9099099099099114E-2"/>
    <x v="1"/>
    <s v="FALSO"/>
    <s v="may-2022"/>
  </r>
  <r>
    <n v="44701"/>
    <s v="P0044"/>
    <s v="44701P0044"/>
    <n v="15"/>
    <x v="1"/>
    <x v="1"/>
    <n v="39"/>
    <s v="Product44"/>
    <x v="1"/>
    <s v="Kg"/>
    <n v="76"/>
    <n v="82.08"/>
    <n v="1140"/>
    <n v="1231.2"/>
    <n v="20"/>
    <s v="May"/>
    <n v="2022"/>
    <x v="259"/>
    <n v="480.16800000000001"/>
    <n v="6.0799999999999983"/>
    <n v="91.199999999999974"/>
    <n v="7.4074074074074056E-2"/>
    <x v="0"/>
    <s v="VERDADERO"/>
    <s v="may-2022"/>
  </r>
  <r>
    <n v="44703"/>
    <s v="P0015"/>
    <s v="44703P0015"/>
    <n v="12"/>
    <x v="2"/>
    <x v="0"/>
    <n v="3"/>
    <s v="Product15"/>
    <x v="2"/>
    <s v="No."/>
    <n v="12"/>
    <n v="15.72"/>
    <n v="144"/>
    <n v="188.64"/>
    <n v="22"/>
    <s v="May"/>
    <n v="2022"/>
    <x v="260"/>
    <n v="5.6591999999999993"/>
    <n v="3.7200000000000006"/>
    <n v="44.640000000000008"/>
    <n v="0.23664122137404586"/>
    <x v="1"/>
    <s v="FALSO"/>
    <s v="may-2022"/>
  </r>
  <r>
    <n v="44706"/>
    <s v="P0002"/>
    <s v="44706P0002"/>
    <n v="7"/>
    <x v="1"/>
    <x v="0"/>
    <n v="29"/>
    <s v="Product02"/>
    <x v="3"/>
    <s v="Kg"/>
    <n v="105"/>
    <n v="142.80000000000001"/>
    <n v="735"/>
    <n v="999.60000000000014"/>
    <n v="25"/>
    <s v="May"/>
    <n v="2022"/>
    <x v="261"/>
    <n v="289.88400000000001"/>
    <n v="37.800000000000011"/>
    <n v="264.60000000000008"/>
    <n v="0.26470588235294124"/>
    <x v="1"/>
    <s v="FALSO"/>
    <s v="may-2022"/>
  </r>
  <r>
    <n v="44707"/>
    <s v="P0028"/>
    <s v="44707P0028"/>
    <n v="2"/>
    <x v="2"/>
    <x v="0"/>
    <n v="12"/>
    <s v="Product28"/>
    <x v="4"/>
    <s v="No."/>
    <n v="37"/>
    <n v="41.81"/>
    <n v="74"/>
    <n v="83.62"/>
    <n v="26"/>
    <s v="May"/>
    <n v="2022"/>
    <x v="262"/>
    <n v="10.0344"/>
    <n v="4.8100000000000023"/>
    <n v="9.6200000000000045"/>
    <n v="0.11504424778761067"/>
    <x v="1"/>
    <s v="FALSO"/>
    <s v="may-2022"/>
  </r>
  <r>
    <n v="44707"/>
    <s v="P0027"/>
    <s v="44707P0027"/>
    <n v="2"/>
    <x v="1"/>
    <x v="0"/>
    <n v="51"/>
    <s v="Product27"/>
    <x v="4"/>
    <s v="Lt"/>
    <n v="48"/>
    <n v="57.12"/>
    <n v="96"/>
    <n v="114.24"/>
    <n v="26"/>
    <s v="May"/>
    <n v="2022"/>
    <x v="262"/>
    <n v="58.2624"/>
    <n v="9.1199999999999974"/>
    <n v="18.239999999999995"/>
    <n v="0.15966386554621845"/>
    <x v="1"/>
    <s v="FALSO"/>
    <s v="may-2022"/>
  </r>
  <r>
    <n v="44709"/>
    <s v="P0041"/>
    <s v="44709P0041"/>
    <n v="10"/>
    <x v="0"/>
    <x v="1"/>
    <n v="50"/>
    <s v="Product41"/>
    <x v="1"/>
    <s v="Ft"/>
    <n v="138"/>
    <n v="173.88"/>
    <n v="1380"/>
    <n v="1738.8"/>
    <n v="28"/>
    <s v="May"/>
    <n v="2022"/>
    <x v="263"/>
    <n v="869.4"/>
    <n v="35.879999999999995"/>
    <n v="358.79999999999995"/>
    <n v="0.20634920634920634"/>
    <x v="0"/>
    <s v="VERDADERO"/>
    <s v="may-2022"/>
  </r>
  <r>
    <n v="44709"/>
    <s v="P0008"/>
    <s v="44709P0008"/>
    <n v="5"/>
    <x v="0"/>
    <x v="0"/>
    <n v="43"/>
    <s v="Product08"/>
    <x v="3"/>
    <s v="Kg"/>
    <n v="83"/>
    <n v="94.62"/>
    <n v="415"/>
    <n v="473.1"/>
    <n v="28"/>
    <s v="May"/>
    <n v="2022"/>
    <x v="263"/>
    <n v="203.43299999999999"/>
    <n v="11.620000000000005"/>
    <n v="58.100000000000023"/>
    <n v="0.1228070175438597"/>
    <x v="1"/>
    <s v="FALSO"/>
    <s v="may-2022"/>
  </r>
  <r>
    <n v="44709"/>
    <s v="P0010"/>
    <s v="44709P0010"/>
    <n v="9"/>
    <x v="1"/>
    <x v="1"/>
    <n v="23"/>
    <s v="Product10"/>
    <x v="2"/>
    <s v="Ft"/>
    <n v="148"/>
    <n v="164.28"/>
    <n v="1332"/>
    <n v="1478.52"/>
    <n v="28"/>
    <s v="May"/>
    <n v="2022"/>
    <x v="263"/>
    <n v="340.05959999999999"/>
    <n v="16.28"/>
    <n v="146.52000000000001"/>
    <n v="9.9099099099099114E-2"/>
    <x v="0"/>
    <s v="VERDADERO"/>
    <s v="may-2022"/>
  </r>
  <r>
    <n v="44709"/>
    <s v="P0004"/>
    <s v="44709P0004"/>
    <n v="12"/>
    <x v="1"/>
    <x v="0"/>
    <n v="22"/>
    <s v="Product04"/>
    <x v="3"/>
    <s v="Lt"/>
    <n v="44"/>
    <n v="48.84"/>
    <n v="528"/>
    <n v="586.08000000000004"/>
    <n v="28"/>
    <s v="May"/>
    <n v="2022"/>
    <x v="263"/>
    <n v="128.9376"/>
    <n v="4.8400000000000034"/>
    <n v="58.080000000000041"/>
    <n v="9.9099099099099155E-2"/>
    <x v="1"/>
    <s v="FALSO"/>
    <s v="may-2022"/>
  </r>
  <r>
    <n v="44709"/>
    <s v="P0020"/>
    <s v="44709P0020"/>
    <n v="14"/>
    <x v="2"/>
    <x v="1"/>
    <n v="17"/>
    <s v="Product20"/>
    <x v="0"/>
    <s v="Lt"/>
    <n v="61"/>
    <n v="76.25"/>
    <n v="854"/>
    <n v="1067.5"/>
    <n v="28"/>
    <s v="May"/>
    <n v="2022"/>
    <x v="263"/>
    <n v="181.47500000000002"/>
    <n v="15.25"/>
    <n v="213.5"/>
    <n v="0.2"/>
    <x v="0"/>
    <s v="VERDADERO"/>
    <s v="may-2022"/>
  </r>
  <r>
    <n v="44711"/>
    <s v="P0044"/>
    <s v="44711P0044"/>
    <n v="9"/>
    <x v="2"/>
    <x v="0"/>
    <n v="21"/>
    <s v="Product44"/>
    <x v="1"/>
    <s v="Kg"/>
    <n v="76"/>
    <n v="82.08"/>
    <n v="684"/>
    <n v="738.72"/>
    <n v="30"/>
    <s v="May"/>
    <n v="2022"/>
    <x v="264"/>
    <n v="155.13120000000001"/>
    <n v="6.0799999999999983"/>
    <n v="54.719999999999985"/>
    <n v="7.4074074074074056E-2"/>
    <x v="1"/>
    <s v="FALSO"/>
    <s v="may-2022"/>
  </r>
  <r>
    <n v="44711"/>
    <s v="P0005"/>
    <s v="44711P0005"/>
    <n v="4"/>
    <x v="0"/>
    <x v="1"/>
    <n v="16"/>
    <s v="Product05"/>
    <x v="3"/>
    <s v="Ft"/>
    <n v="133"/>
    <n v="155.61000000000001"/>
    <n v="532"/>
    <n v="622.44000000000005"/>
    <n v="30"/>
    <s v="May"/>
    <n v="2022"/>
    <x v="264"/>
    <n v="99.590400000000017"/>
    <n v="22.610000000000014"/>
    <n v="90.440000000000055"/>
    <n v="0.14529914529914537"/>
    <x v="1"/>
    <s v="VERDADERO"/>
    <s v="may-2022"/>
  </r>
  <r>
    <n v="44711"/>
    <s v="P0033"/>
    <s v="44711P0033"/>
    <n v="3"/>
    <x v="1"/>
    <x v="1"/>
    <n v="31"/>
    <s v="Product33"/>
    <x v="4"/>
    <s v="Kg"/>
    <n v="95"/>
    <n v="119.7"/>
    <n v="285"/>
    <n v="359.1"/>
    <n v="30"/>
    <s v="May"/>
    <n v="2022"/>
    <x v="264"/>
    <n v="111.32100000000001"/>
    <n v="24.700000000000003"/>
    <n v="74.100000000000009"/>
    <n v="0.20634920634920637"/>
    <x v="1"/>
    <s v="VERDADERO"/>
    <s v="may-2022"/>
  </r>
  <r>
    <n v="44715"/>
    <s v="P0008"/>
    <s v="44715P0008"/>
    <n v="14"/>
    <x v="1"/>
    <x v="0"/>
    <n v="3"/>
    <s v="Product08"/>
    <x v="3"/>
    <s v="Kg"/>
    <n v="83"/>
    <n v="94.62"/>
    <n v="1162"/>
    <n v="1324.68"/>
    <n v="3"/>
    <s v="Jun"/>
    <n v="2022"/>
    <x v="265"/>
    <n v="39.740400000000001"/>
    <n v="11.620000000000005"/>
    <n v="162.68000000000006"/>
    <n v="0.1228070175438597"/>
    <x v="0"/>
    <s v="FALSO"/>
    <s v="jun-2022"/>
  </r>
  <r>
    <n v="44722"/>
    <s v="P0028"/>
    <s v="44722P0028"/>
    <n v="8"/>
    <x v="0"/>
    <x v="0"/>
    <n v="32"/>
    <s v="Product28"/>
    <x v="4"/>
    <s v="No."/>
    <n v="37"/>
    <n v="41.81"/>
    <n v="296"/>
    <n v="334.48"/>
    <n v="10"/>
    <s v="Jun"/>
    <n v="2022"/>
    <x v="266"/>
    <n v="107.03360000000001"/>
    <n v="4.8100000000000023"/>
    <n v="38.480000000000018"/>
    <n v="0.11504424778761067"/>
    <x v="1"/>
    <s v="FALSO"/>
    <s v="jun-2022"/>
  </r>
  <r>
    <n v="44723"/>
    <s v="P0039"/>
    <s v="44723P0039"/>
    <n v="13"/>
    <x v="1"/>
    <x v="1"/>
    <n v="53"/>
    <s v="Product39"/>
    <x v="1"/>
    <s v="No."/>
    <n v="37"/>
    <n v="42.55"/>
    <n v="481"/>
    <n v="553.15"/>
    <n v="11"/>
    <s v="Jun"/>
    <n v="2022"/>
    <x v="267"/>
    <n v="293.16950000000003"/>
    <n v="5.5499999999999972"/>
    <n v="72.149999999999963"/>
    <n v="0.13043478260869559"/>
    <x v="1"/>
    <s v="VERDADERO"/>
    <s v="jun-2022"/>
  </r>
  <r>
    <n v="44723"/>
    <s v="P0021"/>
    <s v="44723P0021"/>
    <n v="6"/>
    <x v="2"/>
    <x v="0"/>
    <n v="26"/>
    <s v="Product21"/>
    <x v="0"/>
    <s v="Ft"/>
    <n v="126"/>
    <n v="162.54"/>
    <n v="756"/>
    <n v="975.24"/>
    <n v="11"/>
    <s v="Jun"/>
    <n v="2022"/>
    <x v="267"/>
    <n v="253.56240000000003"/>
    <n v="36.539999999999992"/>
    <n v="219.23999999999995"/>
    <n v="0.22480620155038755"/>
    <x v="0"/>
    <s v="FALSO"/>
    <s v="jun-2022"/>
  </r>
  <r>
    <n v="44725"/>
    <s v="P0026"/>
    <s v="44725P0026"/>
    <n v="6"/>
    <x v="2"/>
    <x v="1"/>
    <n v="23"/>
    <s v="Product26"/>
    <x v="4"/>
    <s v="No."/>
    <n v="18"/>
    <n v="24.66"/>
    <n v="108"/>
    <n v="147.96"/>
    <n v="13"/>
    <s v="Jun"/>
    <n v="2022"/>
    <x v="268"/>
    <n v="34.030800000000006"/>
    <n v="6.66"/>
    <n v="39.96"/>
    <n v="0.27007299270072993"/>
    <x v="1"/>
    <s v="VERDADERO"/>
    <s v="jun-2022"/>
  </r>
  <r>
    <n v="44727"/>
    <s v="P0042"/>
    <s v="44727P0042"/>
    <n v="15"/>
    <x v="0"/>
    <x v="0"/>
    <n v="31"/>
    <s v="Product42"/>
    <x v="1"/>
    <s v="Ft"/>
    <n v="120"/>
    <n v="162"/>
    <n v="1800"/>
    <n v="2430"/>
    <n v="15"/>
    <s v="Jun"/>
    <n v="2022"/>
    <x v="269"/>
    <n v="753.3"/>
    <n v="42"/>
    <n v="630"/>
    <n v="0.25925925925925924"/>
    <x v="2"/>
    <s v="FALSO"/>
    <s v="jun-2022"/>
  </r>
  <r>
    <n v="44728"/>
    <s v="P0029"/>
    <s v="44728P0029"/>
    <n v="15"/>
    <x v="1"/>
    <x v="1"/>
    <n v="26"/>
    <s v="Product29"/>
    <x v="4"/>
    <s v="Lt"/>
    <n v="47"/>
    <n v="53.11"/>
    <n v="705"/>
    <n v="796.65"/>
    <n v="16"/>
    <s v="Jun"/>
    <n v="2022"/>
    <x v="270"/>
    <n v="207.12899999999999"/>
    <n v="6.1099999999999994"/>
    <n v="91.649999999999991"/>
    <n v="0.11504424778761062"/>
    <x v="1"/>
    <s v="VERDADERO"/>
    <s v="jun-2022"/>
  </r>
  <r>
    <n v="44731"/>
    <s v="P0002"/>
    <s v="44731P0002"/>
    <n v="8"/>
    <x v="2"/>
    <x v="1"/>
    <n v="29"/>
    <s v="Product02"/>
    <x v="3"/>
    <s v="Kg"/>
    <n v="105"/>
    <n v="142.80000000000001"/>
    <n v="840"/>
    <n v="1142.4000000000001"/>
    <n v="19"/>
    <s v="Jun"/>
    <n v="2022"/>
    <x v="271"/>
    <n v="331.29599999999999"/>
    <n v="37.800000000000011"/>
    <n v="302.40000000000009"/>
    <n v="0.26470588235294124"/>
    <x v="0"/>
    <s v="VERDADERO"/>
    <s v="jun-2022"/>
  </r>
  <r>
    <n v="44733"/>
    <s v="P0017"/>
    <s v="44733P0017"/>
    <n v="14"/>
    <x v="2"/>
    <x v="1"/>
    <n v="25"/>
    <s v="Product17"/>
    <x v="2"/>
    <s v="Ft"/>
    <n v="134"/>
    <n v="156.78"/>
    <n v="1876"/>
    <n v="2194.92"/>
    <n v="21"/>
    <s v="Jun"/>
    <n v="2022"/>
    <x v="272"/>
    <n v="548.73"/>
    <n v="22.78"/>
    <n v="318.92"/>
    <n v="0.14529914529914531"/>
    <x v="2"/>
    <s v="VERDADERO"/>
    <s v="jun-2022"/>
  </r>
  <r>
    <n v="44734"/>
    <s v="P0040"/>
    <s v="44734P0040"/>
    <n v="10"/>
    <x v="1"/>
    <x v="1"/>
    <n v="16"/>
    <s v="Product40"/>
    <x v="1"/>
    <s v="Kg"/>
    <n v="90"/>
    <n v="115.2"/>
    <n v="900"/>
    <n v="1152"/>
    <n v="22"/>
    <s v="Jun"/>
    <n v="2022"/>
    <x v="273"/>
    <n v="184.32"/>
    <n v="25.200000000000003"/>
    <n v="252.00000000000003"/>
    <n v="0.21875000000000003"/>
    <x v="0"/>
    <s v="VERDADERO"/>
    <s v="jun-2022"/>
  </r>
  <r>
    <n v="44734"/>
    <s v="P0001"/>
    <s v="44734P0001"/>
    <n v="4"/>
    <x v="2"/>
    <x v="1"/>
    <n v="45"/>
    <s v="Product01"/>
    <x v="3"/>
    <s v="Kg"/>
    <n v="98"/>
    <n v="103.88"/>
    <n v="392"/>
    <n v="415.52"/>
    <n v="22"/>
    <s v="Jun"/>
    <n v="2022"/>
    <x v="273"/>
    <n v="186.98400000000001"/>
    <n v="5.8799999999999955"/>
    <n v="23.519999999999982"/>
    <n v="5.660377358490562E-2"/>
    <x v="1"/>
    <s v="VERDADERO"/>
    <s v="jun-2022"/>
  </r>
  <r>
    <n v="44735"/>
    <s v="P0004"/>
    <s v="44735P0004"/>
    <n v="8"/>
    <x v="2"/>
    <x v="0"/>
    <n v="20"/>
    <s v="Product04"/>
    <x v="3"/>
    <s v="Lt"/>
    <n v="44"/>
    <n v="48.84"/>
    <n v="352"/>
    <n v="390.72"/>
    <n v="23"/>
    <s v="Jun"/>
    <n v="2022"/>
    <x v="274"/>
    <n v="78.144000000000005"/>
    <n v="4.8400000000000034"/>
    <n v="38.720000000000027"/>
    <n v="9.9099099099099155E-2"/>
    <x v="1"/>
    <s v="FALSO"/>
    <s v="jun-2022"/>
  </r>
  <r>
    <n v="44736"/>
    <s v="P0018"/>
    <s v="44736P0018"/>
    <n v="7"/>
    <x v="2"/>
    <x v="1"/>
    <n v="1"/>
    <s v="Product18"/>
    <x v="2"/>
    <s v="No."/>
    <n v="37"/>
    <n v="49.21"/>
    <n v="259"/>
    <n v="344.47"/>
    <n v="24"/>
    <s v="Jun"/>
    <n v="2022"/>
    <x v="275"/>
    <n v="3.4447000000000005"/>
    <n v="12.21"/>
    <n v="85.47"/>
    <n v="0.24812030075187969"/>
    <x v="1"/>
    <s v="VERDADERO"/>
    <s v="jun-2022"/>
  </r>
  <r>
    <n v="44737"/>
    <s v="P0012"/>
    <s v="44737P0012"/>
    <n v="7"/>
    <x v="1"/>
    <x v="0"/>
    <n v="31"/>
    <s v="Product12"/>
    <x v="2"/>
    <s v="Kg"/>
    <n v="73"/>
    <n v="94.17"/>
    <n v="511"/>
    <n v="659.19"/>
    <n v="25"/>
    <s v="Jun"/>
    <n v="2022"/>
    <x v="276"/>
    <n v="204.34890000000001"/>
    <n v="21.17"/>
    <n v="148.19"/>
    <n v="0.22480620155038758"/>
    <x v="1"/>
    <s v="FALSO"/>
    <s v="jun-2022"/>
  </r>
  <r>
    <n v="44738"/>
    <s v="P0034"/>
    <s v="44738P0034"/>
    <n v="4"/>
    <x v="2"/>
    <x v="1"/>
    <n v="50"/>
    <s v="Product34"/>
    <x v="4"/>
    <s v="Lt"/>
    <n v="55"/>
    <n v="58.3"/>
    <n v="220"/>
    <n v="233.2"/>
    <n v="26"/>
    <s v="Jun"/>
    <n v="2022"/>
    <x v="277"/>
    <n v="116.6"/>
    <n v="3.2999999999999972"/>
    <n v="13.199999999999989"/>
    <n v="5.6603773584905613E-2"/>
    <x v="1"/>
    <s v="VERDADERO"/>
    <s v="jun-2022"/>
  </r>
  <r>
    <n v="44738"/>
    <s v="P0043"/>
    <s v="44738P0043"/>
    <n v="12"/>
    <x v="2"/>
    <x v="0"/>
    <n v="20"/>
    <s v="Product43"/>
    <x v="1"/>
    <s v="Kg"/>
    <n v="67"/>
    <n v="83.08"/>
    <n v="804"/>
    <n v="996.96"/>
    <n v="26"/>
    <s v="Jun"/>
    <n v="2022"/>
    <x v="277"/>
    <n v="199.39200000000002"/>
    <n v="16.079999999999998"/>
    <n v="192.95999999999998"/>
    <n v="0.19354838709677416"/>
    <x v="0"/>
    <s v="FALSO"/>
    <s v="jun-2022"/>
  </r>
  <r>
    <n v="44745"/>
    <s v="P0033"/>
    <s v="44745P0033"/>
    <n v="15"/>
    <x v="2"/>
    <x v="1"/>
    <n v="42"/>
    <s v="Product33"/>
    <x v="4"/>
    <s v="Kg"/>
    <n v="95"/>
    <n v="119.7"/>
    <n v="1425"/>
    <n v="1795.5"/>
    <n v="3"/>
    <s v="Jul"/>
    <n v="2022"/>
    <x v="278"/>
    <n v="754.11"/>
    <n v="24.700000000000003"/>
    <n v="370.50000000000006"/>
    <n v="0.20634920634920639"/>
    <x v="0"/>
    <s v="VERDADERO"/>
    <s v="jul-2022"/>
  </r>
  <r>
    <n v="44746"/>
    <s v="P0007"/>
    <s v="44746P0007"/>
    <n v="7"/>
    <x v="2"/>
    <x v="0"/>
    <n v="35"/>
    <s v="Product07"/>
    <x v="3"/>
    <s v="Lt"/>
    <n v="43"/>
    <n v="47.73"/>
    <n v="301"/>
    <n v="334.11"/>
    <n v="4"/>
    <s v="Jul"/>
    <n v="2022"/>
    <x v="279"/>
    <n v="116.93849999999999"/>
    <n v="4.7299999999999969"/>
    <n v="33.109999999999978"/>
    <n v="9.9099099099099031E-2"/>
    <x v="1"/>
    <s v="FALSO"/>
    <s v="jul-2022"/>
  </r>
  <r>
    <n v="44747"/>
    <s v="P0025"/>
    <s v="44747P0025"/>
    <n v="7"/>
    <x v="1"/>
    <x v="1"/>
    <n v="0"/>
    <s v="Product25"/>
    <x v="0"/>
    <s v="No."/>
    <n v="7"/>
    <n v="8.33"/>
    <n v="49"/>
    <n v="58.31"/>
    <n v="5"/>
    <s v="Jul"/>
    <n v="2022"/>
    <x v="280"/>
    <n v="0"/>
    <n v="1.33"/>
    <n v="9.31"/>
    <n v="0.1596638655462185"/>
    <x v="1"/>
    <s v="VERDADERO"/>
    <s v="jul-2022"/>
  </r>
  <r>
    <n v="44747"/>
    <s v="P0015"/>
    <s v="44747P0015"/>
    <n v="8"/>
    <x v="2"/>
    <x v="0"/>
    <n v="34"/>
    <s v="Product15"/>
    <x v="2"/>
    <s v="No."/>
    <n v="12"/>
    <n v="15.72"/>
    <n v="96"/>
    <n v="125.76"/>
    <n v="5"/>
    <s v="Jul"/>
    <n v="2022"/>
    <x v="280"/>
    <n v="42.758400000000002"/>
    <n v="3.7200000000000006"/>
    <n v="29.760000000000005"/>
    <n v="0.23664122137404583"/>
    <x v="1"/>
    <s v="FALSO"/>
    <s v="jul-2022"/>
  </r>
  <r>
    <n v="44748"/>
    <s v="P0041"/>
    <s v="44748P0041"/>
    <n v="2"/>
    <x v="2"/>
    <x v="1"/>
    <n v="2"/>
    <s v="Product41"/>
    <x v="1"/>
    <s v="Ft"/>
    <n v="138"/>
    <n v="173.88"/>
    <n v="276"/>
    <n v="347.76"/>
    <n v="6"/>
    <s v="Jul"/>
    <n v="2022"/>
    <x v="281"/>
    <n v="6.9551999999999996"/>
    <n v="35.879999999999995"/>
    <n v="71.759999999999991"/>
    <n v="0.20634920634920634"/>
    <x v="1"/>
    <s v="VERDADERO"/>
    <s v="jul-2022"/>
  </r>
  <r>
    <n v="44750"/>
    <s v="P0018"/>
    <s v="44750P0018"/>
    <n v="2"/>
    <x v="2"/>
    <x v="0"/>
    <n v="16"/>
    <s v="Product18"/>
    <x v="2"/>
    <s v="No."/>
    <n v="37"/>
    <n v="49.21"/>
    <n v="74"/>
    <n v="98.42"/>
    <n v="8"/>
    <s v="Jul"/>
    <n v="2022"/>
    <x v="282"/>
    <n v="15.747200000000001"/>
    <n v="12.21"/>
    <n v="24.42"/>
    <n v="0.24812030075187971"/>
    <x v="1"/>
    <s v="FALSO"/>
    <s v="jul-2022"/>
  </r>
  <r>
    <n v="44752"/>
    <s v="P0032"/>
    <s v="44752P0032"/>
    <n v="12"/>
    <x v="1"/>
    <x v="1"/>
    <n v="23"/>
    <s v="Product32"/>
    <x v="4"/>
    <s v="Kg"/>
    <n v="89"/>
    <n v="117.48"/>
    <n v="1068"/>
    <n v="1409.76"/>
    <n v="10"/>
    <s v="Jul"/>
    <n v="2022"/>
    <x v="283"/>
    <n v="324.2448"/>
    <n v="28.480000000000004"/>
    <n v="341.76000000000005"/>
    <n v="0.24242424242424246"/>
    <x v="0"/>
    <s v="VERDADERO"/>
    <s v="jul-2022"/>
  </r>
  <r>
    <n v="44754"/>
    <s v="P0028"/>
    <s v="44754P0028"/>
    <n v="12"/>
    <x v="2"/>
    <x v="1"/>
    <n v="5"/>
    <s v="Product28"/>
    <x v="4"/>
    <s v="No."/>
    <n v="37"/>
    <n v="41.81"/>
    <n v="444"/>
    <n v="501.72"/>
    <n v="12"/>
    <s v="Jul"/>
    <n v="2022"/>
    <x v="284"/>
    <n v="25.086000000000002"/>
    <n v="4.8100000000000023"/>
    <n v="57.720000000000027"/>
    <n v="0.11504424778761067"/>
    <x v="1"/>
    <s v="VERDADERO"/>
    <s v="jul-2022"/>
  </r>
  <r>
    <n v="44755"/>
    <s v="P0025"/>
    <s v="44755P0025"/>
    <n v="7"/>
    <x v="2"/>
    <x v="0"/>
    <n v="40"/>
    <s v="Product25"/>
    <x v="0"/>
    <s v="No."/>
    <n v="7"/>
    <n v="8.33"/>
    <n v="49"/>
    <n v="58.31"/>
    <n v="13"/>
    <s v="Jul"/>
    <n v="2022"/>
    <x v="285"/>
    <n v="23.324000000000002"/>
    <n v="1.33"/>
    <n v="9.31"/>
    <n v="0.1596638655462185"/>
    <x v="1"/>
    <s v="FALSO"/>
    <s v="jul-2022"/>
  </r>
  <r>
    <n v="44756"/>
    <s v="P0033"/>
    <s v="44756P0033"/>
    <n v="9"/>
    <x v="2"/>
    <x v="0"/>
    <n v="45"/>
    <s v="Product33"/>
    <x v="4"/>
    <s v="Kg"/>
    <n v="95"/>
    <n v="119.7"/>
    <n v="855"/>
    <n v="1077.3"/>
    <n v="14"/>
    <s v="Jul"/>
    <n v="2022"/>
    <x v="286"/>
    <n v="484.78499999999997"/>
    <n v="24.700000000000003"/>
    <n v="222.3"/>
    <n v="0.20634920634920637"/>
    <x v="0"/>
    <s v="FALSO"/>
    <s v="jul-2022"/>
  </r>
  <r>
    <n v="44757"/>
    <s v="P0004"/>
    <s v="44757P0004"/>
    <n v="2"/>
    <x v="1"/>
    <x v="0"/>
    <n v="40"/>
    <s v="Product04"/>
    <x v="3"/>
    <s v="Lt"/>
    <n v="44"/>
    <n v="48.84"/>
    <n v="88"/>
    <n v="97.68"/>
    <n v="15"/>
    <s v="Jul"/>
    <n v="2022"/>
    <x v="287"/>
    <n v="39.072000000000003"/>
    <n v="4.8400000000000034"/>
    <n v="9.6800000000000068"/>
    <n v="9.9099099099099155E-2"/>
    <x v="1"/>
    <s v="FALSO"/>
    <s v="jul-2022"/>
  </r>
  <r>
    <n v="44759"/>
    <s v="P0041"/>
    <s v="44759P0041"/>
    <n v="8"/>
    <x v="1"/>
    <x v="1"/>
    <n v="21"/>
    <s v="Product41"/>
    <x v="1"/>
    <s v="Ft"/>
    <n v="138"/>
    <n v="173.88"/>
    <n v="1104"/>
    <n v="1391.04"/>
    <n v="17"/>
    <s v="Jul"/>
    <n v="2022"/>
    <x v="288"/>
    <n v="292.11840000000001"/>
    <n v="35.879999999999995"/>
    <n v="287.03999999999996"/>
    <n v="0.20634920634920634"/>
    <x v="0"/>
    <s v="VERDADERO"/>
    <s v="jul-2022"/>
  </r>
  <r>
    <n v="44760"/>
    <s v="P0010"/>
    <s v="44760P0010"/>
    <n v="12"/>
    <x v="2"/>
    <x v="0"/>
    <n v="53"/>
    <s v="Product10"/>
    <x v="2"/>
    <s v="Ft"/>
    <n v="148"/>
    <n v="164.28"/>
    <n v="1776"/>
    <n v="1971.36"/>
    <n v="18"/>
    <s v="Jul"/>
    <n v="2022"/>
    <x v="289"/>
    <n v="1044.8208"/>
    <n v="16.28"/>
    <n v="195.36"/>
    <n v="9.9099099099099114E-2"/>
    <x v="2"/>
    <s v="FALSO"/>
    <s v="jul-2022"/>
  </r>
  <r>
    <n v="44762"/>
    <s v="P0042"/>
    <s v="44762P0042"/>
    <n v="8"/>
    <x v="0"/>
    <x v="0"/>
    <n v="17"/>
    <s v="Product42"/>
    <x v="1"/>
    <s v="Ft"/>
    <n v="120"/>
    <n v="162"/>
    <n v="960"/>
    <n v="1296"/>
    <n v="20"/>
    <s v="Jul"/>
    <n v="2022"/>
    <x v="290"/>
    <n v="220.32000000000002"/>
    <n v="42"/>
    <n v="336"/>
    <n v="0.25925925925925924"/>
    <x v="0"/>
    <s v="FALSO"/>
    <s v="jul-2022"/>
  </r>
  <r>
    <n v="44764"/>
    <s v="P0034"/>
    <s v="44764P0034"/>
    <n v="6"/>
    <x v="2"/>
    <x v="1"/>
    <n v="20"/>
    <s v="Product34"/>
    <x v="4"/>
    <s v="Lt"/>
    <n v="55"/>
    <n v="58.3"/>
    <n v="330"/>
    <n v="349.8"/>
    <n v="22"/>
    <s v="Jul"/>
    <n v="2022"/>
    <x v="291"/>
    <n v="69.960000000000008"/>
    <n v="3.2999999999999972"/>
    <n v="19.799999999999983"/>
    <n v="5.6603773584905613E-2"/>
    <x v="1"/>
    <s v="VERDADERO"/>
    <s v="jul-2022"/>
  </r>
  <r>
    <n v="44765"/>
    <s v="P0018"/>
    <s v="44765P0018"/>
    <n v="2"/>
    <x v="1"/>
    <x v="0"/>
    <n v="28"/>
    <s v="Product18"/>
    <x v="2"/>
    <s v="No."/>
    <n v="37"/>
    <n v="49.21"/>
    <n v="74"/>
    <n v="98.42"/>
    <n v="23"/>
    <s v="Jul"/>
    <n v="2022"/>
    <x v="292"/>
    <n v="27.557600000000004"/>
    <n v="12.21"/>
    <n v="24.42"/>
    <n v="0.24812030075187971"/>
    <x v="1"/>
    <s v="FALSO"/>
    <s v="jul-2022"/>
  </r>
  <r>
    <n v="44766"/>
    <s v="P0006"/>
    <s v="44766P0006"/>
    <n v="14"/>
    <x v="2"/>
    <x v="1"/>
    <n v="5"/>
    <s v="Product06"/>
    <x v="3"/>
    <s v="Kg"/>
    <n v="75"/>
    <n v="85.5"/>
    <n v="1050"/>
    <n v="1197"/>
    <n v="24"/>
    <s v="Jul"/>
    <n v="2022"/>
    <x v="293"/>
    <n v="59.85"/>
    <n v="10.5"/>
    <n v="147"/>
    <n v="0.12280701754385964"/>
    <x v="0"/>
    <s v="VERDADERO"/>
    <s v="jul-2022"/>
  </r>
  <r>
    <n v="44766"/>
    <s v="P0027"/>
    <s v="44766P0027"/>
    <n v="1"/>
    <x v="1"/>
    <x v="0"/>
    <n v="17"/>
    <s v="Product27"/>
    <x v="4"/>
    <s v="Lt"/>
    <n v="48"/>
    <n v="57.12"/>
    <n v="48"/>
    <n v="57.12"/>
    <n v="24"/>
    <s v="Jul"/>
    <n v="2022"/>
    <x v="293"/>
    <n v="9.7103999999999999"/>
    <n v="9.1199999999999974"/>
    <n v="9.1199999999999974"/>
    <n v="0.15966386554621845"/>
    <x v="1"/>
    <s v="FALSO"/>
    <s v="jul-2022"/>
  </r>
  <r>
    <n v="44767"/>
    <s v="P0044"/>
    <s v="44767P0044"/>
    <n v="2"/>
    <x v="2"/>
    <x v="1"/>
    <n v="26"/>
    <s v="Product44"/>
    <x v="1"/>
    <s v="Kg"/>
    <n v="76"/>
    <n v="82.08"/>
    <n v="152"/>
    <n v="164.16"/>
    <n v="25"/>
    <s v="Jul"/>
    <n v="2022"/>
    <x v="294"/>
    <n v="42.681600000000003"/>
    <n v="6.0799999999999983"/>
    <n v="12.159999999999997"/>
    <n v="7.4074074074074056E-2"/>
    <x v="1"/>
    <s v="VERDADERO"/>
    <s v="jul-2022"/>
  </r>
  <r>
    <n v="44767"/>
    <s v="P0017"/>
    <s v="44767P0017"/>
    <n v="12"/>
    <x v="2"/>
    <x v="1"/>
    <n v="42"/>
    <s v="Product17"/>
    <x v="2"/>
    <s v="Ft"/>
    <n v="134"/>
    <n v="156.78"/>
    <n v="1608"/>
    <n v="1881.36"/>
    <n v="25"/>
    <s v="Jul"/>
    <n v="2022"/>
    <x v="294"/>
    <n v="790.17119999999989"/>
    <n v="22.78"/>
    <n v="273.36"/>
    <n v="0.14529914529914531"/>
    <x v="2"/>
    <s v="VERDADERO"/>
    <s v="jul-2022"/>
  </r>
  <r>
    <n v="44767"/>
    <s v="P0003"/>
    <s v="44767P0003"/>
    <n v="13"/>
    <x v="1"/>
    <x v="1"/>
    <n v="21"/>
    <s v="Product03"/>
    <x v="3"/>
    <s v="Kg"/>
    <n v="71"/>
    <n v="80.94"/>
    <n v="923"/>
    <n v="1052.22"/>
    <n v="25"/>
    <s v="Jul"/>
    <n v="2022"/>
    <x v="294"/>
    <n v="220.96619999999999"/>
    <n v="9.9399999999999977"/>
    <n v="129.21999999999997"/>
    <n v="0.12280701754385961"/>
    <x v="0"/>
    <s v="VERDADERO"/>
    <s v="jul-2022"/>
  </r>
  <r>
    <n v="44768"/>
    <s v="P0003"/>
    <s v="44768P0003"/>
    <n v="10"/>
    <x v="1"/>
    <x v="0"/>
    <n v="28"/>
    <s v="Product03"/>
    <x v="3"/>
    <s v="Kg"/>
    <n v="71"/>
    <n v="80.94"/>
    <n v="710"/>
    <n v="809.4"/>
    <n v="26"/>
    <s v="Jul"/>
    <n v="2022"/>
    <x v="295"/>
    <n v="226.63200000000001"/>
    <n v="9.9399999999999977"/>
    <n v="99.399999999999977"/>
    <n v="0.12280701754385963"/>
    <x v="1"/>
    <s v="FALSO"/>
    <s v="jul-2022"/>
  </r>
  <r>
    <n v="44768"/>
    <s v="P0026"/>
    <s v="44768P0026"/>
    <n v="1"/>
    <x v="1"/>
    <x v="1"/>
    <n v="20"/>
    <s v="Product26"/>
    <x v="4"/>
    <s v="No."/>
    <n v="18"/>
    <n v="24.66"/>
    <n v="18"/>
    <n v="24.66"/>
    <n v="26"/>
    <s v="Jul"/>
    <n v="2022"/>
    <x v="295"/>
    <n v="4.9320000000000004"/>
    <n v="6.66"/>
    <n v="6.66"/>
    <n v="0.27007299270072993"/>
    <x v="1"/>
    <s v="VERDADERO"/>
    <s v="jul-2022"/>
  </r>
  <r>
    <n v="44776"/>
    <s v="P0012"/>
    <s v="44776P0012"/>
    <n v="5"/>
    <x v="2"/>
    <x v="1"/>
    <n v="21"/>
    <s v="Product12"/>
    <x v="2"/>
    <s v="Kg"/>
    <n v="73"/>
    <n v="94.17"/>
    <n v="365"/>
    <n v="470.85"/>
    <n v="3"/>
    <s v="Aug"/>
    <n v="2022"/>
    <x v="296"/>
    <n v="98.878500000000003"/>
    <n v="21.17"/>
    <n v="105.85000000000001"/>
    <n v="0.22480620155038761"/>
    <x v="1"/>
    <s v="VERDADERO"/>
    <s v="ago-2022"/>
  </r>
  <r>
    <n v="44779"/>
    <s v="P0016"/>
    <s v="44779P0016"/>
    <n v="9"/>
    <x v="1"/>
    <x v="0"/>
    <n v="7"/>
    <s v="Product16"/>
    <x v="2"/>
    <s v="No."/>
    <n v="13"/>
    <n v="16.64"/>
    <n v="117"/>
    <n v="149.76"/>
    <n v="6"/>
    <s v="Aug"/>
    <n v="2022"/>
    <x v="297"/>
    <n v="10.4832"/>
    <n v="3.6400000000000006"/>
    <n v="32.760000000000005"/>
    <n v="0.21875000000000006"/>
    <x v="1"/>
    <s v="FALSO"/>
    <s v="ago-2022"/>
  </r>
  <r>
    <n v="44781"/>
    <s v="P0016"/>
    <s v="44781P0016"/>
    <n v="2"/>
    <x v="2"/>
    <x v="0"/>
    <n v="35"/>
    <s v="Product16"/>
    <x v="2"/>
    <s v="No."/>
    <n v="13"/>
    <n v="16.64"/>
    <n v="26"/>
    <n v="33.28"/>
    <n v="8"/>
    <s v="Aug"/>
    <n v="2022"/>
    <x v="298"/>
    <n v="11.648"/>
    <n v="3.6400000000000006"/>
    <n v="7.2800000000000011"/>
    <n v="0.21875000000000003"/>
    <x v="1"/>
    <s v="FALSO"/>
    <s v="ago-2022"/>
  </r>
  <r>
    <n v="44781"/>
    <s v="P0032"/>
    <s v="44781P0032"/>
    <n v="12"/>
    <x v="2"/>
    <x v="1"/>
    <n v="18"/>
    <s v="Product32"/>
    <x v="4"/>
    <s v="Kg"/>
    <n v="89"/>
    <n v="117.48"/>
    <n v="1068"/>
    <n v="1409.76"/>
    <n v="8"/>
    <s v="Aug"/>
    <n v="2022"/>
    <x v="298"/>
    <n v="253.7568"/>
    <n v="28.480000000000004"/>
    <n v="341.76000000000005"/>
    <n v="0.24242424242424246"/>
    <x v="0"/>
    <s v="VERDADERO"/>
    <s v="ago-2022"/>
  </r>
  <r>
    <n v="44781"/>
    <s v="P0021"/>
    <s v="44781P0021"/>
    <n v="11"/>
    <x v="2"/>
    <x v="1"/>
    <n v="24"/>
    <s v="Product21"/>
    <x v="0"/>
    <s v="Ft"/>
    <n v="126"/>
    <n v="162.54"/>
    <n v="1386"/>
    <n v="1787.94"/>
    <n v="8"/>
    <s v="Aug"/>
    <n v="2022"/>
    <x v="298"/>
    <n v="429.10559999999998"/>
    <n v="36.539999999999992"/>
    <n v="401.93999999999994"/>
    <n v="0.22480620155038755"/>
    <x v="0"/>
    <s v="VERDADERO"/>
    <s v="ago-2022"/>
  </r>
  <r>
    <n v="44787"/>
    <s v="P0030"/>
    <s v="44787P0030"/>
    <n v="14"/>
    <x v="2"/>
    <x v="1"/>
    <n v="44"/>
    <s v="Product30"/>
    <x v="4"/>
    <s v="Ft"/>
    <n v="148"/>
    <n v="201.28"/>
    <n v="2072"/>
    <n v="2817.92"/>
    <n v="14"/>
    <s v="Aug"/>
    <n v="2022"/>
    <x v="299"/>
    <n v="1239.8848"/>
    <n v="53.28"/>
    <n v="745.92000000000007"/>
    <n v="0.26470588235294118"/>
    <x v="2"/>
    <s v="VERDADERO"/>
    <s v="ago-2022"/>
  </r>
  <r>
    <n v="44788"/>
    <s v="P0011"/>
    <s v="44788P0011"/>
    <n v="10"/>
    <x v="0"/>
    <x v="1"/>
    <n v="11"/>
    <s v="Product11"/>
    <x v="2"/>
    <s v="Lt"/>
    <n v="44"/>
    <n v="48.4"/>
    <n v="440"/>
    <n v="484"/>
    <n v="15"/>
    <s v="Aug"/>
    <n v="2022"/>
    <x v="300"/>
    <n v="53.24"/>
    <n v="4.3999999999999986"/>
    <n v="43.999999999999986"/>
    <n v="9.0909090909090884E-2"/>
    <x v="1"/>
    <s v="VERDADERO"/>
    <s v="ago-2022"/>
  </r>
  <r>
    <n v="44788"/>
    <s v="P0015"/>
    <s v="44788P0015"/>
    <n v="7"/>
    <x v="2"/>
    <x v="0"/>
    <n v="45"/>
    <s v="Product15"/>
    <x v="2"/>
    <s v="No."/>
    <n v="12"/>
    <n v="15.72"/>
    <n v="84"/>
    <n v="110.04"/>
    <n v="15"/>
    <s v="Aug"/>
    <n v="2022"/>
    <x v="300"/>
    <n v="49.518000000000001"/>
    <n v="3.7200000000000006"/>
    <n v="26.040000000000006"/>
    <n v="0.23664122137404583"/>
    <x v="1"/>
    <s v="FALSO"/>
    <s v="ago-2022"/>
  </r>
  <r>
    <n v="44791"/>
    <s v="P0029"/>
    <s v="44791P0029"/>
    <n v="8"/>
    <x v="1"/>
    <x v="0"/>
    <n v="26"/>
    <s v="Product29"/>
    <x v="4"/>
    <s v="Lt"/>
    <n v="47"/>
    <n v="53.11"/>
    <n v="376"/>
    <n v="424.88"/>
    <n v="18"/>
    <s v="Aug"/>
    <n v="2022"/>
    <x v="301"/>
    <n v="110.4688"/>
    <n v="6.1099999999999994"/>
    <n v="48.879999999999995"/>
    <n v="0.1150442477876106"/>
    <x v="1"/>
    <s v="FALSO"/>
    <s v="ago-2022"/>
  </r>
  <r>
    <n v="44791"/>
    <s v="P0010"/>
    <s v="44791P0010"/>
    <n v="2"/>
    <x v="1"/>
    <x v="1"/>
    <n v="14"/>
    <s v="Product10"/>
    <x v="2"/>
    <s v="Ft"/>
    <n v="148"/>
    <n v="164.28"/>
    <n v="296"/>
    <n v="328.56"/>
    <n v="18"/>
    <s v="Aug"/>
    <n v="2022"/>
    <x v="301"/>
    <n v="45.998400000000004"/>
    <n v="16.28"/>
    <n v="32.56"/>
    <n v="9.90990990990991E-2"/>
    <x v="1"/>
    <s v="VERDADERO"/>
    <s v="ago-2022"/>
  </r>
  <r>
    <n v="44792"/>
    <s v="P0007"/>
    <s v="44792P0007"/>
    <n v="3"/>
    <x v="1"/>
    <x v="0"/>
    <n v="5"/>
    <s v="Product07"/>
    <x v="3"/>
    <s v="Lt"/>
    <n v="43"/>
    <n v="47.73"/>
    <n v="129"/>
    <n v="143.19"/>
    <n v="19"/>
    <s v="Aug"/>
    <n v="2022"/>
    <x v="302"/>
    <n v="7.1595000000000004"/>
    <n v="4.7299999999999969"/>
    <n v="14.189999999999991"/>
    <n v="9.9099099099099031E-2"/>
    <x v="1"/>
    <s v="FALSO"/>
    <s v="ago-2022"/>
  </r>
  <r>
    <n v="44793"/>
    <s v="P0023"/>
    <s v="44793P0023"/>
    <n v="13"/>
    <x v="2"/>
    <x v="0"/>
    <n v="38"/>
    <s v="Product23"/>
    <x v="0"/>
    <s v="Ft"/>
    <n v="141"/>
    <n v="149.46"/>
    <n v="1833"/>
    <n v="1942.98"/>
    <n v="20"/>
    <s v="Aug"/>
    <n v="2022"/>
    <x v="303"/>
    <n v="738.33240000000001"/>
    <n v="8.460000000000008"/>
    <n v="109.9800000000001"/>
    <n v="5.660377358490571E-2"/>
    <x v="2"/>
    <s v="FALSO"/>
    <s v="ago-2022"/>
  </r>
  <r>
    <n v="44793"/>
    <s v="P0033"/>
    <s v="44793P0033"/>
    <n v="14"/>
    <x v="2"/>
    <x v="0"/>
    <n v="14"/>
    <s v="Product33"/>
    <x v="4"/>
    <s v="Kg"/>
    <n v="95"/>
    <n v="119.7"/>
    <n v="1330"/>
    <n v="1675.8"/>
    <n v="20"/>
    <s v="Aug"/>
    <n v="2022"/>
    <x v="303"/>
    <n v="234.61200000000002"/>
    <n v="24.700000000000003"/>
    <n v="345.80000000000007"/>
    <n v="0.20634920634920639"/>
    <x v="0"/>
    <s v="FALSO"/>
    <s v="ago-2022"/>
  </r>
  <r>
    <n v="44794"/>
    <s v="P0016"/>
    <s v="44794P0016"/>
    <n v="4"/>
    <x v="2"/>
    <x v="0"/>
    <n v="3"/>
    <s v="Product16"/>
    <x v="2"/>
    <s v="No."/>
    <n v="13"/>
    <n v="16.64"/>
    <n v="52"/>
    <n v="66.56"/>
    <n v="21"/>
    <s v="Aug"/>
    <n v="2022"/>
    <x v="304"/>
    <n v="1.9967999999999999"/>
    <n v="3.6400000000000006"/>
    <n v="14.560000000000002"/>
    <n v="0.21875000000000003"/>
    <x v="1"/>
    <s v="FALSO"/>
    <s v="ago-2022"/>
  </r>
  <r>
    <n v="44796"/>
    <s v="P0044"/>
    <s v="44796P0044"/>
    <n v="11"/>
    <x v="1"/>
    <x v="0"/>
    <n v="30"/>
    <s v="Product44"/>
    <x v="1"/>
    <s v="Kg"/>
    <n v="76"/>
    <n v="82.08"/>
    <n v="836"/>
    <n v="902.88"/>
    <n v="23"/>
    <s v="Aug"/>
    <n v="2022"/>
    <x v="305"/>
    <n v="270.86399999999998"/>
    <n v="6.0799999999999983"/>
    <n v="66.879999999999981"/>
    <n v="7.4074074074074056E-2"/>
    <x v="0"/>
    <s v="FALSO"/>
    <s v="ago-2022"/>
  </r>
  <r>
    <n v="44796"/>
    <s v="P0029"/>
    <s v="44796P0029"/>
    <n v="14"/>
    <x v="2"/>
    <x v="1"/>
    <n v="31"/>
    <s v="Product29"/>
    <x v="4"/>
    <s v="Lt"/>
    <n v="47"/>
    <n v="53.11"/>
    <n v="658"/>
    <n v="743.54"/>
    <n v="23"/>
    <s v="Aug"/>
    <n v="2022"/>
    <x v="305"/>
    <n v="230.4974"/>
    <n v="6.1099999999999994"/>
    <n v="85.539999999999992"/>
    <n v="0.11504424778761062"/>
    <x v="1"/>
    <s v="VERDADERO"/>
    <s v="ago-2022"/>
  </r>
  <r>
    <n v="44797"/>
    <s v="P0005"/>
    <s v="44797P0005"/>
    <n v="5"/>
    <x v="2"/>
    <x v="1"/>
    <n v="50"/>
    <s v="Product05"/>
    <x v="3"/>
    <s v="Ft"/>
    <n v="133"/>
    <n v="155.61000000000001"/>
    <n v="665"/>
    <n v="778.05000000000007"/>
    <n v="24"/>
    <s v="Aug"/>
    <n v="2022"/>
    <x v="306"/>
    <n v="389.02500000000003"/>
    <n v="22.610000000000014"/>
    <n v="113.05000000000007"/>
    <n v="0.14529914529914537"/>
    <x v="1"/>
    <s v="VERDADERO"/>
    <s v="ago-2022"/>
  </r>
  <r>
    <n v="44799"/>
    <s v="P0019"/>
    <s v="44799P0019"/>
    <n v="13"/>
    <x v="0"/>
    <x v="1"/>
    <n v="18"/>
    <s v="Product19"/>
    <x v="2"/>
    <s v="Ft"/>
    <n v="150"/>
    <n v="210"/>
    <n v="1950"/>
    <n v="2730"/>
    <n v="26"/>
    <s v="Aug"/>
    <n v="2022"/>
    <x v="307"/>
    <n v="491.4"/>
    <n v="60"/>
    <n v="780"/>
    <n v="0.2857142857142857"/>
    <x v="2"/>
    <s v="VERDADERO"/>
    <s v="ago-2022"/>
  </r>
  <r>
    <n v="44799"/>
    <s v="P0037"/>
    <s v="44799P0037"/>
    <n v="8"/>
    <x v="1"/>
    <x v="0"/>
    <n v="27"/>
    <s v="Product37"/>
    <x v="1"/>
    <s v="Kg"/>
    <n v="67"/>
    <n v="85.76"/>
    <n v="536"/>
    <n v="686.08"/>
    <n v="26"/>
    <s v="Aug"/>
    <n v="2022"/>
    <x v="307"/>
    <n v="185.24160000000003"/>
    <n v="18.760000000000005"/>
    <n v="150.08000000000004"/>
    <n v="0.21875000000000006"/>
    <x v="1"/>
    <s v="FALSO"/>
    <s v="ago-2022"/>
  </r>
  <r>
    <n v="44800"/>
    <s v="P0039"/>
    <s v="44800P0039"/>
    <n v="15"/>
    <x v="0"/>
    <x v="0"/>
    <n v="32"/>
    <s v="Product39"/>
    <x v="1"/>
    <s v="No."/>
    <n v="37"/>
    <n v="42.55"/>
    <n v="555"/>
    <n v="638.25"/>
    <n v="27"/>
    <s v="Aug"/>
    <n v="2022"/>
    <x v="308"/>
    <n v="204.24"/>
    <n v="5.5499999999999972"/>
    <n v="83.249999999999957"/>
    <n v="0.13043478260869559"/>
    <x v="1"/>
    <s v="FALSO"/>
    <s v="ago-2022"/>
  </r>
  <r>
    <n v="44801"/>
    <s v="P0005"/>
    <s v="44801P0005"/>
    <n v="9"/>
    <x v="1"/>
    <x v="0"/>
    <n v="13"/>
    <s v="Product05"/>
    <x v="3"/>
    <s v="Ft"/>
    <n v="133"/>
    <n v="155.61000000000001"/>
    <n v="1197"/>
    <n v="1400.49"/>
    <n v="28"/>
    <s v="Aug"/>
    <n v="2022"/>
    <x v="309"/>
    <n v="182.06370000000001"/>
    <n v="22.610000000000014"/>
    <n v="203.49000000000012"/>
    <n v="0.14529914529914539"/>
    <x v="0"/>
    <s v="FALSO"/>
    <s v="ago-2022"/>
  </r>
  <r>
    <n v="44801"/>
    <s v="P0039"/>
    <s v="44801P0039"/>
    <n v="5"/>
    <x v="2"/>
    <x v="0"/>
    <n v="47"/>
    <s v="Product39"/>
    <x v="1"/>
    <s v="No."/>
    <n v="37"/>
    <n v="42.55"/>
    <n v="185"/>
    <n v="212.75"/>
    <n v="28"/>
    <s v="Aug"/>
    <n v="2022"/>
    <x v="309"/>
    <n v="99.992499999999993"/>
    <n v="5.5499999999999972"/>
    <n v="27.749999999999986"/>
    <n v="0.13043478260869559"/>
    <x v="1"/>
    <s v="FALSO"/>
    <s v="ago-2022"/>
  </r>
  <r>
    <n v="44803"/>
    <s v="P0006"/>
    <s v="44803P0006"/>
    <n v="6"/>
    <x v="1"/>
    <x v="1"/>
    <n v="50"/>
    <s v="Product06"/>
    <x v="3"/>
    <s v="Kg"/>
    <n v="75"/>
    <n v="85.5"/>
    <n v="450"/>
    <n v="513"/>
    <n v="30"/>
    <s v="Aug"/>
    <n v="2022"/>
    <x v="310"/>
    <n v="256.5"/>
    <n v="10.5"/>
    <n v="63"/>
    <n v="0.12280701754385964"/>
    <x v="1"/>
    <s v="VERDADERO"/>
    <s v="ago-2022"/>
  </r>
  <r>
    <n v="44803"/>
    <s v="P0043"/>
    <s v="44803P0043"/>
    <n v="6"/>
    <x v="2"/>
    <x v="1"/>
    <n v="53"/>
    <s v="Product43"/>
    <x v="1"/>
    <s v="Kg"/>
    <n v="67"/>
    <n v="83.08"/>
    <n v="402"/>
    <n v="498.48"/>
    <n v="30"/>
    <s v="Aug"/>
    <n v="2022"/>
    <x v="310"/>
    <n v="264.19440000000003"/>
    <n v="16.079999999999998"/>
    <n v="96.47999999999999"/>
    <n v="0.19354838709677416"/>
    <x v="1"/>
    <s v="VERDADERO"/>
    <s v="ago-2022"/>
  </r>
  <r>
    <n v="44803"/>
    <s v="P0025"/>
    <s v="44803P0025"/>
    <n v="5"/>
    <x v="2"/>
    <x v="1"/>
    <n v="44"/>
    <s v="Product25"/>
    <x v="0"/>
    <s v="No."/>
    <n v="7"/>
    <n v="8.33"/>
    <n v="35"/>
    <n v="41.65"/>
    <n v="30"/>
    <s v="Aug"/>
    <n v="2022"/>
    <x v="310"/>
    <n v="18.326000000000001"/>
    <n v="1.33"/>
    <n v="6.65"/>
    <n v="0.1596638655462185"/>
    <x v="1"/>
    <s v="VERDADERO"/>
    <s v="ago-2022"/>
  </r>
  <r>
    <n v="44804"/>
    <s v="P0015"/>
    <s v="44804P0015"/>
    <n v="13"/>
    <x v="2"/>
    <x v="1"/>
    <n v="14"/>
    <s v="Product15"/>
    <x v="2"/>
    <s v="No."/>
    <n v="12"/>
    <n v="15.72"/>
    <n v="156"/>
    <n v="204.36"/>
    <n v="31"/>
    <s v="Aug"/>
    <n v="2022"/>
    <x v="311"/>
    <n v="28.610400000000006"/>
    <n v="3.7200000000000006"/>
    <n v="48.360000000000007"/>
    <n v="0.23664122137404581"/>
    <x v="1"/>
    <s v="VERDADERO"/>
    <s v="ago-2022"/>
  </r>
  <r>
    <n v="44808"/>
    <s v="P0002"/>
    <s v="44808P0002"/>
    <n v="1"/>
    <x v="2"/>
    <x v="1"/>
    <n v="31"/>
    <s v="Product02"/>
    <x v="3"/>
    <s v="Kg"/>
    <n v="105"/>
    <n v="142.80000000000001"/>
    <n v="105"/>
    <n v="142.80000000000001"/>
    <n v="4"/>
    <s v="Sep"/>
    <n v="2022"/>
    <x v="312"/>
    <n v="44.268000000000001"/>
    <n v="37.800000000000011"/>
    <n v="37.800000000000011"/>
    <n v="0.26470588235294124"/>
    <x v="1"/>
    <s v="VERDADERO"/>
    <s v="sep-2022"/>
  </r>
  <r>
    <n v="44810"/>
    <s v="P0005"/>
    <s v="44810P0005"/>
    <n v="12"/>
    <x v="0"/>
    <x v="0"/>
    <n v="27"/>
    <s v="Product05"/>
    <x v="3"/>
    <s v="Ft"/>
    <n v="133"/>
    <n v="155.61000000000001"/>
    <n v="1596"/>
    <n v="1867.32"/>
    <n v="6"/>
    <s v="Sep"/>
    <n v="2022"/>
    <x v="313"/>
    <n v="504.1764"/>
    <n v="22.610000000000014"/>
    <n v="271.32000000000016"/>
    <n v="0.14529914529914539"/>
    <x v="2"/>
    <s v="FALSO"/>
    <s v="sep-2022"/>
  </r>
  <r>
    <n v="44813"/>
    <s v="P0041"/>
    <s v="44813P0041"/>
    <n v="9"/>
    <x v="2"/>
    <x v="0"/>
    <n v="53"/>
    <s v="Product41"/>
    <x v="1"/>
    <s v="Ft"/>
    <n v="138"/>
    <n v="173.88"/>
    <n v="1242"/>
    <n v="1564.92"/>
    <n v="9"/>
    <s v="Sep"/>
    <n v="2022"/>
    <x v="314"/>
    <n v="829.40760000000012"/>
    <n v="35.879999999999995"/>
    <n v="322.91999999999996"/>
    <n v="0.20634920634920631"/>
    <x v="0"/>
    <s v="FALSO"/>
    <s v="sep-2022"/>
  </r>
  <r>
    <n v="44813"/>
    <s v="P0003"/>
    <s v="44813P0003"/>
    <n v="3"/>
    <x v="2"/>
    <x v="0"/>
    <n v="28"/>
    <s v="Product03"/>
    <x v="3"/>
    <s v="Kg"/>
    <n v="71"/>
    <n v="80.94"/>
    <n v="213"/>
    <n v="242.82"/>
    <n v="9"/>
    <s v="Sep"/>
    <n v="2022"/>
    <x v="314"/>
    <n v="67.98960000000001"/>
    <n v="9.9399999999999977"/>
    <n v="29.819999999999993"/>
    <n v="0.12280701754385963"/>
    <x v="1"/>
    <s v="FALSO"/>
    <s v="sep-2022"/>
  </r>
  <r>
    <n v="44814"/>
    <s v="P0035"/>
    <s v="44814P0035"/>
    <n v="15"/>
    <x v="1"/>
    <x v="1"/>
    <n v="42"/>
    <s v="Product35"/>
    <x v="4"/>
    <s v="No."/>
    <n v="5"/>
    <n v="6.7"/>
    <n v="75"/>
    <n v="100.5"/>
    <n v="10"/>
    <s v="Sep"/>
    <n v="2022"/>
    <x v="315"/>
    <n v="42.21"/>
    <n v="1.7000000000000002"/>
    <n v="25.500000000000004"/>
    <n v="0.2537313432835821"/>
    <x v="1"/>
    <s v="VERDADERO"/>
    <s v="sep-2022"/>
  </r>
  <r>
    <n v="44814"/>
    <s v="P0038"/>
    <s v="44814P0038"/>
    <n v="4"/>
    <x v="2"/>
    <x v="1"/>
    <n v="3"/>
    <s v="Product38"/>
    <x v="1"/>
    <s v="Kg"/>
    <n v="72"/>
    <n v="79.92"/>
    <n v="288"/>
    <n v="319.68"/>
    <n v="10"/>
    <s v="Sep"/>
    <n v="2022"/>
    <x v="315"/>
    <n v="9.5904000000000007"/>
    <n v="7.9200000000000017"/>
    <n v="31.680000000000007"/>
    <n v="9.9099099099099114E-2"/>
    <x v="1"/>
    <s v="VERDADERO"/>
    <s v="sep-2022"/>
  </r>
  <r>
    <n v="44818"/>
    <s v="P0029"/>
    <s v="44818P0029"/>
    <n v="3"/>
    <x v="2"/>
    <x v="1"/>
    <n v="39"/>
    <s v="Product29"/>
    <x v="4"/>
    <s v="Lt"/>
    <n v="47"/>
    <n v="53.11"/>
    <n v="141"/>
    <n v="159.33000000000001"/>
    <n v="14"/>
    <s v="Sep"/>
    <n v="2022"/>
    <x v="316"/>
    <n v="62.138700000000007"/>
    <n v="6.1099999999999994"/>
    <n v="18.329999999999998"/>
    <n v="0.1150442477876106"/>
    <x v="1"/>
    <s v="VERDADERO"/>
    <s v="sep-2022"/>
  </r>
  <r>
    <n v="44819"/>
    <s v="P0037"/>
    <s v="44819P0037"/>
    <n v="15"/>
    <x v="1"/>
    <x v="0"/>
    <n v="33"/>
    <s v="Product37"/>
    <x v="1"/>
    <s v="Kg"/>
    <n v="67"/>
    <n v="85.76"/>
    <n v="1005"/>
    <n v="1286.4000000000001"/>
    <n v="15"/>
    <s v="Sep"/>
    <n v="2022"/>
    <x v="317"/>
    <n v="424.51200000000006"/>
    <n v="18.760000000000005"/>
    <n v="281.40000000000009"/>
    <n v="0.21875000000000006"/>
    <x v="0"/>
    <s v="FALSO"/>
    <s v="sep-2022"/>
  </r>
  <r>
    <n v="44822"/>
    <s v="P0026"/>
    <s v="44822P0026"/>
    <n v="14"/>
    <x v="1"/>
    <x v="1"/>
    <n v="28"/>
    <s v="Product26"/>
    <x v="4"/>
    <s v="No."/>
    <n v="18"/>
    <n v="24.66"/>
    <n v="252"/>
    <n v="345.24"/>
    <n v="18"/>
    <s v="Sep"/>
    <n v="2022"/>
    <x v="318"/>
    <n v="96.667200000000008"/>
    <n v="6.66"/>
    <n v="93.240000000000009"/>
    <n v="0.27007299270072993"/>
    <x v="1"/>
    <s v="VERDADERO"/>
    <s v="sep-2022"/>
  </r>
  <r>
    <n v="44823"/>
    <s v="P0033"/>
    <s v="44823P0033"/>
    <n v="8"/>
    <x v="0"/>
    <x v="1"/>
    <n v="54"/>
    <s v="Product33"/>
    <x v="4"/>
    <s v="Kg"/>
    <n v="95"/>
    <n v="119.7"/>
    <n v="760"/>
    <n v="957.6"/>
    <n v="19"/>
    <s v="Sep"/>
    <n v="2022"/>
    <x v="319"/>
    <n v="517.10400000000004"/>
    <n v="24.700000000000003"/>
    <n v="197.60000000000002"/>
    <n v="0.20634920634920637"/>
    <x v="0"/>
    <s v="VERDADERO"/>
    <s v="sep-2022"/>
  </r>
  <r>
    <n v="44824"/>
    <s v="P0033"/>
    <s v="44824P0033"/>
    <n v="6"/>
    <x v="2"/>
    <x v="0"/>
    <n v="45"/>
    <s v="Product33"/>
    <x v="4"/>
    <s v="Kg"/>
    <n v="95"/>
    <n v="119.7"/>
    <n v="570"/>
    <n v="718.2"/>
    <n v="20"/>
    <s v="Sep"/>
    <n v="2022"/>
    <x v="320"/>
    <n v="323.19000000000005"/>
    <n v="24.700000000000003"/>
    <n v="148.20000000000002"/>
    <n v="0.20634920634920637"/>
    <x v="1"/>
    <s v="FALSO"/>
    <s v="sep-2022"/>
  </r>
  <r>
    <n v="44824"/>
    <s v="P0001"/>
    <s v="44824P0001"/>
    <n v="10"/>
    <x v="2"/>
    <x v="0"/>
    <n v="35"/>
    <s v="Product01"/>
    <x v="3"/>
    <s v="Kg"/>
    <n v="98"/>
    <n v="103.88"/>
    <n v="980"/>
    <n v="1038.8"/>
    <n v="20"/>
    <s v="Sep"/>
    <n v="2022"/>
    <x v="320"/>
    <n v="363.58"/>
    <n v="5.8799999999999955"/>
    <n v="58.799999999999955"/>
    <n v="5.660377358490562E-2"/>
    <x v="0"/>
    <s v="FALSO"/>
    <s v="sep-2022"/>
  </r>
  <r>
    <n v="44825"/>
    <s v="P0018"/>
    <s v="44825P0018"/>
    <n v="14"/>
    <x v="1"/>
    <x v="0"/>
    <n v="31"/>
    <s v="Product18"/>
    <x v="2"/>
    <s v="No."/>
    <n v="37"/>
    <n v="49.21"/>
    <n v="518"/>
    <n v="688.94"/>
    <n v="21"/>
    <s v="Sep"/>
    <n v="2022"/>
    <x v="321"/>
    <n v="213.57140000000001"/>
    <n v="12.21"/>
    <n v="170.94"/>
    <n v="0.24812030075187969"/>
    <x v="1"/>
    <s v="FALSO"/>
    <s v="sep-2022"/>
  </r>
  <r>
    <n v="44825"/>
    <s v="P0026"/>
    <s v="44825P0026"/>
    <n v="5"/>
    <x v="2"/>
    <x v="1"/>
    <n v="12"/>
    <s v="Product26"/>
    <x v="4"/>
    <s v="No."/>
    <n v="18"/>
    <n v="24.66"/>
    <n v="90"/>
    <n v="123.3"/>
    <n v="21"/>
    <s v="Sep"/>
    <n v="2022"/>
    <x v="321"/>
    <n v="14.795999999999999"/>
    <n v="6.66"/>
    <n v="33.299999999999997"/>
    <n v="0.27007299270072993"/>
    <x v="1"/>
    <s v="VERDADERO"/>
    <s v="sep-2022"/>
  </r>
  <r>
    <n v="44826"/>
    <s v="P0043"/>
    <s v="44826P0043"/>
    <n v="12"/>
    <x v="1"/>
    <x v="0"/>
    <n v="28"/>
    <s v="Product43"/>
    <x v="1"/>
    <s v="Kg"/>
    <n v="67"/>
    <n v="83.08"/>
    <n v="804"/>
    <n v="996.96"/>
    <n v="22"/>
    <s v="Sep"/>
    <n v="2022"/>
    <x v="322"/>
    <n v="279.14880000000005"/>
    <n v="16.079999999999998"/>
    <n v="192.95999999999998"/>
    <n v="0.19354838709677416"/>
    <x v="0"/>
    <s v="FALSO"/>
    <s v="sep-2022"/>
  </r>
  <r>
    <n v="44827"/>
    <s v="P0012"/>
    <s v="44827P0012"/>
    <n v="12"/>
    <x v="2"/>
    <x v="0"/>
    <n v="3"/>
    <s v="Product12"/>
    <x v="2"/>
    <s v="Kg"/>
    <n v="73"/>
    <n v="94.17"/>
    <n v="876"/>
    <n v="1130.04"/>
    <n v="23"/>
    <s v="Sep"/>
    <n v="2022"/>
    <x v="323"/>
    <n v="33.901199999999996"/>
    <n v="21.17"/>
    <n v="254.04000000000002"/>
    <n v="0.22480620155038764"/>
    <x v="0"/>
    <s v="FALSO"/>
    <s v="sep-2022"/>
  </r>
  <r>
    <n v="44828"/>
    <s v="P0032"/>
    <s v="44828P0032"/>
    <n v="14"/>
    <x v="2"/>
    <x v="0"/>
    <n v="48"/>
    <s v="Product32"/>
    <x v="4"/>
    <s v="Kg"/>
    <n v="89"/>
    <n v="117.48"/>
    <n v="1246"/>
    <n v="1644.72"/>
    <n v="24"/>
    <s v="Sep"/>
    <n v="2022"/>
    <x v="324"/>
    <n v="789.46559999999999"/>
    <n v="28.480000000000004"/>
    <n v="398.72"/>
    <n v="0.24242424242424243"/>
    <x v="0"/>
    <s v="FALSO"/>
    <s v="sep-2022"/>
  </r>
  <r>
    <n v="44828"/>
    <s v="P0032"/>
    <s v="44828P0032"/>
    <n v="8"/>
    <x v="2"/>
    <x v="1"/>
    <n v="10"/>
    <s v="Product32"/>
    <x v="4"/>
    <s v="Kg"/>
    <n v="89"/>
    <n v="117.48"/>
    <n v="712"/>
    <n v="939.84"/>
    <n v="24"/>
    <s v="Sep"/>
    <n v="2022"/>
    <x v="324"/>
    <n v="93.984000000000009"/>
    <n v="28.480000000000004"/>
    <n v="227.84000000000003"/>
    <n v="0.24242424242424246"/>
    <x v="1"/>
    <s v="VERDADERO"/>
    <s v="sep-2022"/>
  </r>
  <r>
    <n v="44831"/>
    <s v="P0036"/>
    <s v="44831P0036"/>
    <n v="4"/>
    <x v="2"/>
    <x v="1"/>
    <n v="32"/>
    <s v="Product36"/>
    <x v="4"/>
    <s v="Kg"/>
    <n v="90"/>
    <n v="96.3"/>
    <n v="360"/>
    <n v="385.2"/>
    <n v="27"/>
    <s v="Sep"/>
    <n v="2022"/>
    <x v="325"/>
    <n v="123.264"/>
    <n v="6.2999999999999972"/>
    <n v="25.199999999999989"/>
    <n v="6.5420560747663517E-2"/>
    <x v="1"/>
    <s v="VERDADERO"/>
    <s v="sep-2022"/>
  </r>
  <r>
    <n v="44831"/>
    <s v="P0044"/>
    <s v="44831P0044"/>
    <n v="9"/>
    <x v="2"/>
    <x v="1"/>
    <n v="12"/>
    <s v="Product44"/>
    <x v="1"/>
    <s v="Kg"/>
    <n v="76"/>
    <n v="82.08"/>
    <n v="684"/>
    <n v="738.72"/>
    <n v="27"/>
    <s v="Sep"/>
    <n v="2022"/>
    <x v="325"/>
    <n v="88.6464"/>
    <n v="6.0799999999999983"/>
    <n v="54.719999999999985"/>
    <n v="7.4074074074074056E-2"/>
    <x v="1"/>
    <s v="VERDADERO"/>
    <s v="sep-2022"/>
  </r>
  <r>
    <n v="44831"/>
    <s v="P0038"/>
    <s v="44831P0038"/>
    <n v="3"/>
    <x v="0"/>
    <x v="1"/>
    <n v="25"/>
    <s v="Product38"/>
    <x v="1"/>
    <s v="Kg"/>
    <n v="72"/>
    <n v="79.92"/>
    <n v="216"/>
    <n v="239.76"/>
    <n v="27"/>
    <s v="Sep"/>
    <n v="2022"/>
    <x v="325"/>
    <n v="59.94"/>
    <n v="7.9200000000000017"/>
    <n v="23.760000000000005"/>
    <n v="9.9099099099099128E-2"/>
    <x v="1"/>
    <s v="VERDADERO"/>
    <s v="sep-2022"/>
  </r>
  <r>
    <n v="44833"/>
    <s v="P0034"/>
    <s v="44833P0034"/>
    <n v="13"/>
    <x v="2"/>
    <x v="0"/>
    <n v="20"/>
    <s v="Product34"/>
    <x v="4"/>
    <s v="Lt"/>
    <n v="55"/>
    <n v="58.3"/>
    <n v="715"/>
    <n v="757.9"/>
    <n v="29"/>
    <s v="Sep"/>
    <n v="2022"/>
    <x v="326"/>
    <n v="151.58000000000001"/>
    <n v="3.2999999999999972"/>
    <n v="42.899999999999963"/>
    <n v="5.6603773584905613E-2"/>
    <x v="1"/>
    <s v="FALSO"/>
    <s v="sep-2022"/>
  </r>
  <r>
    <n v="44837"/>
    <s v="P0011"/>
    <s v="44837P0011"/>
    <n v="5"/>
    <x v="2"/>
    <x v="1"/>
    <n v="42"/>
    <s v="Product11"/>
    <x v="2"/>
    <s v="Lt"/>
    <n v="44"/>
    <n v="48.4"/>
    <n v="220"/>
    <n v="242"/>
    <n v="3"/>
    <s v="Oct"/>
    <n v="2022"/>
    <x v="327"/>
    <n v="101.64"/>
    <n v="4.3999999999999986"/>
    <n v="21.999999999999993"/>
    <n v="9.0909090909090884E-2"/>
    <x v="1"/>
    <s v="VERDADERO"/>
    <s v="oct-2022"/>
  </r>
  <r>
    <n v="44838"/>
    <s v="P0007"/>
    <s v="44838P0007"/>
    <n v="15"/>
    <x v="2"/>
    <x v="0"/>
    <n v="13"/>
    <s v="Product07"/>
    <x v="3"/>
    <s v="Lt"/>
    <n v="43"/>
    <n v="47.73"/>
    <n v="645"/>
    <n v="715.95"/>
    <n v="4"/>
    <s v="Oct"/>
    <n v="2022"/>
    <x v="328"/>
    <n v="93.07350000000001"/>
    <n v="4.7299999999999969"/>
    <n v="70.94999999999996"/>
    <n v="9.9099099099099031E-2"/>
    <x v="1"/>
    <s v="FALSO"/>
    <s v="oct-2022"/>
  </r>
  <r>
    <n v="44840"/>
    <s v="P0035"/>
    <s v="44840P0035"/>
    <n v="1"/>
    <x v="2"/>
    <x v="0"/>
    <n v="27"/>
    <s v="Product35"/>
    <x v="4"/>
    <s v="No."/>
    <n v="5"/>
    <n v="6.7"/>
    <n v="5"/>
    <n v="6.7"/>
    <n v="6"/>
    <s v="Oct"/>
    <n v="2022"/>
    <x v="329"/>
    <n v="1.8090000000000002"/>
    <n v="1.7000000000000002"/>
    <n v="1.7000000000000002"/>
    <n v="0.2537313432835821"/>
    <x v="1"/>
    <s v="FALSO"/>
    <s v="oct-2022"/>
  </r>
  <r>
    <n v="44843"/>
    <s v="P0038"/>
    <s v="44843P0038"/>
    <n v="14"/>
    <x v="1"/>
    <x v="0"/>
    <n v="13"/>
    <s v="Product38"/>
    <x v="1"/>
    <s v="Kg"/>
    <n v="72"/>
    <n v="79.92"/>
    <n v="1008"/>
    <n v="1118.8800000000001"/>
    <n v="9"/>
    <s v="Oct"/>
    <n v="2022"/>
    <x v="330"/>
    <n v="145.45440000000002"/>
    <n v="7.9200000000000017"/>
    <n v="110.88000000000002"/>
    <n v="9.9099099099099114E-2"/>
    <x v="0"/>
    <s v="FALSO"/>
    <s v="oct-2022"/>
  </r>
  <r>
    <n v="44844"/>
    <s v="P0019"/>
    <s v="44844P0019"/>
    <n v="9"/>
    <x v="2"/>
    <x v="0"/>
    <n v="51"/>
    <s v="Product19"/>
    <x v="2"/>
    <s v="Ft"/>
    <n v="150"/>
    <n v="210"/>
    <n v="1350"/>
    <n v="1890"/>
    <n v="10"/>
    <s v="Oct"/>
    <n v="2022"/>
    <x v="331"/>
    <n v="963.9"/>
    <n v="60"/>
    <n v="540"/>
    <n v="0.2857142857142857"/>
    <x v="0"/>
    <s v="FALSO"/>
    <s v="oct-2022"/>
  </r>
  <r>
    <n v="44844"/>
    <s v="P0044"/>
    <s v="44844P0044"/>
    <n v="12"/>
    <x v="1"/>
    <x v="0"/>
    <n v="18"/>
    <s v="Product44"/>
    <x v="1"/>
    <s v="Kg"/>
    <n v="76"/>
    <n v="82.08"/>
    <n v="912"/>
    <n v="984.96"/>
    <n v="10"/>
    <s v="Oct"/>
    <n v="2022"/>
    <x v="331"/>
    <n v="177.2928"/>
    <n v="6.0799999999999983"/>
    <n v="72.95999999999998"/>
    <n v="7.4074074074074056E-2"/>
    <x v="0"/>
    <s v="FALSO"/>
    <s v="oct-2022"/>
  </r>
  <r>
    <n v="44845"/>
    <s v="P0008"/>
    <s v="44845P0008"/>
    <n v="10"/>
    <x v="2"/>
    <x v="0"/>
    <n v="40"/>
    <s v="Product08"/>
    <x v="3"/>
    <s v="Kg"/>
    <n v="83"/>
    <n v="94.62"/>
    <n v="830"/>
    <n v="946.2"/>
    <n v="11"/>
    <s v="Oct"/>
    <n v="2022"/>
    <x v="332"/>
    <n v="378.48"/>
    <n v="11.620000000000005"/>
    <n v="116.20000000000005"/>
    <n v="0.1228070175438597"/>
    <x v="0"/>
    <s v="FALSO"/>
    <s v="oct-2022"/>
  </r>
  <r>
    <n v="44847"/>
    <s v="P0002"/>
    <s v="44847P0002"/>
    <n v="15"/>
    <x v="1"/>
    <x v="0"/>
    <n v="33"/>
    <s v="Product02"/>
    <x v="3"/>
    <s v="Kg"/>
    <n v="105"/>
    <n v="142.80000000000001"/>
    <n v="1575"/>
    <n v="2142"/>
    <n v="13"/>
    <s v="Oct"/>
    <n v="2022"/>
    <x v="333"/>
    <n v="706.86"/>
    <n v="37.800000000000011"/>
    <n v="567.00000000000023"/>
    <n v="0.26470588235294129"/>
    <x v="2"/>
    <s v="FALSO"/>
    <s v="oct-2022"/>
  </r>
  <r>
    <n v="44848"/>
    <s v="P0044"/>
    <s v="44848P0044"/>
    <n v="15"/>
    <x v="0"/>
    <x v="0"/>
    <n v="47"/>
    <s v="Product44"/>
    <x v="1"/>
    <s v="Kg"/>
    <n v="76"/>
    <n v="82.08"/>
    <n v="1140"/>
    <n v="1231.2"/>
    <n v="14"/>
    <s v="Oct"/>
    <n v="2022"/>
    <x v="334"/>
    <n v="578.66399999999999"/>
    <n v="6.0799999999999983"/>
    <n v="91.199999999999974"/>
    <n v="7.4074074074074056E-2"/>
    <x v="0"/>
    <s v="FALSO"/>
    <s v="oct-2022"/>
  </r>
  <r>
    <n v="44849"/>
    <s v="P0015"/>
    <s v="44849P0015"/>
    <n v="10"/>
    <x v="2"/>
    <x v="1"/>
    <n v="35"/>
    <s v="Product15"/>
    <x v="2"/>
    <s v="No."/>
    <n v="12"/>
    <n v="15.72"/>
    <n v="120"/>
    <n v="157.19999999999999"/>
    <n v="15"/>
    <s v="Oct"/>
    <n v="2022"/>
    <x v="335"/>
    <n v="55.019999999999996"/>
    <n v="3.7200000000000006"/>
    <n v="37.200000000000003"/>
    <n v="0.23664122137404583"/>
    <x v="1"/>
    <s v="VERDADERO"/>
    <s v="oct-2022"/>
  </r>
  <r>
    <n v="44850"/>
    <s v="P0036"/>
    <s v="44850P0036"/>
    <n v="3"/>
    <x v="1"/>
    <x v="0"/>
    <n v="3"/>
    <s v="Product36"/>
    <x v="4"/>
    <s v="Kg"/>
    <n v="90"/>
    <n v="96.3"/>
    <n v="270"/>
    <n v="288.89999999999998"/>
    <n v="16"/>
    <s v="Oct"/>
    <n v="2022"/>
    <x v="336"/>
    <n v="8.6669999999999998"/>
    <n v="6.2999999999999972"/>
    <n v="18.899999999999991"/>
    <n v="6.5420560747663531E-2"/>
    <x v="1"/>
    <s v="FALSO"/>
    <s v="oct-2022"/>
  </r>
  <r>
    <n v="44857"/>
    <s v="P0024"/>
    <s v="44857P0024"/>
    <n v="14"/>
    <x v="1"/>
    <x v="1"/>
    <n v="14"/>
    <s v="Product24"/>
    <x v="0"/>
    <s v="Ft"/>
    <n v="144"/>
    <n v="156.96"/>
    <n v="2016"/>
    <n v="2197.44"/>
    <n v="23"/>
    <s v="Oct"/>
    <n v="2022"/>
    <x v="337"/>
    <n v="307.64160000000004"/>
    <n v="12.960000000000008"/>
    <n v="181.44000000000011"/>
    <n v="8.2568807339449588E-2"/>
    <x v="2"/>
    <s v="VERDADERO"/>
    <s v="oct-2022"/>
  </r>
  <r>
    <n v="44864"/>
    <s v="P0042"/>
    <s v="44864P0042"/>
    <n v="3"/>
    <x v="2"/>
    <x v="1"/>
    <n v="39"/>
    <s v="Product42"/>
    <x v="1"/>
    <s v="Ft"/>
    <n v="120"/>
    <n v="162"/>
    <n v="360"/>
    <n v="486"/>
    <n v="30"/>
    <s v="Oct"/>
    <n v="2022"/>
    <x v="338"/>
    <n v="189.54000000000002"/>
    <n v="42"/>
    <n v="126"/>
    <n v="0.25925925925925924"/>
    <x v="1"/>
    <s v="VERDADERO"/>
    <s v="oct-2022"/>
  </r>
  <r>
    <n v="44865"/>
    <s v="P0038"/>
    <s v="44865P0038"/>
    <n v="8"/>
    <x v="2"/>
    <x v="0"/>
    <n v="15"/>
    <s v="Product38"/>
    <x v="1"/>
    <s v="Kg"/>
    <n v="72"/>
    <n v="79.92"/>
    <n v="576"/>
    <n v="639.36"/>
    <n v="31"/>
    <s v="Oct"/>
    <n v="2022"/>
    <x v="339"/>
    <n v="95.903999999999996"/>
    <n v="7.9200000000000017"/>
    <n v="63.360000000000014"/>
    <n v="9.9099099099099114E-2"/>
    <x v="1"/>
    <s v="FALSO"/>
    <s v="oct-2022"/>
  </r>
  <r>
    <n v="44866"/>
    <s v="P0012"/>
    <s v="44866P0012"/>
    <n v="15"/>
    <x v="0"/>
    <x v="0"/>
    <n v="16"/>
    <s v="Product12"/>
    <x v="2"/>
    <s v="Kg"/>
    <n v="73"/>
    <n v="94.17"/>
    <n v="1095"/>
    <n v="1412.55"/>
    <n v="1"/>
    <s v="Nov"/>
    <n v="2022"/>
    <x v="340"/>
    <n v="226.00800000000001"/>
    <n v="21.17"/>
    <n v="317.55"/>
    <n v="0.22480620155038761"/>
    <x v="0"/>
    <s v="FALSO"/>
    <s v="nov-2022"/>
  </r>
  <r>
    <n v="44867"/>
    <s v="P0015"/>
    <s v="44867P0015"/>
    <n v="15"/>
    <x v="0"/>
    <x v="1"/>
    <n v="8"/>
    <s v="Product15"/>
    <x v="2"/>
    <s v="No."/>
    <n v="12"/>
    <n v="15.72"/>
    <n v="180"/>
    <n v="235.8"/>
    <n v="2"/>
    <s v="Nov"/>
    <n v="2022"/>
    <x v="341"/>
    <n v="18.864000000000001"/>
    <n v="3.7200000000000006"/>
    <n v="55.800000000000011"/>
    <n v="0.23664122137404583"/>
    <x v="1"/>
    <s v="VERDADERO"/>
    <s v="nov-2022"/>
  </r>
  <r>
    <n v="44867"/>
    <s v="P0030"/>
    <s v="44867P0030"/>
    <n v="15"/>
    <x v="2"/>
    <x v="1"/>
    <n v="53"/>
    <s v="Product30"/>
    <x v="4"/>
    <s v="Ft"/>
    <n v="148"/>
    <n v="201.28"/>
    <n v="2220"/>
    <n v="3019.2"/>
    <n v="2"/>
    <s v="Nov"/>
    <n v="2022"/>
    <x v="341"/>
    <n v="1600.1759999999999"/>
    <n v="53.28"/>
    <n v="799.2"/>
    <n v="0.26470588235294124"/>
    <x v="2"/>
    <s v="VERDADERO"/>
    <s v="nov-2022"/>
  </r>
  <r>
    <n v="44867"/>
    <s v="P0035"/>
    <s v="44867P0035"/>
    <n v="5"/>
    <x v="2"/>
    <x v="1"/>
    <n v="50"/>
    <s v="Product35"/>
    <x v="4"/>
    <s v="No."/>
    <n v="5"/>
    <n v="6.7"/>
    <n v="25"/>
    <n v="33.5"/>
    <n v="2"/>
    <s v="Nov"/>
    <n v="2022"/>
    <x v="341"/>
    <n v="16.75"/>
    <n v="1.7000000000000002"/>
    <n v="8.5"/>
    <n v="0.2537313432835821"/>
    <x v="1"/>
    <s v="VERDADERO"/>
    <s v="nov-2022"/>
  </r>
  <r>
    <n v="44868"/>
    <s v="P0020"/>
    <s v="44868P0020"/>
    <n v="11"/>
    <x v="1"/>
    <x v="0"/>
    <n v="26"/>
    <s v="Product20"/>
    <x v="0"/>
    <s v="Lt"/>
    <n v="61"/>
    <n v="76.25"/>
    <n v="671"/>
    <n v="838.75"/>
    <n v="3"/>
    <s v="Nov"/>
    <n v="2022"/>
    <x v="342"/>
    <n v="218.07500000000002"/>
    <n v="15.25"/>
    <n v="167.75"/>
    <n v="0.2"/>
    <x v="1"/>
    <s v="FALSO"/>
    <s v="nov-2022"/>
  </r>
  <r>
    <n v="44869"/>
    <s v="P0008"/>
    <s v="44869P0008"/>
    <n v="10"/>
    <x v="2"/>
    <x v="0"/>
    <n v="7"/>
    <s v="Product08"/>
    <x v="3"/>
    <s v="Kg"/>
    <n v="83"/>
    <n v="94.62"/>
    <n v="830"/>
    <n v="946.2"/>
    <n v="4"/>
    <s v="Nov"/>
    <n v="2022"/>
    <x v="343"/>
    <n v="66.234000000000009"/>
    <n v="11.620000000000005"/>
    <n v="116.20000000000005"/>
    <n v="0.1228070175438597"/>
    <x v="0"/>
    <s v="FALSO"/>
    <s v="nov-2022"/>
  </r>
  <r>
    <n v="44870"/>
    <s v="P0019"/>
    <s v="44870P0019"/>
    <n v="15"/>
    <x v="2"/>
    <x v="1"/>
    <n v="34"/>
    <s v="Product19"/>
    <x v="2"/>
    <s v="Ft"/>
    <n v="150"/>
    <n v="210"/>
    <n v="2250"/>
    <n v="3150"/>
    <n v="5"/>
    <s v="Nov"/>
    <n v="2022"/>
    <x v="344"/>
    <n v="1071"/>
    <n v="60"/>
    <n v="900"/>
    <n v="0.2857142857142857"/>
    <x v="2"/>
    <s v="VERDADERO"/>
    <s v="nov-2022"/>
  </r>
  <r>
    <n v="44871"/>
    <s v="P0043"/>
    <s v="44871P0043"/>
    <n v="13"/>
    <x v="2"/>
    <x v="1"/>
    <n v="9"/>
    <s v="Product43"/>
    <x v="1"/>
    <s v="Kg"/>
    <n v="67"/>
    <n v="83.08"/>
    <n v="871"/>
    <n v="1080.04"/>
    <n v="6"/>
    <s v="Nov"/>
    <n v="2022"/>
    <x v="345"/>
    <n v="97.203599999999994"/>
    <n v="16.079999999999998"/>
    <n v="209.03999999999996"/>
    <n v="0.19354838709677416"/>
    <x v="0"/>
    <s v="VERDADERO"/>
    <s v="nov-2022"/>
  </r>
  <r>
    <n v="44871"/>
    <s v="P0015"/>
    <s v="44871P0015"/>
    <n v="13"/>
    <x v="1"/>
    <x v="0"/>
    <n v="48"/>
    <s v="Product15"/>
    <x v="2"/>
    <s v="No."/>
    <n v="12"/>
    <n v="15.72"/>
    <n v="156"/>
    <n v="204.36"/>
    <n v="6"/>
    <s v="Nov"/>
    <n v="2022"/>
    <x v="345"/>
    <n v="98.092799999999997"/>
    <n v="3.7200000000000006"/>
    <n v="48.360000000000007"/>
    <n v="0.23664122137404581"/>
    <x v="1"/>
    <s v="FALSO"/>
    <s v="nov-2022"/>
  </r>
  <r>
    <n v="44871"/>
    <s v="P0042"/>
    <s v="44871P0042"/>
    <n v="13"/>
    <x v="2"/>
    <x v="1"/>
    <n v="27"/>
    <s v="Product42"/>
    <x v="1"/>
    <s v="Ft"/>
    <n v="120"/>
    <n v="162"/>
    <n v="1560"/>
    <n v="2106"/>
    <n v="6"/>
    <s v="Nov"/>
    <n v="2022"/>
    <x v="345"/>
    <n v="568.62"/>
    <n v="42"/>
    <n v="546"/>
    <n v="0.25925925925925924"/>
    <x v="2"/>
    <s v="VERDADERO"/>
    <s v="nov-2022"/>
  </r>
  <r>
    <n v="44872"/>
    <s v="P0040"/>
    <s v="44872P0040"/>
    <n v="13"/>
    <x v="1"/>
    <x v="1"/>
    <n v="53"/>
    <s v="Product40"/>
    <x v="1"/>
    <s v="Kg"/>
    <n v="90"/>
    <n v="115.2"/>
    <n v="1170"/>
    <n v="1497.6"/>
    <n v="7"/>
    <s v="Nov"/>
    <n v="2022"/>
    <x v="346"/>
    <n v="793.72799999999995"/>
    <n v="25.200000000000003"/>
    <n v="327.60000000000002"/>
    <n v="0.21875000000000003"/>
    <x v="0"/>
    <s v="VERDADERO"/>
    <s v="nov-2022"/>
  </r>
  <r>
    <n v="44873"/>
    <s v="P0036"/>
    <s v="44873P0036"/>
    <n v="11"/>
    <x v="0"/>
    <x v="1"/>
    <n v="14"/>
    <s v="Product36"/>
    <x v="4"/>
    <s v="Kg"/>
    <n v="90"/>
    <n v="96.3"/>
    <n v="990"/>
    <n v="1059.3"/>
    <n v="8"/>
    <s v="Nov"/>
    <n v="2022"/>
    <x v="347"/>
    <n v="148.30200000000002"/>
    <n v="6.2999999999999972"/>
    <n v="69.299999999999969"/>
    <n v="6.5420560747663531E-2"/>
    <x v="0"/>
    <s v="VERDADERO"/>
    <s v="nov-2022"/>
  </r>
  <r>
    <n v="44873"/>
    <s v="P0019"/>
    <s v="44873P0019"/>
    <n v="10"/>
    <x v="0"/>
    <x v="0"/>
    <n v="34"/>
    <s v="Product19"/>
    <x v="2"/>
    <s v="Ft"/>
    <n v="150"/>
    <n v="210"/>
    <n v="1500"/>
    <n v="2100"/>
    <n v="8"/>
    <s v="Nov"/>
    <n v="2022"/>
    <x v="347"/>
    <n v="714"/>
    <n v="60"/>
    <n v="600"/>
    <n v="0.2857142857142857"/>
    <x v="2"/>
    <s v="FALSO"/>
    <s v="nov-2022"/>
  </r>
  <r>
    <n v="44874"/>
    <s v="P0027"/>
    <s v="44874P0027"/>
    <n v="8"/>
    <x v="1"/>
    <x v="1"/>
    <n v="18"/>
    <s v="Product27"/>
    <x v="4"/>
    <s v="Lt"/>
    <n v="48"/>
    <n v="57.12"/>
    <n v="384"/>
    <n v="456.96"/>
    <n v="9"/>
    <s v="Nov"/>
    <n v="2022"/>
    <x v="348"/>
    <n v="82.252799999999993"/>
    <n v="9.1199999999999974"/>
    <n v="72.95999999999998"/>
    <n v="0.15966386554621845"/>
    <x v="1"/>
    <s v="VERDADERO"/>
    <s v="nov-2022"/>
  </r>
  <r>
    <n v="44875"/>
    <s v="P0018"/>
    <s v="44875P0018"/>
    <n v="7"/>
    <x v="2"/>
    <x v="0"/>
    <n v="14"/>
    <s v="Product18"/>
    <x v="2"/>
    <s v="No."/>
    <n v="37"/>
    <n v="49.21"/>
    <n v="259"/>
    <n v="344.47"/>
    <n v="10"/>
    <s v="Nov"/>
    <n v="2022"/>
    <x v="349"/>
    <n v="48.225800000000007"/>
    <n v="12.21"/>
    <n v="85.47"/>
    <n v="0.24812030075187969"/>
    <x v="1"/>
    <s v="FALSO"/>
    <s v="nov-2022"/>
  </r>
  <r>
    <n v="44878"/>
    <s v="P0027"/>
    <s v="44878P0027"/>
    <n v="10"/>
    <x v="0"/>
    <x v="1"/>
    <n v="0"/>
    <s v="Product27"/>
    <x v="4"/>
    <s v="Lt"/>
    <n v="48"/>
    <n v="57.12"/>
    <n v="480"/>
    <n v="571.20000000000005"/>
    <n v="13"/>
    <s v="Nov"/>
    <n v="2022"/>
    <x v="350"/>
    <n v="0"/>
    <n v="9.1199999999999974"/>
    <n v="91.199999999999974"/>
    <n v="0.15966386554621842"/>
    <x v="1"/>
    <s v="VERDADERO"/>
    <s v="nov-2022"/>
  </r>
  <r>
    <n v="44879"/>
    <s v="P0002"/>
    <s v="44879P0002"/>
    <n v="1"/>
    <x v="2"/>
    <x v="1"/>
    <n v="15"/>
    <s v="Product02"/>
    <x v="3"/>
    <s v="Kg"/>
    <n v="105"/>
    <n v="142.80000000000001"/>
    <n v="105"/>
    <n v="142.80000000000001"/>
    <n v="14"/>
    <s v="Nov"/>
    <n v="2022"/>
    <x v="351"/>
    <n v="21.42"/>
    <n v="37.800000000000011"/>
    <n v="37.800000000000011"/>
    <n v="0.26470588235294124"/>
    <x v="1"/>
    <s v="VERDADERO"/>
    <s v="nov-2022"/>
  </r>
  <r>
    <n v="44880"/>
    <s v="P0012"/>
    <s v="44880P0012"/>
    <n v="14"/>
    <x v="2"/>
    <x v="1"/>
    <n v="4"/>
    <s v="Product12"/>
    <x v="2"/>
    <s v="Kg"/>
    <n v="73"/>
    <n v="94.17"/>
    <n v="1022"/>
    <n v="1318.38"/>
    <n v="15"/>
    <s v="Nov"/>
    <n v="2022"/>
    <x v="352"/>
    <n v="52.735200000000006"/>
    <n v="21.17"/>
    <n v="296.38"/>
    <n v="0.22480620155038758"/>
    <x v="0"/>
    <s v="VERDADERO"/>
    <s v="nov-2022"/>
  </r>
  <r>
    <n v="44881"/>
    <s v="P0017"/>
    <s v="44881P0017"/>
    <n v="8"/>
    <x v="1"/>
    <x v="0"/>
    <n v="41"/>
    <s v="Product17"/>
    <x v="2"/>
    <s v="Ft"/>
    <n v="134"/>
    <n v="156.78"/>
    <n v="1072"/>
    <n v="1254.24"/>
    <n v="16"/>
    <s v="Nov"/>
    <n v="2022"/>
    <x v="353"/>
    <n v="514.23839999999996"/>
    <n v="22.78"/>
    <n v="182.24"/>
    <n v="0.14529914529914531"/>
    <x v="0"/>
    <s v="FALSO"/>
    <s v="nov-2022"/>
  </r>
  <r>
    <n v="44883"/>
    <s v="P0034"/>
    <s v="44883P0034"/>
    <n v="8"/>
    <x v="2"/>
    <x v="1"/>
    <n v="33"/>
    <s v="Product34"/>
    <x v="4"/>
    <s v="Lt"/>
    <n v="55"/>
    <n v="58.3"/>
    <n v="440"/>
    <n v="466.4"/>
    <n v="18"/>
    <s v="Nov"/>
    <n v="2022"/>
    <x v="354"/>
    <n v="153.91200000000001"/>
    <n v="3.2999999999999972"/>
    <n v="26.399999999999977"/>
    <n v="5.6603773584905613E-2"/>
    <x v="1"/>
    <s v="VERDADERO"/>
    <s v="nov-2022"/>
  </r>
  <r>
    <n v="44886"/>
    <s v="P0020"/>
    <s v="44886P0020"/>
    <n v="6"/>
    <x v="2"/>
    <x v="1"/>
    <n v="24"/>
    <s v="Product20"/>
    <x v="0"/>
    <s v="Lt"/>
    <n v="61"/>
    <n v="76.25"/>
    <n v="366"/>
    <n v="457.5"/>
    <n v="21"/>
    <s v="Nov"/>
    <n v="2022"/>
    <x v="355"/>
    <n v="109.8"/>
    <n v="15.25"/>
    <n v="91.5"/>
    <n v="0.2"/>
    <x v="1"/>
    <s v="VERDADERO"/>
    <s v="nov-2022"/>
  </r>
  <r>
    <n v="44888"/>
    <s v="P0036"/>
    <s v="44888P0036"/>
    <n v="12"/>
    <x v="1"/>
    <x v="0"/>
    <n v="16"/>
    <s v="Product36"/>
    <x v="4"/>
    <s v="Kg"/>
    <n v="90"/>
    <n v="96.3"/>
    <n v="1080"/>
    <n v="1155.5999999999999"/>
    <n v="23"/>
    <s v="Nov"/>
    <n v="2022"/>
    <x v="356"/>
    <n v="184.89599999999999"/>
    <n v="6.2999999999999972"/>
    <n v="75.599999999999966"/>
    <n v="6.5420560747663531E-2"/>
    <x v="0"/>
    <s v="FALSO"/>
    <s v="nov-2022"/>
  </r>
  <r>
    <n v="44890"/>
    <s v="P0004"/>
    <s v="44890P0004"/>
    <n v="5"/>
    <x v="2"/>
    <x v="1"/>
    <n v="38"/>
    <s v="Product04"/>
    <x v="3"/>
    <s v="Lt"/>
    <n v="44"/>
    <n v="48.84"/>
    <n v="220"/>
    <n v="244.2"/>
    <n v="25"/>
    <s v="Nov"/>
    <n v="2022"/>
    <x v="357"/>
    <n v="92.795999999999992"/>
    <n v="4.8400000000000034"/>
    <n v="24.200000000000017"/>
    <n v="9.9099099099099169E-2"/>
    <x v="1"/>
    <s v="VERDADERO"/>
    <s v="nov-2022"/>
  </r>
  <r>
    <n v="44891"/>
    <s v="P0032"/>
    <s v="44891P0032"/>
    <n v="5"/>
    <x v="2"/>
    <x v="0"/>
    <n v="52"/>
    <s v="Product32"/>
    <x v="4"/>
    <s v="Kg"/>
    <n v="89"/>
    <n v="117.48"/>
    <n v="445"/>
    <n v="587.4"/>
    <n v="26"/>
    <s v="Nov"/>
    <n v="2022"/>
    <x v="358"/>
    <n v="305.44799999999998"/>
    <n v="28.480000000000004"/>
    <n v="142.40000000000003"/>
    <n v="0.24242424242424249"/>
    <x v="1"/>
    <s v="FALSO"/>
    <s v="nov-2022"/>
  </r>
  <r>
    <n v="44892"/>
    <s v="P0034"/>
    <s v="44892P0034"/>
    <n v="15"/>
    <x v="2"/>
    <x v="0"/>
    <n v="36"/>
    <s v="Product34"/>
    <x v="4"/>
    <s v="Lt"/>
    <n v="55"/>
    <n v="58.3"/>
    <n v="825"/>
    <n v="874.5"/>
    <n v="27"/>
    <s v="Nov"/>
    <n v="2022"/>
    <x v="359"/>
    <n v="314.82"/>
    <n v="3.2999999999999972"/>
    <n v="49.499999999999957"/>
    <n v="5.6603773584905613E-2"/>
    <x v="0"/>
    <s v="FALSO"/>
    <s v="nov-2022"/>
  </r>
  <r>
    <n v="44893"/>
    <s v="P0031"/>
    <s v="44893P0031"/>
    <n v="8"/>
    <x v="2"/>
    <x v="1"/>
    <n v="16"/>
    <s v="Product31"/>
    <x v="4"/>
    <s v="Kg"/>
    <n v="93"/>
    <n v="104.16"/>
    <n v="744"/>
    <n v="833.28"/>
    <n v="28"/>
    <s v="Nov"/>
    <n v="2022"/>
    <x v="360"/>
    <n v="133.32480000000001"/>
    <n v="11.159999999999997"/>
    <n v="89.279999999999973"/>
    <n v="0.10714285714285711"/>
    <x v="1"/>
    <s v="VERDADERO"/>
    <s v="nov-2022"/>
  </r>
  <r>
    <n v="44895"/>
    <s v="P0015"/>
    <s v="44895P0015"/>
    <n v="2"/>
    <x v="2"/>
    <x v="0"/>
    <n v="41"/>
    <s v="Product15"/>
    <x v="2"/>
    <s v="No."/>
    <n v="12"/>
    <n v="15.72"/>
    <n v="24"/>
    <n v="31.44"/>
    <n v="30"/>
    <s v="Nov"/>
    <n v="2022"/>
    <x v="361"/>
    <n v="12.8904"/>
    <n v="3.7200000000000006"/>
    <n v="7.4400000000000013"/>
    <n v="0.23664122137404583"/>
    <x v="1"/>
    <s v="FALSO"/>
    <s v="nov-2022"/>
  </r>
  <r>
    <n v="44898"/>
    <s v="P0028"/>
    <s v="44898P0028"/>
    <n v="5"/>
    <x v="0"/>
    <x v="1"/>
    <n v="54"/>
    <s v="Product28"/>
    <x v="4"/>
    <s v="No."/>
    <n v="37"/>
    <n v="41.81"/>
    <n v="185"/>
    <n v="209.05"/>
    <n v="3"/>
    <s v="Dec"/>
    <n v="2022"/>
    <x v="362"/>
    <n v="112.88700000000001"/>
    <n v="4.8100000000000023"/>
    <n v="24.050000000000011"/>
    <n v="0.11504424778761067"/>
    <x v="1"/>
    <s v="VERDADERO"/>
    <s v="dic-2022"/>
  </r>
  <r>
    <n v="44899"/>
    <s v="P0026"/>
    <s v="44899P0026"/>
    <n v="10"/>
    <x v="2"/>
    <x v="1"/>
    <n v="43"/>
    <s v="Product26"/>
    <x v="4"/>
    <s v="No."/>
    <n v="18"/>
    <n v="24.66"/>
    <n v="180"/>
    <n v="246.6"/>
    <n v="4"/>
    <s v="Dec"/>
    <n v="2022"/>
    <x v="363"/>
    <n v="106.038"/>
    <n v="6.66"/>
    <n v="66.599999999999994"/>
    <n v="0.27007299270072993"/>
    <x v="1"/>
    <s v="VERDADERO"/>
    <s v="dic-2022"/>
  </r>
  <r>
    <n v="44899"/>
    <s v="P0044"/>
    <s v="44899P0044"/>
    <n v="15"/>
    <x v="2"/>
    <x v="1"/>
    <n v="16"/>
    <s v="Product44"/>
    <x v="1"/>
    <s v="Kg"/>
    <n v="76"/>
    <n v="82.08"/>
    <n v="1140"/>
    <n v="1231.2"/>
    <n v="4"/>
    <s v="Dec"/>
    <n v="2022"/>
    <x v="363"/>
    <n v="196.99200000000002"/>
    <n v="6.0799999999999983"/>
    <n v="91.199999999999974"/>
    <n v="7.4074074074074056E-2"/>
    <x v="0"/>
    <s v="VERDADERO"/>
    <s v="dic-2022"/>
  </r>
  <r>
    <n v="44902"/>
    <s v="P0038"/>
    <s v="44902P0038"/>
    <n v="12"/>
    <x v="2"/>
    <x v="1"/>
    <n v="54"/>
    <s v="Product38"/>
    <x v="1"/>
    <s v="Kg"/>
    <n v="72"/>
    <n v="79.92"/>
    <n v="864"/>
    <n v="959.04"/>
    <n v="7"/>
    <s v="Dec"/>
    <n v="2022"/>
    <x v="364"/>
    <n v="517.88160000000005"/>
    <n v="7.9200000000000017"/>
    <n v="95.04000000000002"/>
    <n v="9.9099099099099128E-2"/>
    <x v="0"/>
    <s v="VERDADERO"/>
    <s v="dic-2022"/>
  </r>
  <r>
    <n v="44902"/>
    <s v="P0016"/>
    <s v="44902P0016"/>
    <n v="13"/>
    <x v="2"/>
    <x v="0"/>
    <n v="33"/>
    <s v="Product16"/>
    <x v="2"/>
    <s v="No."/>
    <n v="13"/>
    <n v="16.64"/>
    <n v="169"/>
    <n v="216.32"/>
    <n v="7"/>
    <s v="Dec"/>
    <n v="2022"/>
    <x v="364"/>
    <n v="71.385599999999997"/>
    <n v="3.6400000000000006"/>
    <n v="47.320000000000007"/>
    <n v="0.21875000000000003"/>
    <x v="1"/>
    <s v="FALSO"/>
    <s v="dic-2022"/>
  </r>
  <r>
    <n v="44902"/>
    <s v="P0038"/>
    <s v="44902P0038"/>
    <n v="5"/>
    <x v="2"/>
    <x v="1"/>
    <n v="10"/>
    <s v="Product38"/>
    <x v="1"/>
    <s v="Kg"/>
    <n v="72"/>
    <n v="79.92"/>
    <n v="360"/>
    <n v="399.6"/>
    <n v="7"/>
    <s v="Dec"/>
    <n v="2022"/>
    <x v="364"/>
    <n v="39.960000000000008"/>
    <n v="7.9200000000000017"/>
    <n v="39.600000000000009"/>
    <n v="9.9099099099099114E-2"/>
    <x v="1"/>
    <s v="VERDADERO"/>
    <s v="dic-2022"/>
  </r>
  <r>
    <n v="44906"/>
    <s v="P0027"/>
    <s v="44906P0027"/>
    <n v="5"/>
    <x v="2"/>
    <x v="0"/>
    <n v="7"/>
    <s v="Product27"/>
    <x v="4"/>
    <s v="Lt"/>
    <n v="48"/>
    <n v="57.12"/>
    <n v="240"/>
    <n v="285.60000000000002"/>
    <n v="11"/>
    <s v="Dec"/>
    <n v="2022"/>
    <x v="365"/>
    <n v="19.992000000000004"/>
    <n v="9.1199999999999974"/>
    <n v="45.599999999999987"/>
    <n v="0.15966386554621842"/>
    <x v="1"/>
    <s v="FALSO"/>
    <s v="dic-2022"/>
  </r>
  <r>
    <n v="44906"/>
    <s v="P0013"/>
    <s v="44906P0013"/>
    <n v="9"/>
    <x v="0"/>
    <x v="0"/>
    <n v="47"/>
    <s v="Product13"/>
    <x v="2"/>
    <s v="Kg"/>
    <n v="112"/>
    <n v="122.08"/>
    <n v="1008"/>
    <n v="1098.72"/>
    <n v="11"/>
    <s v="Dec"/>
    <n v="2022"/>
    <x v="365"/>
    <n v="516.39840000000004"/>
    <n v="10.079999999999998"/>
    <n v="90.719999999999985"/>
    <n v="8.2568807339449532E-2"/>
    <x v="0"/>
    <s v="FALSO"/>
    <s v="dic-2022"/>
  </r>
  <r>
    <n v="44906"/>
    <s v="P0014"/>
    <s v="44906P0014"/>
    <n v="10"/>
    <x v="1"/>
    <x v="1"/>
    <n v="28"/>
    <s v="Product14"/>
    <x v="2"/>
    <s v="Kg"/>
    <n v="112"/>
    <n v="146.72"/>
    <n v="1120"/>
    <n v="1467.2"/>
    <n v="11"/>
    <s v="Dec"/>
    <n v="2022"/>
    <x v="365"/>
    <n v="410.81600000000003"/>
    <n v="34.72"/>
    <n v="347.2"/>
    <n v="0.23664122137404578"/>
    <x v="0"/>
    <s v="VERDADERO"/>
    <s v="dic-2022"/>
  </r>
  <r>
    <n v="44907"/>
    <s v="P0030"/>
    <s v="44907P0030"/>
    <n v="9"/>
    <x v="0"/>
    <x v="1"/>
    <n v="29"/>
    <s v="Product30"/>
    <x v="4"/>
    <s v="Ft"/>
    <n v="148"/>
    <n v="201.28"/>
    <n v="1332"/>
    <n v="1811.52"/>
    <n v="12"/>
    <s v="Dec"/>
    <n v="2022"/>
    <x v="366"/>
    <n v="525.34079999999994"/>
    <n v="53.28"/>
    <n v="479.52"/>
    <n v="0.26470588235294118"/>
    <x v="0"/>
    <s v="VERDADERO"/>
    <s v="dic-2022"/>
  </r>
  <r>
    <n v="44907"/>
    <s v="P0041"/>
    <s v="44907P0041"/>
    <n v="10"/>
    <x v="0"/>
    <x v="0"/>
    <n v="3"/>
    <s v="Product41"/>
    <x v="1"/>
    <s v="Ft"/>
    <n v="138"/>
    <n v="173.88"/>
    <n v="1380"/>
    <n v="1738.8"/>
    <n v="12"/>
    <s v="Dec"/>
    <n v="2022"/>
    <x v="366"/>
    <n v="52.163999999999994"/>
    <n v="35.879999999999995"/>
    <n v="358.79999999999995"/>
    <n v="0.20634920634920634"/>
    <x v="0"/>
    <s v="FALSO"/>
    <s v="dic-2022"/>
  </r>
  <r>
    <n v="44909"/>
    <s v="P0005"/>
    <s v="44909P0005"/>
    <n v="4"/>
    <x v="2"/>
    <x v="1"/>
    <n v="50"/>
    <s v="Product05"/>
    <x v="3"/>
    <s v="Ft"/>
    <n v="133"/>
    <n v="155.61000000000001"/>
    <n v="532"/>
    <n v="622.44000000000005"/>
    <n v="14"/>
    <s v="Dec"/>
    <n v="2022"/>
    <x v="367"/>
    <n v="311.22000000000003"/>
    <n v="22.610000000000014"/>
    <n v="90.440000000000055"/>
    <n v="0.14529914529914537"/>
    <x v="1"/>
    <s v="VERDADERO"/>
    <s v="dic-2022"/>
  </r>
  <r>
    <n v="44910"/>
    <s v="P0009"/>
    <s v="44910P0009"/>
    <n v="13"/>
    <x v="2"/>
    <x v="0"/>
    <n v="50"/>
    <s v="Product09"/>
    <x v="3"/>
    <s v="No."/>
    <n v="6"/>
    <n v="7.8599999999999994"/>
    <n v="78"/>
    <n v="102.18"/>
    <n v="15"/>
    <s v="Dec"/>
    <n v="2022"/>
    <x v="368"/>
    <n v="51.09"/>
    <n v="1.8599999999999994"/>
    <n v="24.179999999999993"/>
    <n v="0.23664122137404572"/>
    <x v="1"/>
    <s v="FALSO"/>
    <s v="dic-2022"/>
  </r>
  <r>
    <n v="44914"/>
    <s v="P0044"/>
    <s v="44914P0044"/>
    <n v="7"/>
    <x v="2"/>
    <x v="0"/>
    <n v="38"/>
    <s v="Product44"/>
    <x v="1"/>
    <s v="Kg"/>
    <n v="76"/>
    <n v="82.08"/>
    <n v="532"/>
    <n v="574.55999999999995"/>
    <n v="19"/>
    <s v="Dec"/>
    <n v="2022"/>
    <x v="369"/>
    <n v="218.33279999999999"/>
    <n v="6.0799999999999983"/>
    <n v="42.559999999999988"/>
    <n v="7.4074074074074056E-2"/>
    <x v="1"/>
    <s v="FALSO"/>
    <s v="dic-2022"/>
  </r>
  <r>
    <n v="44914"/>
    <s v="P0011"/>
    <s v="44914P0011"/>
    <n v="14"/>
    <x v="2"/>
    <x v="1"/>
    <n v="31"/>
    <s v="Product11"/>
    <x v="2"/>
    <s v="Lt"/>
    <n v="44"/>
    <n v="48.4"/>
    <n v="616"/>
    <n v="677.6"/>
    <n v="19"/>
    <s v="Dec"/>
    <n v="2022"/>
    <x v="369"/>
    <n v="210.05600000000001"/>
    <n v="4.3999999999999986"/>
    <n v="61.59999999999998"/>
    <n v="9.090909090909087E-2"/>
    <x v="1"/>
    <s v="VERDADERO"/>
    <s v="dic-2022"/>
  </r>
  <r>
    <n v="44914"/>
    <s v="P0009"/>
    <s v="44914P0009"/>
    <n v="11"/>
    <x v="1"/>
    <x v="0"/>
    <n v="24"/>
    <s v="Product09"/>
    <x v="3"/>
    <s v="No."/>
    <n v="6"/>
    <n v="7.8599999999999994"/>
    <n v="66"/>
    <n v="86.46"/>
    <n v="19"/>
    <s v="Dec"/>
    <n v="2022"/>
    <x v="369"/>
    <n v="20.750399999999999"/>
    <n v="1.8599999999999994"/>
    <n v="20.459999999999994"/>
    <n v="0.23664122137404575"/>
    <x v="1"/>
    <s v="FALSO"/>
    <s v="dic-2022"/>
  </r>
  <r>
    <n v="44916"/>
    <s v="P0006"/>
    <s v="44916P0006"/>
    <n v="10"/>
    <x v="2"/>
    <x v="0"/>
    <n v="45"/>
    <s v="Product06"/>
    <x v="3"/>
    <s v="Kg"/>
    <n v="75"/>
    <n v="85.5"/>
    <n v="750"/>
    <n v="855"/>
    <n v="21"/>
    <s v="Dec"/>
    <n v="2022"/>
    <x v="370"/>
    <n v="384.75"/>
    <n v="10.5"/>
    <n v="105"/>
    <n v="0.12280701754385964"/>
    <x v="1"/>
    <s v="FALSO"/>
    <s v="dic-2022"/>
  </r>
  <r>
    <n v="44924"/>
    <s v="P0008"/>
    <s v="44924P0008"/>
    <n v="15"/>
    <x v="2"/>
    <x v="0"/>
    <n v="33"/>
    <s v="Product08"/>
    <x v="3"/>
    <s v="Kg"/>
    <n v="83"/>
    <n v="94.62"/>
    <n v="1245"/>
    <n v="1419.3"/>
    <n v="29"/>
    <s v="Dec"/>
    <n v="2022"/>
    <x v="371"/>
    <n v="468.36900000000003"/>
    <n v="11.620000000000005"/>
    <n v="174.30000000000007"/>
    <n v="0.1228070175438597"/>
    <x v="0"/>
    <s v="FALSO"/>
    <s v="dic-2022"/>
  </r>
  <r>
    <n v="44924"/>
    <s v="P0042"/>
    <s v="44924P0042"/>
    <n v="1"/>
    <x v="0"/>
    <x v="1"/>
    <n v="37"/>
    <s v="Product42"/>
    <x v="1"/>
    <s v="Ft"/>
    <n v="120"/>
    <n v="162"/>
    <n v="120"/>
    <n v="162"/>
    <n v="29"/>
    <s v="Dec"/>
    <n v="2022"/>
    <x v="371"/>
    <n v="59.94"/>
    <n v="42"/>
    <n v="42"/>
    <n v="0.25925925925925924"/>
    <x v="1"/>
    <s v="VERDADERO"/>
    <s v="dic-2022"/>
  </r>
  <r>
    <n v="44925"/>
    <s v="P0041"/>
    <s v="44925P0041"/>
    <n v="14"/>
    <x v="2"/>
    <x v="0"/>
    <n v="21"/>
    <s v="Product41"/>
    <x v="1"/>
    <s v="Ft"/>
    <n v="138"/>
    <n v="173.88"/>
    <n v="1932"/>
    <n v="2434.3200000000002"/>
    <n v="30"/>
    <s v="Dec"/>
    <n v="2022"/>
    <x v="372"/>
    <n v="511.2072"/>
    <n v="35.879999999999995"/>
    <n v="502.31999999999994"/>
    <n v="0.20634920634920631"/>
    <x v="2"/>
    <s v="FALSO"/>
    <s v="dic-2022"/>
  </r>
  <r>
    <n v="44926"/>
    <s v="P0033"/>
    <s v="44926P0033"/>
    <n v="12"/>
    <x v="1"/>
    <x v="0"/>
    <n v="45"/>
    <s v="Product33"/>
    <x v="4"/>
    <s v="Kg"/>
    <n v="95"/>
    <n v="119.7"/>
    <n v="1140"/>
    <n v="1436.4"/>
    <n v="31"/>
    <s v="Dec"/>
    <n v="2022"/>
    <x v="373"/>
    <n v="646.38000000000011"/>
    <n v="24.700000000000003"/>
    <n v="296.40000000000003"/>
    <n v="0.20634920634920637"/>
    <x v="0"/>
    <s v="FALSO"/>
    <s v="dic-2022"/>
  </r>
  <r>
    <n v="44926"/>
    <s v="P0011"/>
    <s v="44926P0011"/>
    <n v="6"/>
    <x v="1"/>
    <x v="0"/>
    <n v="22"/>
    <s v="Product11"/>
    <x v="2"/>
    <s v="Lt"/>
    <n v="44"/>
    <n v="48.4"/>
    <n v="264"/>
    <n v="290.39999999999998"/>
    <n v="31"/>
    <s v="Dec"/>
    <n v="2022"/>
    <x v="373"/>
    <n v="63.887999999999998"/>
    <n v="4.3999999999999986"/>
    <n v="26.399999999999991"/>
    <n v="9.0909090909090884E-2"/>
    <x v="1"/>
    <s v="FALSO"/>
    <s v="dic-2022"/>
  </r>
  <r>
    <n v="44926"/>
    <s v="P0011"/>
    <s v="44926P0011"/>
    <n v="3"/>
    <x v="0"/>
    <x v="1"/>
    <n v="33"/>
    <s v="Product11"/>
    <x v="2"/>
    <s v="Lt"/>
    <n v="44"/>
    <n v="48.4"/>
    <n v="132"/>
    <n v="145.19999999999999"/>
    <n v="31"/>
    <s v="Dec"/>
    <n v="2022"/>
    <x v="373"/>
    <n v="47.915999999999997"/>
    <n v="4.3999999999999986"/>
    <n v="13.199999999999996"/>
    <n v="9.0909090909090884E-2"/>
    <x v="1"/>
    <s v="VERDADERO"/>
    <s v="dic-2022"/>
  </r>
  <r>
    <n v="44197"/>
    <s v="P0024"/>
    <s v="44197P0024"/>
    <n v="9"/>
    <x v="0"/>
    <x v="0"/>
    <n v="50"/>
    <s v="Product24"/>
    <x v="0"/>
    <s v="Ft"/>
    <n v="144"/>
    <n v="156.96"/>
    <n v="1296"/>
    <n v="1412.64"/>
    <n v="1"/>
    <s v="Jan"/>
    <n v="2021"/>
    <x v="0"/>
    <n v="706.32"/>
    <n v="12.960000000000008"/>
    <n v="116.64000000000007"/>
    <n v="8.2568807339449588E-2"/>
    <x v="0"/>
    <s v="FALSO"/>
    <s v="ene-2021"/>
  </r>
  <r>
    <n v="44198"/>
    <s v="P0038"/>
    <s v="44198P0038"/>
    <n v="15"/>
    <x v="1"/>
    <x v="1"/>
    <n v="34"/>
    <s v="Product38"/>
    <x v="1"/>
    <s v="Kg"/>
    <n v="72"/>
    <n v="79.92"/>
    <n v="1080"/>
    <n v="1198.8"/>
    <n v="2"/>
    <s v="Jan"/>
    <n v="2021"/>
    <x v="1"/>
    <n v="407.59200000000004"/>
    <n v="7.9200000000000017"/>
    <n v="118.80000000000003"/>
    <n v="9.9099099099099128E-2"/>
    <x v="0"/>
    <s v="VERDADERO"/>
    <s v="ene-20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n v="44197"/>
    <s v="P0024"/>
    <s v="44197P0024"/>
    <n v="9"/>
    <x v="0"/>
    <s v="ONLINE"/>
    <n v="39"/>
    <x v="0"/>
    <x v="0"/>
    <s v="Ft"/>
    <n v="144"/>
    <n v="156.96"/>
    <n v="1296"/>
    <n v="1412.64"/>
    <n v="1"/>
    <s v="Jan"/>
    <n v="2021"/>
    <x v="0"/>
    <n v="395.53920000000005"/>
    <n v="12.960000000000008"/>
    <n v="116.64000000000007"/>
    <n v="8.2568807339449588E-2"/>
    <x v="0"/>
    <s v="FALSO"/>
    <s v="ene-2021"/>
    <n v="-278.89919999999995"/>
    <n v="-0.1974311926605504"/>
  </r>
  <r>
    <n v="44198"/>
    <s v="P0038"/>
    <s v="44198P0038"/>
    <n v="15"/>
    <x v="1"/>
    <s v="CASH"/>
    <n v="35"/>
    <x v="1"/>
    <x v="1"/>
    <s v="Kg"/>
    <n v="72"/>
    <n v="79.92"/>
    <n v="1080"/>
    <n v="1198.8"/>
    <n v="2"/>
    <s v="Jan"/>
    <n v="2021"/>
    <x v="1"/>
    <n v="431.56799999999998"/>
    <n v="7.9200000000000017"/>
    <n v="118.80000000000003"/>
    <n v="9.9099099099099128E-2"/>
    <x v="0"/>
    <s v="VERDADERO"/>
    <s v="ene-2021"/>
    <n v="-312.76800000000003"/>
    <n v="-0.26090090090090096"/>
  </r>
  <r>
    <n v="44198"/>
    <s v="P0013"/>
    <s v="44198P0013"/>
    <n v="6"/>
    <x v="2"/>
    <s v="CASH"/>
    <n v="38"/>
    <x v="2"/>
    <x v="2"/>
    <s v="Kg"/>
    <n v="112"/>
    <n v="122.08"/>
    <n v="672"/>
    <n v="732.48"/>
    <n v="2"/>
    <s v="Jan"/>
    <n v="2021"/>
    <x v="1"/>
    <n v="278.3424"/>
    <n v="10.079999999999998"/>
    <n v="60.47999999999999"/>
    <n v="8.2568807339449532E-2"/>
    <x v="1"/>
    <s v="VERDADERO"/>
    <s v="ene-2021"/>
    <n v="-217.86239999999998"/>
    <n v="-0.2974311926605504"/>
  </r>
  <r>
    <n v="44199"/>
    <s v="P0004"/>
    <s v="44199P0004"/>
    <n v="5"/>
    <x v="2"/>
    <s v="ONLINE"/>
    <n v="43"/>
    <x v="3"/>
    <x v="3"/>
    <s v="Lt"/>
    <n v="44"/>
    <n v="48.84"/>
    <n v="220"/>
    <n v="244.2"/>
    <n v="3"/>
    <s v="Jan"/>
    <n v="2021"/>
    <x v="2"/>
    <n v="105.006"/>
    <n v="4.8400000000000034"/>
    <n v="24.200000000000017"/>
    <n v="9.9099099099099169E-2"/>
    <x v="1"/>
    <s v="FALSO"/>
    <s v="ene-2021"/>
    <n v="-80.806000000000012"/>
    <n v="-0.33090090090090096"/>
  </r>
  <r>
    <n v="44200"/>
    <s v="P0035"/>
    <s v="44200P0035"/>
    <n v="12"/>
    <x v="1"/>
    <s v="ONLINE"/>
    <n v="12"/>
    <x v="4"/>
    <x v="4"/>
    <s v="No."/>
    <n v="5"/>
    <n v="6.7"/>
    <n v="60"/>
    <n v="80.400000000000006"/>
    <n v="4"/>
    <s v="Jan"/>
    <n v="2021"/>
    <x v="3"/>
    <n v="9.6479999999999997"/>
    <n v="1.7000000000000002"/>
    <n v="20.400000000000002"/>
    <n v="0.2537313432835821"/>
    <x v="1"/>
    <s v="FALSO"/>
    <s v="ene-2021"/>
    <n v="10.75200000000001"/>
    <n v="0.13373134328358219"/>
  </r>
  <r>
    <n v="44205"/>
    <s v="P0031"/>
    <s v="44205P0031"/>
    <n v="1"/>
    <x v="2"/>
    <s v="CASH"/>
    <n v="28"/>
    <x v="5"/>
    <x v="4"/>
    <s v="Kg"/>
    <n v="93"/>
    <n v="104.16"/>
    <n v="93"/>
    <n v="104.16"/>
    <n v="9"/>
    <s v="Jan"/>
    <n v="2021"/>
    <x v="4"/>
    <n v="29.164800000000003"/>
    <n v="11.159999999999997"/>
    <n v="11.159999999999997"/>
    <n v="0.10714285714285711"/>
    <x v="1"/>
    <s v="VERDADERO"/>
    <s v="ene-2021"/>
    <n v="-18.004800000000003"/>
    <n v="-0.1728571428571429"/>
  </r>
  <r>
    <n v="44205"/>
    <s v="P0003"/>
    <s v="44205P0003"/>
    <n v="8"/>
    <x v="2"/>
    <s v="CASH"/>
    <n v="45"/>
    <x v="6"/>
    <x v="3"/>
    <s v="Kg"/>
    <n v="71"/>
    <n v="80.94"/>
    <n v="568"/>
    <n v="647.52"/>
    <n v="9"/>
    <s v="Jan"/>
    <n v="2021"/>
    <x v="4"/>
    <n v="291.38400000000001"/>
    <n v="9.9399999999999977"/>
    <n v="79.519999999999982"/>
    <n v="0.12280701754385963"/>
    <x v="1"/>
    <s v="VERDADERO"/>
    <s v="ene-2021"/>
    <n v="-211.86400000000003"/>
    <n v="-0.32719298245614042"/>
  </r>
  <r>
    <n v="44205"/>
    <s v="P0025"/>
    <s v="44205P0025"/>
    <n v="4"/>
    <x v="2"/>
    <s v="ONLINE"/>
    <n v="18"/>
    <x v="7"/>
    <x v="0"/>
    <s v="No."/>
    <n v="7"/>
    <n v="8.33"/>
    <n v="28"/>
    <n v="33.32"/>
    <n v="9"/>
    <s v="Jan"/>
    <n v="2021"/>
    <x v="4"/>
    <n v="5.9976000000000003"/>
    <n v="1.33"/>
    <n v="5.32"/>
    <n v="0.1596638655462185"/>
    <x v="1"/>
    <s v="FALSO"/>
    <s v="ene-2021"/>
    <n v="-0.6775999999999982"/>
    <n v="-2.0336134453781459E-2"/>
  </r>
  <r>
    <n v="44207"/>
    <s v="P0037"/>
    <s v="44207P0037"/>
    <n v="3"/>
    <x v="2"/>
    <s v="CASH"/>
    <n v="33"/>
    <x v="8"/>
    <x v="1"/>
    <s v="Kg"/>
    <n v="67"/>
    <n v="85.76"/>
    <n v="201"/>
    <n v="257.27999999999997"/>
    <n v="11"/>
    <s v="Jan"/>
    <n v="2021"/>
    <x v="5"/>
    <n v="84.9024"/>
    <n v="18.760000000000005"/>
    <n v="56.280000000000015"/>
    <n v="0.21875000000000008"/>
    <x v="1"/>
    <s v="VERDADERO"/>
    <s v="ene-2021"/>
    <n v="-28.622400000000027"/>
    <n v="-0.11125000000000011"/>
  </r>
  <r>
    <n v="44207"/>
    <s v="P0014"/>
    <s v="44207P0014"/>
    <n v="4"/>
    <x v="0"/>
    <s v="ONLINE"/>
    <n v="15"/>
    <x v="9"/>
    <x v="2"/>
    <s v="Kg"/>
    <n v="112"/>
    <n v="146.72"/>
    <n v="448"/>
    <n v="586.88"/>
    <n v="11"/>
    <s v="Jan"/>
    <n v="2021"/>
    <x v="5"/>
    <n v="88.031999999999996"/>
    <n v="34.72"/>
    <n v="138.88"/>
    <n v="0.23664122137404581"/>
    <x v="1"/>
    <s v="FALSO"/>
    <s v="ene-2021"/>
    <n v="50.848000000000013"/>
    <n v="8.6641221374045826E-2"/>
  </r>
  <r>
    <n v="44207"/>
    <s v="P0042"/>
    <s v="44207P0042"/>
    <n v="4"/>
    <x v="2"/>
    <s v="ONLINE"/>
    <n v="23"/>
    <x v="10"/>
    <x v="1"/>
    <s v="Ft"/>
    <n v="120"/>
    <n v="162"/>
    <n v="480"/>
    <n v="648"/>
    <n v="11"/>
    <s v="Jan"/>
    <n v="2021"/>
    <x v="5"/>
    <n v="149.04000000000002"/>
    <n v="42"/>
    <n v="168"/>
    <n v="0.25925925925925924"/>
    <x v="1"/>
    <s v="FALSO"/>
    <s v="ene-2021"/>
    <n v="18.95999999999998"/>
    <n v="2.9259259259259228E-2"/>
  </r>
  <r>
    <n v="44208"/>
    <s v="P0042"/>
    <s v="44208P0042"/>
    <n v="10"/>
    <x v="1"/>
    <s v="CASH"/>
    <n v="16"/>
    <x v="10"/>
    <x v="1"/>
    <s v="Ft"/>
    <n v="120"/>
    <n v="162"/>
    <n v="1200"/>
    <n v="1620"/>
    <n v="12"/>
    <s v="Jan"/>
    <n v="2021"/>
    <x v="6"/>
    <n v="259.2"/>
    <n v="42"/>
    <n v="420"/>
    <n v="0.25925925925925924"/>
    <x v="0"/>
    <s v="VERDADERO"/>
    <s v="ene-2021"/>
    <n v="160.79999999999995"/>
    <n v="9.9259259259259228E-2"/>
  </r>
  <r>
    <n v="44214"/>
    <s v="P0044"/>
    <s v="44214P0044"/>
    <n v="13"/>
    <x v="2"/>
    <s v="ONLINE"/>
    <n v="51"/>
    <x v="11"/>
    <x v="1"/>
    <s v="Kg"/>
    <n v="76"/>
    <n v="82.08"/>
    <n v="988"/>
    <n v="1067.04"/>
    <n v="18"/>
    <s v="Jan"/>
    <n v="2021"/>
    <x v="7"/>
    <n v="544.19039999999995"/>
    <n v="6.0799999999999983"/>
    <n v="79.039999999999978"/>
    <n v="7.4074074074074056E-2"/>
    <x v="0"/>
    <s v="FALSO"/>
    <s v="ene-2021"/>
    <n v="-465.15039999999999"/>
    <n v="-0.43592592592592594"/>
  </r>
  <r>
    <n v="44214"/>
    <s v="P0023"/>
    <s v="44214P0023"/>
    <n v="3"/>
    <x v="1"/>
    <s v="CASH"/>
    <n v="9"/>
    <x v="12"/>
    <x v="0"/>
    <s v="Ft"/>
    <n v="141"/>
    <n v="149.46"/>
    <n v="423"/>
    <n v="448.38"/>
    <n v="18"/>
    <s v="Jan"/>
    <n v="2021"/>
    <x v="7"/>
    <n v="40.354199999999999"/>
    <n v="8.460000000000008"/>
    <n v="25.380000000000024"/>
    <n v="5.6603773584905717E-2"/>
    <x v="1"/>
    <s v="VERDADERO"/>
    <s v="ene-2021"/>
    <n v="-14.974199999999996"/>
    <n v="-3.3396226415094328E-2"/>
  </r>
  <r>
    <n v="44215"/>
    <s v="P0035"/>
    <s v="44215P0035"/>
    <n v="6"/>
    <x v="2"/>
    <s v="CASH"/>
    <n v="43"/>
    <x v="4"/>
    <x v="4"/>
    <s v="No."/>
    <n v="5"/>
    <n v="6.7"/>
    <n v="30"/>
    <n v="40.200000000000003"/>
    <n v="19"/>
    <s v="Jan"/>
    <n v="2021"/>
    <x v="8"/>
    <n v="17.286000000000001"/>
    <n v="1.7000000000000002"/>
    <n v="10.200000000000001"/>
    <n v="0.2537313432835821"/>
    <x v="1"/>
    <s v="VERDADERO"/>
    <s v="ene-2021"/>
    <n v="-7.0859999999999985"/>
    <n v="-0.17626865671641787"/>
  </r>
  <r>
    <n v="44216"/>
    <s v="P0034"/>
    <s v="44216P0034"/>
    <n v="4"/>
    <x v="2"/>
    <s v="CASH"/>
    <n v="45"/>
    <x v="13"/>
    <x v="4"/>
    <s v="Lt"/>
    <n v="55"/>
    <n v="58.3"/>
    <n v="220"/>
    <n v="233.2"/>
    <n v="20"/>
    <s v="Jan"/>
    <n v="2021"/>
    <x v="9"/>
    <n v="104.94"/>
    <n v="3.2999999999999972"/>
    <n v="13.199999999999989"/>
    <n v="5.6603773584905613E-2"/>
    <x v="1"/>
    <s v="VERDADERO"/>
    <s v="ene-2021"/>
    <n v="-91.740000000000009"/>
    <n v="-0.39339622641509442"/>
  </r>
  <r>
    <n v="44216"/>
    <s v="P0020"/>
    <s v="44216P0020"/>
    <n v="4"/>
    <x v="2"/>
    <s v="CASH"/>
    <n v="53"/>
    <x v="14"/>
    <x v="0"/>
    <s v="Lt"/>
    <n v="61"/>
    <n v="76.25"/>
    <n v="244"/>
    <n v="305"/>
    <n v="20"/>
    <s v="Jan"/>
    <n v="2021"/>
    <x v="9"/>
    <n v="161.65"/>
    <n v="15.25"/>
    <n v="61"/>
    <n v="0.2"/>
    <x v="1"/>
    <s v="VERDADERO"/>
    <s v="ene-2021"/>
    <n v="-100.65"/>
    <n v="-0.33"/>
  </r>
  <r>
    <n v="44217"/>
    <s v="P0004"/>
    <s v="44217P0004"/>
    <n v="15"/>
    <x v="0"/>
    <s v="CASH"/>
    <n v="34"/>
    <x v="3"/>
    <x v="3"/>
    <s v="Lt"/>
    <n v="44"/>
    <n v="48.84"/>
    <n v="660"/>
    <n v="732.6"/>
    <n v="21"/>
    <s v="Jan"/>
    <n v="2021"/>
    <x v="10"/>
    <n v="249.08400000000003"/>
    <n v="4.8400000000000034"/>
    <n v="72.600000000000051"/>
    <n v="9.9099099099099169E-2"/>
    <x v="1"/>
    <s v="VERDADERO"/>
    <s v="ene-2021"/>
    <n v="-176.48400000000004"/>
    <n v="-0.24090090090090094"/>
  </r>
  <r>
    <n v="44217"/>
    <s v="P0003"/>
    <s v="44217P0003"/>
    <n v="9"/>
    <x v="2"/>
    <s v="ONLINE"/>
    <n v="28"/>
    <x v="6"/>
    <x v="3"/>
    <s v="Kg"/>
    <n v="71"/>
    <n v="80.94"/>
    <n v="639"/>
    <n v="728.46"/>
    <n v="21"/>
    <s v="Jan"/>
    <n v="2021"/>
    <x v="10"/>
    <n v="203.96880000000002"/>
    <n v="9.9399999999999977"/>
    <n v="89.45999999999998"/>
    <n v="0.12280701754385961"/>
    <x v="1"/>
    <s v="FALSO"/>
    <s v="ene-2021"/>
    <n v="-114.50879999999995"/>
    <n v="-0.15719298245614027"/>
  </r>
  <r>
    <n v="44217"/>
    <s v="P0042"/>
    <s v="44217P0042"/>
    <n v="6"/>
    <x v="2"/>
    <s v="ONLINE"/>
    <n v="0"/>
    <x v="10"/>
    <x v="1"/>
    <s v="Ft"/>
    <n v="120"/>
    <n v="162"/>
    <n v="720"/>
    <n v="972"/>
    <n v="21"/>
    <s v="Jan"/>
    <n v="2021"/>
    <x v="10"/>
    <n v="0"/>
    <n v="42"/>
    <n v="252"/>
    <n v="0.25925925925925924"/>
    <x v="1"/>
    <s v="FALSO"/>
    <s v="ene-2021"/>
    <n v="252"/>
    <n v="0.25925925925925924"/>
  </r>
  <r>
    <n v="44221"/>
    <s v="P0034"/>
    <s v="44221P0034"/>
    <n v="6"/>
    <x v="2"/>
    <s v="CASH"/>
    <n v="13"/>
    <x v="13"/>
    <x v="4"/>
    <s v="Lt"/>
    <n v="55"/>
    <n v="58.3"/>
    <n v="330"/>
    <n v="349.8"/>
    <n v="25"/>
    <s v="Jan"/>
    <n v="2021"/>
    <x v="11"/>
    <n v="45.474000000000004"/>
    <n v="3.2999999999999972"/>
    <n v="19.799999999999983"/>
    <n v="5.6603773584905613E-2"/>
    <x v="1"/>
    <s v="VERDADERO"/>
    <s v="ene-2021"/>
    <n v="-25.673999999999978"/>
    <n v="-7.3396226415094273E-2"/>
  </r>
  <r>
    <n v="44221"/>
    <s v="P0035"/>
    <s v="44221P0035"/>
    <n v="7"/>
    <x v="2"/>
    <s v="ONLINE"/>
    <n v="25"/>
    <x v="4"/>
    <x v="4"/>
    <s v="No."/>
    <n v="5"/>
    <n v="6.7"/>
    <n v="35"/>
    <n v="46.9"/>
    <n v="25"/>
    <s v="Jan"/>
    <n v="2021"/>
    <x v="11"/>
    <n v="11.725"/>
    <n v="1.7000000000000002"/>
    <n v="11.900000000000002"/>
    <n v="0.25373134328358216"/>
    <x v="1"/>
    <s v="FALSO"/>
    <s v="ene-2021"/>
    <n v="0.17499999999999716"/>
    <n v="3.7313432835820292E-3"/>
  </r>
  <r>
    <n v="44221"/>
    <s v="P0031"/>
    <s v="44221P0031"/>
    <n v="14"/>
    <x v="2"/>
    <s v="ONLINE"/>
    <n v="8"/>
    <x v="5"/>
    <x v="4"/>
    <s v="Kg"/>
    <n v="93"/>
    <n v="104.16"/>
    <n v="1302"/>
    <n v="1458.24"/>
    <n v="25"/>
    <s v="Jan"/>
    <n v="2021"/>
    <x v="11"/>
    <n v="116.6592"/>
    <n v="11.159999999999997"/>
    <n v="156.23999999999995"/>
    <n v="0.10714285714285711"/>
    <x v="0"/>
    <s v="FALSO"/>
    <s v="ene-2021"/>
    <n v="39.580799999999954"/>
    <n v="2.7142857142857111E-2"/>
  </r>
  <r>
    <n v="44222"/>
    <s v="P0044"/>
    <s v="44222P0044"/>
    <n v="9"/>
    <x v="0"/>
    <s v="CASH"/>
    <n v="5"/>
    <x v="11"/>
    <x v="1"/>
    <s v="Kg"/>
    <n v="76"/>
    <n v="82.08"/>
    <n v="684"/>
    <n v="738.72"/>
    <n v="26"/>
    <s v="Jan"/>
    <n v="2021"/>
    <x v="12"/>
    <n v="36.936"/>
    <n v="6.0799999999999983"/>
    <n v="54.719999999999985"/>
    <n v="7.4074074074074056E-2"/>
    <x v="1"/>
    <s v="VERDADERO"/>
    <s v="ene-2021"/>
    <n v="17.783999999999992"/>
    <n v="2.4074074074074064E-2"/>
  </r>
  <r>
    <n v="44222"/>
    <s v="P0006"/>
    <s v="44222P0006"/>
    <n v="7"/>
    <x v="1"/>
    <s v="CASH"/>
    <n v="53"/>
    <x v="15"/>
    <x v="3"/>
    <s v="Kg"/>
    <n v="75"/>
    <n v="85.5"/>
    <n v="525"/>
    <n v="598.5"/>
    <n v="26"/>
    <s v="Jan"/>
    <n v="2021"/>
    <x v="12"/>
    <n v="317.20500000000004"/>
    <n v="10.5"/>
    <n v="73.5"/>
    <n v="0.12280701754385964"/>
    <x v="1"/>
    <s v="VERDADERO"/>
    <s v="ene-2021"/>
    <n v="-243.70500000000004"/>
    <n v="-0.40719298245614044"/>
  </r>
  <r>
    <n v="44222"/>
    <s v="P0001"/>
    <s v="44222P0001"/>
    <n v="7"/>
    <x v="1"/>
    <s v="ONLINE"/>
    <n v="53"/>
    <x v="16"/>
    <x v="3"/>
    <s v="Kg"/>
    <n v="98"/>
    <n v="103.88"/>
    <n v="686"/>
    <n v="727.16"/>
    <n v="26"/>
    <s v="Jan"/>
    <n v="2021"/>
    <x v="12"/>
    <n v="385.39479999999998"/>
    <n v="5.8799999999999955"/>
    <n v="41.159999999999968"/>
    <n v="5.660377358490562E-2"/>
    <x v="1"/>
    <s v="FALSO"/>
    <s v="ene-2021"/>
    <n v="-344.23480000000001"/>
    <n v="-0.47339622641509438"/>
  </r>
  <r>
    <n v="44223"/>
    <s v="P0040"/>
    <s v="44223P0040"/>
    <n v="7"/>
    <x v="0"/>
    <s v="ONLINE"/>
    <n v="35"/>
    <x v="17"/>
    <x v="1"/>
    <s v="Kg"/>
    <n v="90"/>
    <n v="115.2"/>
    <n v="630"/>
    <n v="806.4"/>
    <n v="27"/>
    <s v="Jan"/>
    <n v="2021"/>
    <x v="13"/>
    <n v="282.23999999999995"/>
    <n v="25.200000000000003"/>
    <n v="176.40000000000003"/>
    <n v="0.21875000000000006"/>
    <x v="1"/>
    <s v="FALSO"/>
    <s v="ene-2021"/>
    <n v="-105.83999999999992"/>
    <n v="-0.13124999999999989"/>
  </r>
  <r>
    <n v="44223"/>
    <s v="P0032"/>
    <s v="44223P0032"/>
    <n v="3"/>
    <x v="0"/>
    <s v="ONLINE"/>
    <n v="22"/>
    <x v="18"/>
    <x v="4"/>
    <s v="Kg"/>
    <n v="89"/>
    <n v="117.48"/>
    <n v="267"/>
    <n v="352.44"/>
    <n v="27"/>
    <s v="Jan"/>
    <n v="2021"/>
    <x v="13"/>
    <n v="77.536799999999999"/>
    <n v="28.480000000000004"/>
    <n v="85.440000000000012"/>
    <n v="0.24242424242424246"/>
    <x v="1"/>
    <s v="FALSO"/>
    <s v="ene-2021"/>
    <n v="7.9031999999999698"/>
    <n v="2.242424242424234E-2"/>
  </r>
  <r>
    <n v="44224"/>
    <s v="P0004"/>
    <s v="44224P0004"/>
    <n v="10"/>
    <x v="1"/>
    <s v="CASH"/>
    <n v="50"/>
    <x v="3"/>
    <x v="3"/>
    <s v="Lt"/>
    <n v="44"/>
    <n v="48.84"/>
    <n v="440"/>
    <n v="488.4"/>
    <n v="28"/>
    <s v="Jan"/>
    <n v="2021"/>
    <x v="14"/>
    <n v="244.2"/>
    <n v="4.8400000000000034"/>
    <n v="48.400000000000034"/>
    <n v="9.9099099099099169E-2"/>
    <x v="1"/>
    <s v="VERDADERO"/>
    <s v="ene-2021"/>
    <n v="-195.8"/>
    <n v="-0.40090090090090097"/>
  </r>
  <r>
    <n v="44224"/>
    <s v="P0029"/>
    <s v="44224P0029"/>
    <n v="2"/>
    <x v="2"/>
    <s v="CASH"/>
    <n v="28"/>
    <x v="19"/>
    <x v="4"/>
    <s v="Lt"/>
    <n v="47"/>
    <n v="53.11"/>
    <n v="94"/>
    <n v="106.22"/>
    <n v="28"/>
    <s v="Jan"/>
    <n v="2021"/>
    <x v="14"/>
    <n v="29.741600000000002"/>
    <n v="6.1099999999999994"/>
    <n v="12.219999999999999"/>
    <n v="0.1150442477876106"/>
    <x v="1"/>
    <s v="VERDADERO"/>
    <s v="ene-2021"/>
    <n v="-17.521600000000007"/>
    <n v="-0.16495575221238945"/>
  </r>
  <r>
    <n v="44229"/>
    <s v="P0010"/>
    <s v="44229P0010"/>
    <n v="7"/>
    <x v="1"/>
    <s v="ONLINE"/>
    <n v="24"/>
    <x v="20"/>
    <x v="2"/>
    <s v="Ft"/>
    <n v="148"/>
    <n v="164.28"/>
    <n v="1036"/>
    <n v="1149.96"/>
    <n v="2"/>
    <s v="Feb"/>
    <n v="2021"/>
    <x v="15"/>
    <n v="275.99040000000002"/>
    <n v="16.28"/>
    <n v="113.96000000000001"/>
    <n v="9.90990990990991E-2"/>
    <x v="0"/>
    <s v="FALSO"/>
    <s v="feb-2021"/>
    <n v="-162.03039999999999"/>
    <n v="-0.14090090090090088"/>
  </r>
  <r>
    <n v="44230"/>
    <s v="P0016"/>
    <s v="44230P0016"/>
    <n v="13"/>
    <x v="2"/>
    <s v="ONLINE"/>
    <n v="20"/>
    <x v="21"/>
    <x v="2"/>
    <s v="No."/>
    <n v="13"/>
    <n v="16.64"/>
    <n v="169"/>
    <n v="216.32"/>
    <n v="3"/>
    <s v="Feb"/>
    <n v="2021"/>
    <x v="16"/>
    <n v="43.264000000000003"/>
    <n v="3.6400000000000006"/>
    <n v="47.320000000000007"/>
    <n v="0.21875000000000003"/>
    <x v="1"/>
    <s v="FALSO"/>
    <s v="feb-2021"/>
    <n v="4.0559999999999832"/>
    <n v="1.8749999999999923E-2"/>
  </r>
  <r>
    <n v="44230"/>
    <s v="P0022"/>
    <s v="44230P0022"/>
    <n v="2"/>
    <x v="0"/>
    <s v="CASH"/>
    <n v="45"/>
    <x v="22"/>
    <x v="0"/>
    <s v="Ft"/>
    <n v="121"/>
    <n v="141.57"/>
    <n v="242"/>
    <n v="283.14"/>
    <n v="3"/>
    <s v="Feb"/>
    <n v="2021"/>
    <x v="16"/>
    <n v="127.413"/>
    <n v="20.569999999999993"/>
    <n v="41.139999999999986"/>
    <n v="0.14529914529914525"/>
    <x v="1"/>
    <s v="VERDADERO"/>
    <s v="feb-2021"/>
    <n v="-86.273000000000025"/>
    <n v="-0.30470085470085478"/>
  </r>
  <r>
    <n v="44231"/>
    <s v="P0037"/>
    <s v="44231P0037"/>
    <n v="4"/>
    <x v="1"/>
    <s v="ONLINE"/>
    <n v="6"/>
    <x v="8"/>
    <x v="1"/>
    <s v="Kg"/>
    <n v="67"/>
    <n v="85.76"/>
    <n v="268"/>
    <n v="343.04"/>
    <n v="4"/>
    <s v="Feb"/>
    <n v="2021"/>
    <x v="17"/>
    <n v="20.5824"/>
    <n v="18.760000000000005"/>
    <n v="75.04000000000002"/>
    <n v="0.21875000000000006"/>
    <x v="1"/>
    <s v="FALSO"/>
    <s v="feb-2021"/>
    <n v="54.457600000000014"/>
    <n v="0.15875000000000003"/>
  </r>
  <r>
    <n v="44232"/>
    <s v="P0043"/>
    <s v="44232P0043"/>
    <n v="7"/>
    <x v="1"/>
    <s v="CASH"/>
    <n v="37"/>
    <x v="23"/>
    <x v="1"/>
    <s v="Kg"/>
    <n v="67"/>
    <n v="83.08"/>
    <n v="469"/>
    <n v="581.55999999999995"/>
    <n v="5"/>
    <s v="Feb"/>
    <n v="2021"/>
    <x v="18"/>
    <n v="215.17719999999997"/>
    <n v="16.079999999999998"/>
    <n v="112.55999999999999"/>
    <n v="0.19354838709677419"/>
    <x v="1"/>
    <s v="VERDADERO"/>
    <s v="feb-2021"/>
    <n v="-102.61720000000003"/>
    <n v="-0.17645161290322586"/>
  </r>
  <r>
    <n v="44232"/>
    <s v="P0005"/>
    <s v="44232P0005"/>
    <n v="1"/>
    <x v="2"/>
    <s v="CASH"/>
    <n v="37"/>
    <x v="24"/>
    <x v="3"/>
    <s v="Ft"/>
    <n v="133"/>
    <n v="155.61000000000001"/>
    <n v="133"/>
    <n v="155.61000000000001"/>
    <n v="5"/>
    <s v="Feb"/>
    <n v="2021"/>
    <x v="18"/>
    <n v="57.575700000000005"/>
    <n v="22.610000000000014"/>
    <n v="22.610000000000014"/>
    <n v="0.14529914529914537"/>
    <x v="1"/>
    <s v="VERDADERO"/>
    <s v="feb-2021"/>
    <n v="-34.965699999999998"/>
    <n v="-0.22470085470085466"/>
  </r>
  <r>
    <n v="44232"/>
    <s v="P0043"/>
    <s v="44232P0043"/>
    <n v="9"/>
    <x v="2"/>
    <s v="CASH"/>
    <n v="50"/>
    <x v="23"/>
    <x v="1"/>
    <s v="Kg"/>
    <n v="67"/>
    <n v="83.08"/>
    <n v="603"/>
    <n v="747.72"/>
    <n v="5"/>
    <s v="Feb"/>
    <n v="2021"/>
    <x v="18"/>
    <n v="373.86"/>
    <n v="16.079999999999998"/>
    <n v="144.71999999999997"/>
    <n v="0.19354838709677416"/>
    <x v="1"/>
    <s v="VERDADERO"/>
    <s v="feb-2021"/>
    <n v="-229.14"/>
    <n v="-0.30645161290322576"/>
  </r>
  <r>
    <n v="44233"/>
    <s v="P0035"/>
    <s v="44233P0035"/>
    <n v="1"/>
    <x v="2"/>
    <s v="CASH"/>
    <n v="47"/>
    <x v="4"/>
    <x v="4"/>
    <s v="No."/>
    <n v="5"/>
    <n v="6.7"/>
    <n v="5"/>
    <n v="6.7"/>
    <n v="6"/>
    <s v="Feb"/>
    <n v="2021"/>
    <x v="19"/>
    <n v="3.149"/>
    <n v="1.7000000000000002"/>
    <n v="1.7000000000000002"/>
    <n v="0.2537313432835821"/>
    <x v="1"/>
    <s v="VERDADERO"/>
    <s v="feb-2021"/>
    <n v="-1.4489999999999998"/>
    <n v="-0.21626865671641787"/>
  </r>
  <r>
    <n v="44236"/>
    <s v="P0034"/>
    <s v="44236P0034"/>
    <n v="14"/>
    <x v="2"/>
    <s v="ONLINE"/>
    <n v="2"/>
    <x v="13"/>
    <x v="4"/>
    <s v="Lt"/>
    <n v="55"/>
    <n v="58.3"/>
    <n v="770"/>
    <n v="816.19999999999993"/>
    <n v="9"/>
    <s v="Feb"/>
    <n v="2021"/>
    <x v="20"/>
    <n v="16.323999999999998"/>
    <n v="3.2999999999999972"/>
    <n v="46.19999999999996"/>
    <n v="5.6603773584905613E-2"/>
    <x v="0"/>
    <s v="FALSO"/>
    <s v="feb-2021"/>
    <n v="29.875999999999976"/>
    <n v="3.6603773584905637E-2"/>
  </r>
  <r>
    <n v="44239"/>
    <s v="P0008"/>
    <s v="44239P0008"/>
    <n v="7"/>
    <x v="2"/>
    <s v="CASH"/>
    <n v="49"/>
    <x v="25"/>
    <x v="3"/>
    <s v="Kg"/>
    <n v="83"/>
    <n v="94.62"/>
    <n v="581"/>
    <n v="662.34"/>
    <n v="12"/>
    <s v="Feb"/>
    <n v="2021"/>
    <x v="21"/>
    <n v="324.54660000000001"/>
    <n v="11.620000000000005"/>
    <n v="81.340000000000032"/>
    <n v="0.1228070175438597"/>
    <x v="1"/>
    <s v="VERDADERO"/>
    <s v="feb-2021"/>
    <n v="-243.20659999999998"/>
    <n v="-0.36719298245614029"/>
  </r>
  <r>
    <n v="44239"/>
    <s v="P0023"/>
    <s v="44239P0023"/>
    <n v="9"/>
    <x v="1"/>
    <s v="CASH"/>
    <n v="44"/>
    <x v="12"/>
    <x v="0"/>
    <s v="Ft"/>
    <n v="141"/>
    <n v="149.46"/>
    <n v="1269"/>
    <n v="1345.14"/>
    <n v="12"/>
    <s v="Feb"/>
    <n v="2021"/>
    <x v="21"/>
    <n v="591.86160000000007"/>
    <n v="8.460000000000008"/>
    <n v="76.140000000000072"/>
    <n v="5.660377358490571E-2"/>
    <x v="0"/>
    <s v="VERDADERO"/>
    <s v="feb-2021"/>
    <n v="-515.72159999999997"/>
    <n v="-0.3833962264150943"/>
  </r>
  <r>
    <n v="44242"/>
    <s v="P0027"/>
    <s v="44242P0027"/>
    <n v="4"/>
    <x v="2"/>
    <s v="ONLINE"/>
    <n v="0"/>
    <x v="26"/>
    <x v="4"/>
    <s v="Lt"/>
    <n v="48"/>
    <n v="57.12"/>
    <n v="192"/>
    <n v="228.48"/>
    <n v="15"/>
    <s v="Feb"/>
    <n v="2021"/>
    <x v="22"/>
    <n v="0"/>
    <n v="9.1199999999999974"/>
    <n v="36.47999999999999"/>
    <n v="0.15966386554621845"/>
    <x v="1"/>
    <s v="FALSO"/>
    <s v="feb-2021"/>
    <n v="36.47999999999999"/>
    <n v="0.15966386554621845"/>
  </r>
  <r>
    <n v="44245"/>
    <s v="P0015"/>
    <s v="44245P0015"/>
    <n v="6"/>
    <x v="1"/>
    <s v="CASH"/>
    <n v="25"/>
    <x v="27"/>
    <x v="2"/>
    <s v="No."/>
    <n v="12"/>
    <n v="15.72"/>
    <n v="72"/>
    <n v="94.32"/>
    <n v="18"/>
    <s v="Feb"/>
    <n v="2021"/>
    <x v="23"/>
    <n v="23.58"/>
    <n v="3.7200000000000006"/>
    <n v="22.320000000000004"/>
    <n v="0.23664122137404586"/>
    <x v="1"/>
    <s v="VERDADERO"/>
    <s v="feb-2021"/>
    <n v="-1.2600000000000051"/>
    <n v="-1.3358778625954254E-2"/>
  </r>
  <r>
    <n v="44247"/>
    <s v="P0030"/>
    <s v="44247P0030"/>
    <n v="11"/>
    <x v="1"/>
    <s v="CASH"/>
    <n v="50"/>
    <x v="28"/>
    <x v="4"/>
    <s v="Ft"/>
    <n v="148"/>
    <n v="201.28"/>
    <n v="1628"/>
    <n v="2214.08"/>
    <n v="20"/>
    <s v="Feb"/>
    <n v="2021"/>
    <x v="24"/>
    <n v="1107.04"/>
    <n v="53.28"/>
    <n v="586.08000000000004"/>
    <n v="0.26470588235294118"/>
    <x v="2"/>
    <s v="VERDADERO"/>
    <s v="feb-2021"/>
    <n v="-520.96"/>
    <n v="-0.23529411764705885"/>
  </r>
  <r>
    <n v="44249"/>
    <s v="P0013"/>
    <s v="44249P0013"/>
    <n v="5"/>
    <x v="1"/>
    <s v="CASH"/>
    <n v="14"/>
    <x v="2"/>
    <x v="2"/>
    <s v="Kg"/>
    <n v="112"/>
    <n v="122.08"/>
    <n v="560"/>
    <n v="610.4"/>
    <n v="22"/>
    <s v="Feb"/>
    <n v="2021"/>
    <x v="25"/>
    <n v="85.456000000000003"/>
    <n v="10.079999999999998"/>
    <n v="50.399999999999991"/>
    <n v="8.2568807339449532E-2"/>
    <x v="1"/>
    <s v="VERDADERO"/>
    <s v="feb-2021"/>
    <n v="-35.05600000000004"/>
    <n v="-5.7431192660550523E-2"/>
  </r>
  <r>
    <n v="44250"/>
    <s v="P0025"/>
    <s v="44250P0025"/>
    <n v="3"/>
    <x v="2"/>
    <s v="CASH"/>
    <n v="42"/>
    <x v="7"/>
    <x v="0"/>
    <s v="No."/>
    <n v="7"/>
    <n v="8.33"/>
    <n v="21"/>
    <n v="24.99"/>
    <n v="23"/>
    <s v="Feb"/>
    <n v="2021"/>
    <x v="26"/>
    <n v="10.495799999999999"/>
    <n v="1.33"/>
    <n v="3.99"/>
    <n v="0.1596638655462185"/>
    <x v="1"/>
    <s v="VERDADERO"/>
    <s v="feb-2021"/>
    <n v="-6.5058000000000007"/>
    <n v="-0.26033613445378156"/>
  </r>
  <r>
    <n v="44250"/>
    <s v="P0005"/>
    <s v="44250P0005"/>
    <n v="2"/>
    <x v="2"/>
    <s v="ONLINE"/>
    <n v="14"/>
    <x v="24"/>
    <x v="3"/>
    <s v="Ft"/>
    <n v="133"/>
    <n v="155.61000000000001"/>
    <n v="266"/>
    <n v="311.22000000000003"/>
    <n v="23"/>
    <s v="Feb"/>
    <n v="2021"/>
    <x v="26"/>
    <n v="43.570800000000006"/>
    <n v="22.610000000000014"/>
    <n v="45.220000000000027"/>
    <n v="0.14529914529914537"/>
    <x v="1"/>
    <s v="FALSO"/>
    <s v="feb-2021"/>
    <n v="1.6492000000000075"/>
    <n v="5.299145299145323E-3"/>
  </r>
  <r>
    <n v="44252"/>
    <s v="P0002"/>
    <s v="44252P0002"/>
    <n v="4"/>
    <x v="0"/>
    <s v="ONLINE"/>
    <n v="34"/>
    <x v="29"/>
    <x v="3"/>
    <s v="Kg"/>
    <n v="105"/>
    <n v="142.80000000000001"/>
    <n v="420"/>
    <n v="571.20000000000005"/>
    <n v="25"/>
    <s v="Feb"/>
    <n v="2021"/>
    <x v="27"/>
    <n v="194.20800000000003"/>
    <n v="37.800000000000011"/>
    <n v="151.20000000000005"/>
    <n v="0.26470588235294124"/>
    <x v="1"/>
    <s v="FALSO"/>
    <s v="feb-2021"/>
    <n v="-43.007999999999981"/>
    <n v="-7.5294117647058789E-2"/>
  </r>
  <r>
    <n v="44252"/>
    <s v="P0032"/>
    <s v="44252P0032"/>
    <n v="11"/>
    <x v="1"/>
    <s v="CASH"/>
    <n v="2"/>
    <x v="18"/>
    <x v="4"/>
    <s v="Kg"/>
    <n v="89"/>
    <n v="117.48"/>
    <n v="979"/>
    <n v="1292.28"/>
    <n v="25"/>
    <s v="Feb"/>
    <n v="2021"/>
    <x v="27"/>
    <n v="25.845600000000001"/>
    <n v="28.480000000000004"/>
    <n v="313.28000000000003"/>
    <n v="0.24242424242424246"/>
    <x v="0"/>
    <s v="VERDADERO"/>
    <s v="feb-2021"/>
    <n v="287.43439999999987"/>
    <n v="0.22242424242424233"/>
  </r>
  <r>
    <n v="44252"/>
    <s v="P0030"/>
    <s v="44252P0030"/>
    <n v="2"/>
    <x v="2"/>
    <s v="ONLINE"/>
    <n v="45"/>
    <x v="28"/>
    <x v="4"/>
    <s v="Ft"/>
    <n v="148"/>
    <n v="201.28"/>
    <n v="296"/>
    <n v="402.56"/>
    <n v="25"/>
    <s v="Feb"/>
    <n v="2021"/>
    <x v="27"/>
    <n v="181.15200000000002"/>
    <n v="53.28"/>
    <n v="106.56"/>
    <n v="0.26470588235294118"/>
    <x v="1"/>
    <s v="FALSO"/>
    <s v="feb-2021"/>
    <n v="-74.592000000000013"/>
    <n v="-0.18529411764705886"/>
  </r>
  <r>
    <n v="44254"/>
    <s v="P0018"/>
    <s v="44254P0018"/>
    <n v="11"/>
    <x v="0"/>
    <s v="ONLINE"/>
    <n v="45"/>
    <x v="30"/>
    <x v="2"/>
    <s v="No."/>
    <n v="37"/>
    <n v="49.21"/>
    <n v="407"/>
    <n v="541.31000000000006"/>
    <n v="27"/>
    <s v="Feb"/>
    <n v="2021"/>
    <x v="28"/>
    <n v="243.58950000000004"/>
    <n v="12.21"/>
    <n v="134.31"/>
    <n v="0.24812030075187969"/>
    <x v="1"/>
    <s v="FALSO"/>
    <s v="feb-2021"/>
    <n v="-109.27949999999998"/>
    <n v="-0.20187969924812024"/>
  </r>
  <r>
    <n v="44258"/>
    <s v="P0011"/>
    <s v="44258P0011"/>
    <n v="1"/>
    <x v="2"/>
    <s v="ONLINE"/>
    <n v="53"/>
    <x v="31"/>
    <x v="2"/>
    <s v="Lt"/>
    <n v="44"/>
    <n v="48.4"/>
    <n v="44"/>
    <n v="48.4"/>
    <n v="3"/>
    <s v="Mar"/>
    <n v="2021"/>
    <x v="29"/>
    <n v="25.652000000000001"/>
    <n v="4.3999999999999986"/>
    <n v="4.3999999999999986"/>
    <n v="9.0909090909090884E-2"/>
    <x v="1"/>
    <s v="FALSO"/>
    <s v="mar-2021"/>
    <n v="-21.252000000000002"/>
    <n v="-0.43909090909090914"/>
  </r>
  <r>
    <n v="44262"/>
    <s v="P0021"/>
    <s v="44262P0021"/>
    <n v="9"/>
    <x v="2"/>
    <s v="CASH"/>
    <n v="49"/>
    <x v="32"/>
    <x v="0"/>
    <s v="Ft"/>
    <n v="126"/>
    <n v="162.54"/>
    <n v="1134"/>
    <n v="1462.86"/>
    <n v="7"/>
    <s v="Mar"/>
    <n v="2021"/>
    <x v="30"/>
    <n v="716.80139999999994"/>
    <n v="36.539999999999992"/>
    <n v="328.8599999999999"/>
    <n v="0.22480620155038755"/>
    <x v="0"/>
    <s v="VERDADERO"/>
    <s v="mar-2021"/>
    <n v="-387.94140000000004"/>
    <n v="-0.26519379844961244"/>
  </r>
  <r>
    <n v="44263"/>
    <s v="P0027"/>
    <s v="44263P0027"/>
    <n v="6"/>
    <x v="1"/>
    <s v="CASH"/>
    <n v="36"/>
    <x v="26"/>
    <x v="4"/>
    <s v="Lt"/>
    <n v="48"/>
    <n v="57.12"/>
    <n v="288"/>
    <n v="342.72"/>
    <n v="8"/>
    <s v="Mar"/>
    <n v="2021"/>
    <x v="31"/>
    <n v="123.37920000000001"/>
    <n v="9.1199999999999974"/>
    <n v="54.719999999999985"/>
    <n v="0.15966386554621842"/>
    <x v="1"/>
    <s v="VERDADERO"/>
    <s v="mar-2021"/>
    <n v="-68.659199999999998"/>
    <n v="-0.20033613445378148"/>
  </r>
  <r>
    <n v="44263"/>
    <s v="P0044"/>
    <s v="44263P0044"/>
    <n v="9"/>
    <x v="1"/>
    <s v="ONLINE"/>
    <n v="10"/>
    <x v="11"/>
    <x v="1"/>
    <s v="Kg"/>
    <n v="76"/>
    <n v="82.08"/>
    <n v="684"/>
    <n v="738.72"/>
    <n v="8"/>
    <s v="Mar"/>
    <n v="2021"/>
    <x v="31"/>
    <n v="73.872"/>
    <n v="6.0799999999999983"/>
    <n v="54.719999999999985"/>
    <n v="7.4074074074074056E-2"/>
    <x v="1"/>
    <s v="FALSO"/>
    <s v="mar-2021"/>
    <n v="-19.15199999999993"/>
    <n v="-2.5925925925925832E-2"/>
  </r>
  <r>
    <n v="44264"/>
    <s v="P0029"/>
    <s v="44264P0029"/>
    <n v="6"/>
    <x v="0"/>
    <s v="ONLINE"/>
    <n v="44"/>
    <x v="19"/>
    <x v="4"/>
    <s v="Lt"/>
    <n v="47"/>
    <n v="53.11"/>
    <n v="282"/>
    <n v="318.66000000000003"/>
    <n v="9"/>
    <s v="Mar"/>
    <n v="2021"/>
    <x v="32"/>
    <n v="140.21040000000002"/>
    <n v="6.1099999999999994"/>
    <n v="36.659999999999997"/>
    <n v="0.1150442477876106"/>
    <x v="1"/>
    <s v="FALSO"/>
    <s v="mar-2021"/>
    <n v="-103.5504"/>
    <n v="-0.32495575221238937"/>
  </r>
  <r>
    <n v="44266"/>
    <s v="P0025"/>
    <s v="44266P0025"/>
    <n v="11"/>
    <x v="2"/>
    <s v="CASH"/>
    <n v="50"/>
    <x v="7"/>
    <x v="0"/>
    <s v="No."/>
    <n v="7"/>
    <n v="8.33"/>
    <n v="77"/>
    <n v="91.63"/>
    <n v="11"/>
    <s v="Mar"/>
    <n v="2021"/>
    <x v="33"/>
    <n v="45.814999999999998"/>
    <n v="1.33"/>
    <n v="14.63"/>
    <n v="0.1596638655462185"/>
    <x v="1"/>
    <s v="VERDADERO"/>
    <s v="mar-2021"/>
    <n v="-31.185000000000002"/>
    <n v="-0.34033613445378158"/>
  </r>
  <r>
    <n v="44268"/>
    <s v="P0028"/>
    <s v="44268P0028"/>
    <n v="10"/>
    <x v="0"/>
    <s v="CASH"/>
    <n v="18"/>
    <x v="33"/>
    <x v="4"/>
    <s v="No."/>
    <n v="37"/>
    <n v="41.81"/>
    <n v="370"/>
    <n v="418.1"/>
    <n v="13"/>
    <s v="Mar"/>
    <n v="2021"/>
    <x v="34"/>
    <n v="75.257999999999996"/>
    <n v="4.8100000000000023"/>
    <n v="48.100000000000023"/>
    <n v="0.11504424778761067"/>
    <x v="1"/>
    <s v="VERDADERO"/>
    <s v="mar-2021"/>
    <n v="-27.157999999999959"/>
    <n v="-6.4955752212389278E-2"/>
  </r>
  <r>
    <n v="44270"/>
    <s v="P0039"/>
    <s v="44270P0039"/>
    <n v="11"/>
    <x v="1"/>
    <s v="CASH"/>
    <n v="19"/>
    <x v="34"/>
    <x v="1"/>
    <s v="No."/>
    <n v="37"/>
    <n v="42.55"/>
    <n v="407"/>
    <n v="468.05"/>
    <n v="15"/>
    <s v="Mar"/>
    <n v="2021"/>
    <x v="35"/>
    <n v="88.929500000000004"/>
    <n v="5.5499999999999972"/>
    <n v="61.049999999999969"/>
    <n v="0.13043478260869559"/>
    <x v="1"/>
    <s v="VERDADERO"/>
    <s v="mar-2021"/>
    <n v="-27.879500000000007"/>
    <n v="-5.9565217391304361E-2"/>
  </r>
  <r>
    <n v="44271"/>
    <s v="P0012"/>
    <s v="44271P0012"/>
    <n v="14"/>
    <x v="2"/>
    <s v="CASH"/>
    <n v="2"/>
    <x v="35"/>
    <x v="2"/>
    <s v="Kg"/>
    <n v="73"/>
    <n v="94.17"/>
    <n v="1022"/>
    <n v="1318.38"/>
    <n v="16"/>
    <s v="Mar"/>
    <n v="2021"/>
    <x v="36"/>
    <n v="26.367600000000003"/>
    <n v="21.17"/>
    <n v="296.38"/>
    <n v="0.22480620155038758"/>
    <x v="0"/>
    <s v="VERDADERO"/>
    <s v="mar-2021"/>
    <n v="270.01240000000007"/>
    <n v="0.20480620155038765"/>
  </r>
  <r>
    <n v="44273"/>
    <s v="P0042"/>
    <s v="44273P0042"/>
    <n v="8"/>
    <x v="0"/>
    <s v="CASH"/>
    <n v="7"/>
    <x v="10"/>
    <x v="1"/>
    <s v="Ft"/>
    <n v="120"/>
    <n v="162"/>
    <n v="960"/>
    <n v="1296"/>
    <n v="18"/>
    <s v="Mar"/>
    <n v="2021"/>
    <x v="37"/>
    <n v="90.720000000000013"/>
    <n v="42"/>
    <n v="336"/>
    <n v="0.25925925925925924"/>
    <x v="0"/>
    <s v="VERDADERO"/>
    <s v="mar-2021"/>
    <n v="245.27999999999997"/>
    <n v="0.18925925925925924"/>
  </r>
  <r>
    <n v="44274"/>
    <s v="P0028"/>
    <s v="44274P0028"/>
    <n v="9"/>
    <x v="1"/>
    <s v="CASH"/>
    <n v="6"/>
    <x v="33"/>
    <x v="4"/>
    <s v="No."/>
    <n v="37"/>
    <n v="41.81"/>
    <n v="333"/>
    <n v="376.29"/>
    <n v="19"/>
    <s v="Mar"/>
    <n v="2021"/>
    <x v="38"/>
    <n v="22.577400000000001"/>
    <n v="4.8100000000000023"/>
    <n v="43.29000000000002"/>
    <n v="0.11504424778761067"/>
    <x v="1"/>
    <s v="VERDADERO"/>
    <s v="mar-2021"/>
    <n v="20.712600000000009"/>
    <n v="5.5044247787610641E-2"/>
  </r>
  <r>
    <n v="44276"/>
    <s v="P0020"/>
    <s v="44276P0020"/>
    <n v="13"/>
    <x v="1"/>
    <s v="ONLINE"/>
    <n v="25"/>
    <x v="14"/>
    <x v="0"/>
    <s v="Lt"/>
    <n v="61"/>
    <n v="76.25"/>
    <n v="793"/>
    <n v="991.25"/>
    <n v="21"/>
    <s v="Mar"/>
    <n v="2021"/>
    <x v="39"/>
    <n v="247.8125"/>
    <n v="15.25"/>
    <n v="198.25"/>
    <n v="0.2"/>
    <x v="0"/>
    <s v="FALSO"/>
    <s v="mar-2021"/>
    <n v="-49.5625"/>
    <n v="-0.05"/>
  </r>
  <r>
    <n v="44276"/>
    <s v="P0039"/>
    <s v="44276P0039"/>
    <n v="7"/>
    <x v="2"/>
    <s v="ONLINE"/>
    <n v="18"/>
    <x v="34"/>
    <x v="1"/>
    <s v="No."/>
    <n v="37"/>
    <n v="42.55"/>
    <n v="259"/>
    <n v="297.85000000000002"/>
    <n v="21"/>
    <s v="Mar"/>
    <n v="2021"/>
    <x v="39"/>
    <n v="53.613"/>
    <n v="5.5499999999999972"/>
    <n v="38.84999999999998"/>
    <n v="0.13043478260869557"/>
    <x v="1"/>
    <s v="FALSO"/>
    <s v="mar-2021"/>
    <n v="-14.762999999999977"/>
    <n v="-4.9565217391304268E-2"/>
  </r>
  <r>
    <n v="44277"/>
    <s v="P0002"/>
    <s v="44277P0002"/>
    <n v="8"/>
    <x v="1"/>
    <s v="ONLINE"/>
    <n v="47"/>
    <x v="29"/>
    <x v="3"/>
    <s v="Kg"/>
    <n v="105"/>
    <n v="142.80000000000001"/>
    <n v="840"/>
    <n v="1142.4000000000001"/>
    <n v="22"/>
    <s v="Mar"/>
    <n v="2021"/>
    <x v="40"/>
    <n v="536.928"/>
    <n v="37.800000000000011"/>
    <n v="302.40000000000009"/>
    <n v="0.26470588235294124"/>
    <x v="0"/>
    <s v="FALSO"/>
    <s v="mar-2021"/>
    <n v="-234.52799999999991"/>
    <n v="-0.20529411764705874"/>
  </r>
  <r>
    <n v="44277"/>
    <s v="P0012"/>
    <s v="44277P0012"/>
    <n v="4"/>
    <x v="1"/>
    <s v="ONLINE"/>
    <n v="39"/>
    <x v="35"/>
    <x v="2"/>
    <s v="Kg"/>
    <n v="73"/>
    <n v="94.17"/>
    <n v="292"/>
    <n v="376.68"/>
    <n v="22"/>
    <s v="Mar"/>
    <n v="2021"/>
    <x v="40"/>
    <n v="146.90520000000001"/>
    <n v="21.17"/>
    <n v="84.68"/>
    <n v="0.22480620155038761"/>
    <x v="1"/>
    <s v="FALSO"/>
    <s v="mar-2021"/>
    <n v="-62.225200000000001"/>
    <n v="-0.16519379844961241"/>
  </r>
  <r>
    <n v="44280"/>
    <s v="P0024"/>
    <s v="44280P0024"/>
    <n v="14"/>
    <x v="1"/>
    <s v="CASH"/>
    <n v="7"/>
    <x v="0"/>
    <x v="0"/>
    <s v="Ft"/>
    <n v="144"/>
    <n v="156.96"/>
    <n v="2016"/>
    <n v="2197.44"/>
    <n v="25"/>
    <s v="Mar"/>
    <n v="2021"/>
    <x v="41"/>
    <n v="153.82080000000002"/>
    <n v="12.960000000000008"/>
    <n v="181.44000000000011"/>
    <n v="8.2568807339449588E-2"/>
    <x v="2"/>
    <s v="VERDADERO"/>
    <s v="mar-2021"/>
    <n v="27.619200000000092"/>
    <n v="1.2568807339449583E-2"/>
  </r>
  <r>
    <n v="44280"/>
    <s v="P0006"/>
    <s v="44280P0006"/>
    <n v="4"/>
    <x v="2"/>
    <s v="CASH"/>
    <n v="1"/>
    <x v="15"/>
    <x v="3"/>
    <s v="Kg"/>
    <n v="75"/>
    <n v="85.5"/>
    <n v="300"/>
    <n v="342"/>
    <n v="25"/>
    <s v="Mar"/>
    <n v="2021"/>
    <x v="41"/>
    <n v="3.42"/>
    <n v="10.5"/>
    <n v="42"/>
    <n v="0.12280701754385964"/>
    <x v="1"/>
    <s v="VERDADERO"/>
    <s v="mar-2021"/>
    <n v="38.579999999999984"/>
    <n v="0.11280701754385961"/>
  </r>
  <r>
    <n v="44280"/>
    <s v="P0029"/>
    <s v="44280P0029"/>
    <n v="8"/>
    <x v="2"/>
    <s v="CASH"/>
    <n v="17"/>
    <x v="19"/>
    <x v="4"/>
    <s v="Lt"/>
    <n v="47"/>
    <n v="53.11"/>
    <n v="376"/>
    <n v="424.88"/>
    <n v="25"/>
    <s v="Mar"/>
    <n v="2021"/>
    <x v="41"/>
    <n v="72.229600000000005"/>
    <n v="6.1099999999999994"/>
    <n v="48.879999999999995"/>
    <n v="0.1150442477876106"/>
    <x v="1"/>
    <s v="VERDADERO"/>
    <s v="mar-2021"/>
    <n v="-23.349600000000009"/>
    <n v="-5.4955752212389401E-2"/>
  </r>
  <r>
    <n v="44280"/>
    <s v="P0038"/>
    <s v="44280P0038"/>
    <n v="2"/>
    <x v="2"/>
    <s v="ONLINE"/>
    <n v="2"/>
    <x v="1"/>
    <x v="1"/>
    <s v="Kg"/>
    <n v="72"/>
    <n v="79.92"/>
    <n v="144"/>
    <n v="159.84"/>
    <n v="25"/>
    <s v="Mar"/>
    <n v="2021"/>
    <x v="41"/>
    <n v="3.1968000000000001"/>
    <n v="7.9200000000000017"/>
    <n v="15.840000000000003"/>
    <n v="9.9099099099099114E-2"/>
    <x v="1"/>
    <s v="FALSO"/>
    <s v="mar-2021"/>
    <n v="12.643200000000007"/>
    <n v="7.9099099099099138E-2"/>
  </r>
  <r>
    <n v="44281"/>
    <s v="P0001"/>
    <s v="44281P0001"/>
    <n v="4"/>
    <x v="2"/>
    <s v="CASH"/>
    <n v="23"/>
    <x v="16"/>
    <x v="3"/>
    <s v="Kg"/>
    <n v="98"/>
    <n v="103.88"/>
    <n v="392"/>
    <n v="415.52"/>
    <n v="26"/>
    <s v="Mar"/>
    <n v="2021"/>
    <x v="42"/>
    <n v="95.569599999999994"/>
    <n v="5.8799999999999955"/>
    <n v="23.519999999999982"/>
    <n v="5.660377358490562E-2"/>
    <x v="1"/>
    <s v="VERDADERO"/>
    <s v="mar-2021"/>
    <n v="-72.049599999999998"/>
    <n v="-0.17339622641509433"/>
  </r>
  <r>
    <n v="44281"/>
    <s v="P0042"/>
    <s v="44281P0042"/>
    <n v="1"/>
    <x v="2"/>
    <s v="CASH"/>
    <n v="23"/>
    <x v="10"/>
    <x v="1"/>
    <s v="Ft"/>
    <n v="120"/>
    <n v="162"/>
    <n v="120"/>
    <n v="162"/>
    <n v="26"/>
    <s v="Mar"/>
    <n v="2021"/>
    <x v="42"/>
    <n v="37.260000000000005"/>
    <n v="42"/>
    <n v="42"/>
    <n v="0.25925925925925924"/>
    <x v="1"/>
    <s v="VERDADERO"/>
    <s v="mar-2021"/>
    <n v="4.7399999999999949"/>
    <n v="2.9259259259259228E-2"/>
  </r>
  <r>
    <n v="44281"/>
    <s v="P0010"/>
    <s v="44281P0010"/>
    <n v="9"/>
    <x v="2"/>
    <s v="ONLINE"/>
    <n v="48"/>
    <x v="20"/>
    <x v="2"/>
    <s v="Ft"/>
    <n v="148"/>
    <n v="164.28"/>
    <n v="1332"/>
    <n v="1478.52"/>
    <n v="26"/>
    <s v="Mar"/>
    <n v="2021"/>
    <x v="42"/>
    <n v="709.68959999999993"/>
    <n v="16.28"/>
    <n v="146.52000000000001"/>
    <n v="9.9099099099099114E-2"/>
    <x v="0"/>
    <s v="FALSO"/>
    <s v="mar-2021"/>
    <n v="-563.16959999999995"/>
    <n v="-0.3809009009009009"/>
  </r>
  <r>
    <n v="44282"/>
    <s v="P0030"/>
    <s v="44282P0030"/>
    <n v="3"/>
    <x v="2"/>
    <s v="ONLINE"/>
    <n v="12"/>
    <x v="28"/>
    <x v="4"/>
    <s v="Ft"/>
    <n v="148"/>
    <n v="201.28"/>
    <n v="444"/>
    <n v="603.84"/>
    <n v="27"/>
    <s v="Mar"/>
    <n v="2021"/>
    <x v="43"/>
    <n v="72.460800000000006"/>
    <n v="53.28"/>
    <n v="159.84"/>
    <n v="0.26470588235294118"/>
    <x v="1"/>
    <s v="FALSO"/>
    <s v="mar-2021"/>
    <n v="87.379200000000083"/>
    <n v="0.1447058823529413"/>
  </r>
  <r>
    <n v="44283"/>
    <s v="P0007"/>
    <s v="44283P0007"/>
    <n v="8"/>
    <x v="1"/>
    <s v="CASH"/>
    <n v="1"/>
    <x v="36"/>
    <x v="3"/>
    <s v="Lt"/>
    <n v="43"/>
    <n v="47.73"/>
    <n v="344"/>
    <n v="381.84"/>
    <n v="28"/>
    <s v="Mar"/>
    <n v="2021"/>
    <x v="44"/>
    <n v="3.8184"/>
    <n v="4.7299999999999969"/>
    <n v="37.839999999999975"/>
    <n v="9.9099099099099044E-2"/>
    <x v="1"/>
    <s v="VERDADERO"/>
    <s v="mar-2021"/>
    <n v="34.021599999999978"/>
    <n v="8.9099099099099049E-2"/>
  </r>
  <r>
    <n v="44285"/>
    <s v="P0038"/>
    <s v="44285P0038"/>
    <n v="1"/>
    <x v="1"/>
    <s v="CASH"/>
    <n v="43"/>
    <x v="1"/>
    <x v="1"/>
    <s v="Kg"/>
    <n v="72"/>
    <n v="79.92"/>
    <n v="72"/>
    <n v="79.92"/>
    <n v="30"/>
    <s v="Mar"/>
    <n v="2021"/>
    <x v="45"/>
    <n v="34.365600000000001"/>
    <n v="7.9200000000000017"/>
    <n v="7.9200000000000017"/>
    <n v="9.9099099099099114E-2"/>
    <x v="1"/>
    <s v="VERDADERO"/>
    <s v="mar-2021"/>
    <n v="-26.445599999999999"/>
    <n v="-0.33090090090090091"/>
  </r>
  <r>
    <n v="44286"/>
    <s v="P0042"/>
    <s v="44286P0042"/>
    <n v="3"/>
    <x v="2"/>
    <s v="CASH"/>
    <n v="24"/>
    <x v="10"/>
    <x v="1"/>
    <s v="Ft"/>
    <n v="120"/>
    <n v="162"/>
    <n v="360"/>
    <n v="486"/>
    <n v="31"/>
    <s v="Mar"/>
    <n v="2021"/>
    <x v="46"/>
    <n v="116.64"/>
    <n v="42"/>
    <n v="126"/>
    <n v="0.25925925925925924"/>
    <x v="1"/>
    <s v="VERDADERO"/>
    <s v="mar-2021"/>
    <n v="9.3600000000000136"/>
    <n v="1.9259259259259288E-2"/>
  </r>
  <r>
    <n v="44290"/>
    <s v="P0040"/>
    <s v="44290P0040"/>
    <n v="4"/>
    <x v="2"/>
    <s v="CASH"/>
    <n v="12"/>
    <x v="17"/>
    <x v="1"/>
    <s v="Kg"/>
    <n v="90"/>
    <n v="115.2"/>
    <n v="360"/>
    <n v="460.8"/>
    <n v="4"/>
    <s v="Apr"/>
    <n v="2021"/>
    <x v="47"/>
    <n v="55.295999999999999"/>
    <n v="25.200000000000003"/>
    <n v="100.80000000000001"/>
    <n v="0.21875000000000003"/>
    <x v="1"/>
    <s v="VERDADERO"/>
    <s v="abr-2021"/>
    <n v="45.504000000000019"/>
    <n v="9.8750000000000032E-2"/>
  </r>
  <r>
    <n v="44290"/>
    <s v="P0009"/>
    <s v="44290P0009"/>
    <n v="9"/>
    <x v="1"/>
    <s v="CASH"/>
    <n v="9"/>
    <x v="37"/>
    <x v="3"/>
    <s v="No."/>
    <n v="6"/>
    <n v="7.8599999999999994"/>
    <n v="54"/>
    <n v="70.739999999999995"/>
    <n v="4"/>
    <s v="Apr"/>
    <n v="2021"/>
    <x v="47"/>
    <n v="6.3665999999999991"/>
    <n v="1.8599999999999994"/>
    <n v="16.739999999999995"/>
    <n v="0.23664122137404575"/>
    <x v="1"/>
    <s v="VERDADERO"/>
    <s v="abr-2021"/>
    <n v="10.37339999999999"/>
    <n v="0.14664122137404567"/>
  </r>
  <r>
    <n v="44291"/>
    <s v="P0031"/>
    <s v="44291P0031"/>
    <n v="15"/>
    <x v="1"/>
    <s v="ONLINE"/>
    <n v="9"/>
    <x v="5"/>
    <x v="4"/>
    <s v="Kg"/>
    <n v="93"/>
    <n v="104.16"/>
    <n v="1395"/>
    <n v="1562.4"/>
    <n v="5"/>
    <s v="Apr"/>
    <n v="2021"/>
    <x v="48"/>
    <n v="140.61600000000001"/>
    <n v="11.159999999999997"/>
    <n v="167.39999999999995"/>
    <n v="0.10714285714285711"/>
    <x v="0"/>
    <s v="FALSO"/>
    <s v="abr-2021"/>
    <n v="26.784000000000106"/>
    <n v="1.714285714285721E-2"/>
  </r>
  <r>
    <n v="44295"/>
    <s v="P0005"/>
    <s v="44295P0005"/>
    <n v="3"/>
    <x v="1"/>
    <s v="ONLINE"/>
    <n v="22"/>
    <x v="24"/>
    <x v="3"/>
    <s v="Ft"/>
    <n v="133"/>
    <n v="155.61000000000001"/>
    <n v="399"/>
    <n v="466.83"/>
    <n v="9"/>
    <s v="Apr"/>
    <n v="2021"/>
    <x v="49"/>
    <n v="102.7026"/>
    <n v="22.610000000000014"/>
    <n v="67.830000000000041"/>
    <n v="0.14529914529914539"/>
    <x v="1"/>
    <s v="FALSO"/>
    <s v="abr-2021"/>
    <n v="-34.872600000000034"/>
    <n v="-7.4700854700854774E-2"/>
  </r>
  <r>
    <n v="44296"/>
    <s v="P0022"/>
    <s v="44296P0022"/>
    <n v="14"/>
    <x v="2"/>
    <s v="ONLINE"/>
    <n v="16"/>
    <x v="22"/>
    <x v="0"/>
    <s v="Ft"/>
    <n v="121"/>
    <n v="141.57"/>
    <n v="1694"/>
    <n v="1981.98"/>
    <n v="10"/>
    <s v="Apr"/>
    <n v="2021"/>
    <x v="50"/>
    <n v="317.11680000000001"/>
    <n v="20.569999999999993"/>
    <n v="287.9799999999999"/>
    <n v="0.14529914529914525"/>
    <x v="2"/>
    <s v="FALSO"/>
    <s v="abr-2021"/>
    <n v="-29.136799999999994"/>
    <n v="-1.4700854700854698E-2"/>
  </r>
  <r>
    <n v="44298"/>
    <s v="P0037"/>
    <s v="44298P0037"/>
    <n v="3"/>
    <x v="2"/>
    <s v="CASH"/>
    <n v="15"/>
    <x v="8"/>
    <x v="1"/>
    <s v="Kg"/>
    <n v="67"/>
    <n v="85.76"/>
    <n v="201"/>
    <n v="257.27999999999997"/>
    <n v="12"/>
    <s v="Apr"/>
    <n v="2021"/>
    <x v="51"/>
    <n v="38.591999999999992"/>
    <n v="18.760000000000005"/>
    <n v="56.280000000000015"/>
    <n v="0.21875000000000008"/>
    <x v="1"/>
    <s v="VERDADERO"/>
    <s v="abr-2021"/>
    <n v="17.687999999999988"/>
    <n v="6.8749999999999964E-2"/>
  </r>
  <r>
    <n v="44298"/>
    <s v="P0029"/>
    <s v="44298P0029"/>
    <n v="4"/>
    <x v="2"/>
    <s v="ONLINE"/>
    <n v="33"/>
    <x v="19"/>
    <x v="4"/>
    <s v="Lt"/>
    <n v="47"/>
    <n v="53.11"/>
    <n v="188"/>
    <n v="212.44"/>
    <n v="12"/>
    <s v="Apr"/>
    <n v="2021"/>
    <x v="51"/>
    <n v="70.105199999999996"/>
    <n v="6.1099999999999994"/>
    <n v="24.439999999999998"/>
    <n v="0.1150442477876106"/>
    <x v="1"/>
    <s v="FALSO"/>
    <s v="abr-2021"/>
    <n v="-45.665199999999999"/>
    <n v="-0.21495575221238938"/>
  </r>
  <r>
    <n v="44298"/>
    <s v="P0027"/>
    <s v="44298P0027"/>
    <n v="9"/>
    <x v="2"/>
    <s v="ONLINE"/>
    <n v="4"/>
    <x v="26"/>
    <x v="4"/>
    <s v="Lt"/>
    <n v="48"/>
    <n v="57.12"/>
    <n v="432"/>
    <n v="514.08000000000004"/>
    <n v="12"/>
    <s v="Apr"/>
    <n v="2021"/>
    <x v="51"/>
    <n v="20.563200000000002"/>
    <n v="9.1199999999999974"/>
    <n v="82.079999999999984"/>
    <n v="0.15966386554621845"/>
    <x v="1"/>
    <s v="FALSO"/>
    <s v="abr-2021"/>
    <n v="61.516800000000046"/>
    <n v="0.11966386554621856"/>
  </r>
  <r>
    <n v="44298"/>
    <s v="P0033"/>
    <s v="44298P0033"/>
    <n v="13"/>
    <x v="2"/>
    <s v="CASH"/>
    <n v="35"/>
    <x v="38"/>
    <x v="4"/>
    <s v="Kg"/>
    <n v="95"/>
    <n v="119.7"/>
    <n v="1235"/>
    <n v="1556.1"/>
    <n v="12"/>
    <s v="Apr"/>
    <n v="2021"/>
    <x v="51"/>
    <n v="544.63499999999988"/>
    <n v="24.700000000000003"/>
    <n v="321.10000000000002"/>
    <n v="0.20634920634920637"/>
    <x v="0"/>
    <s v="VERDADERO"/>
    <s v="abr-2021"/>
    <n v="-223.53499999999997"/>
    <n v="-0.14365079365079364"/>
  </r>
  <r>
    <n v="44301"/>
    <s v="P0017"/>
    <s v="44301P0017"/>
    <n v="3"/>
    <x v="2"/>
    <s v="ONLINE"/>
    <n v="6"/>
    <x v="39"/>
    <x v="2"/>
    <s v="Ft"/>
    <n v="134"/>
    <n v="156.78"/>
    <n v="402"/>
    <n v="470.34"/>
    <n v="15"/>
    <s v="Apr"/>
    <n v="2021"/>
    <x v="52"/>
    <n v="28.220399999999998"/>
    <n v="22.78"/>
    <n v="68.34"/>
    <n v="0.14529914529914531"/>
    <x v="1"/>
    <s v="FALSO"/>
    <s v="abr-2021"/>
    <n v="40.119599999999991"/>
    <n v="8.5299145299145285E-2"/>
  </r>
  <r>
    <n v="44302"/>
    <s v="P0018"/>
    <s v="44302P0018"/>
    <n v="15"/>
    <x v="2"/>
    <s v="CASH"/>
    <n v="13"/>
    <x v="30"/>
    <x v="2"/>
    <s v="No."/>
    <n v="37"/>
    <n v="49.21"/>
    <n v="555"/>
    <n v="738.15"/>
    <n v="16"/>
    <s v="Apr"/>
    <n v="2021"/>
    <x v="53"/>
    <n v="95.959500000000006"/>
    <n v="12.21"/>
    <n v="183.15"/>
    <n v="0.24812030075187971"/>
    <x v="1"/>
    <s v="VERDADERO"/>
    <s v="abr-2021"/>
    <n v="87.190499999999929"/>
    <n v="0.11812030075187961"/>
  </r>
  <r>
    <n v="44304"/>
    <s v="P0038"/>
    <s v="44304P0038"/>
    <n v="9"/>
    <x v="0"/>
    <s v="ONLINE"/>
    <n v="13"/>
    <x v="1"/>
    <x v="1"/>
    <s v="Kg"/>
    <n v="72"/>
    <n v="79.92"/>
    <n v="648"/>
    <n v="719.28"/>
    <n v="18"/>
    <s v="Apr"/>
    <n v="2021"/>
    <x v="54"/>
    <n v="93.506399999999999"/>
    <n v="7.9200000000000017"/>
    <n v="71.280000000000015"/>
    <n v="9.9099099099099128E-2"/>
    <x v="1"/>
    <s v="FALSO"/>
    <s v="abr-2021"/>
    <n v="-22.226400000000012"/>
    <n v="-3.0900900900900918E-2"/>
  </r>
  <r>
    <n v="44304"/>
    <s v="P0019"/>
    <s v="44304P0019"/>
    <n v="13"/>
    <x v="2"/>
    <s v="CASH"/>
    <n v="42"/>
    <x v="40"/>
    <x v="2"/>
    <s v="Ft"/>
    <n v="150"/>
    <n v="210"/>
    <n v="1950"/>
    <n v="2730"/>
    <n v="18"/>
    <s v="Apr"/>
    <n v="2021"/>
    <x v="54"/>
    <n v="1146.5999999999999"/>
    <n v="60"/>
    <n v="780"/>
    <n v="0.2857142857142857"/>
    <x v="2"/>
    <s v="VERDADERO"/>
    <s v="abr-2021"/>
    <n v="-366.59999999999991"/>
    <n v="-0.13428571428571426"/>
  </r>
  <r>
    <n v="44309"/>
    <s v="P0042"/>
    <s v="44309P0042"/>
    <n v="6"/>
    <x v="2"/>
    <s v="ONLINE"/>
    <n v="21"/>
    <x v="10"/>
    <x v="1"/>
    <s v="Ft"/>
    <n v="120"/>
    <n v="162"/>
    <n v="720"/>
    <n v="972"/>
    <n v="23"/>
    <s v="Apr"/>
    <n v="2021"/>
    <x v="55"/>
    <n v="204.12"/>
    <n v="42"/>
    <n v="252"/>
    <n v="0.25925925925925924"/>
    <x v="1"/>
    <s v="FALSO"/>
    <s v="abr-2021"/>
    <n v="47.879999999999995"/>
    <n v="4.9259259259259253E-2"/>
  </r>
  <r>
    <n v="44309"/>
    <s v="P0028"/>
    <s v="44309P0028"/>
    <n v="10"/>
    <x v="2"/>
    <s v="ONLINE"/>
    <n v="30"/>
    <x v="33"/>
    <x v="4"/>
    <s v="No."/>
    <n v="37"/>
    <n v="41.81"/>
    <n v="370"/>
    <n v="418.1"/>
    <n v="23"/>
    <s v="Apr"/>
    <n v="2021"/>
    <x v="55"/>
    <n v="125.43"/>
    <n v="4.8100000000000023"/>
    <n v="48.100000000000023"/>
    <n v="0.11504424778761067"/>
    <x v="1"/>
    <s v="FALSO"/>
    <s v="abr-2021"/>
    <n v="-77.329999999999984"/>
    <n v="-0.18495575221238933"/>
  </r>
  <r>
    <n v="44310"/>
    <s v="P0030"/>
    <s v="44310P0030"/>
    <n v="2"/>
    <x v="1"/>
    <s v="ONLINE"/>
    <n v="12"/>
    <x v="28"/>
    <x v="4"/>
    <s v="Ft"/>
    <n v="148"/>
    <n v="201.28"/>
    <n v="296"/>
    <n v="402.56"/>
    <n v="24"/>
    <s v="Apr"/>
    <n v="2021"/>
    <x v="56"/>
    <n v="48.307200000000002"/>
    <n v="53.28"/>
    <n v="106.56"/>
    <n v="0.26470588235294118"/>
    <x v="1"/>
    <s v="FALSO"/>
    <s v="abr-2021"/>
    <n v="58.252799999999979"/>
    <n v="0.14470588235294113"/>
  </r>
  <r>
    <n v="44312"/>
    <s v="P0037"/>
    <s v="44312P0037"/>
    <n v="3"/>
    <x v="2"/>
    <s v="ONLINE"/>
    <n v="34"/>
    <x v="8"/>
    <x v="1"/>
    <s v="Kg"/>
    <n v="67"/>
    <n v="85.76"/>
    <n v="201"/>
    <n v="257.27999999999997"/>
    <n v="26"/>
    <s v="Apr"/>
    <n v="2021"/>
    <x v="57"/>
    <n v="87.475200000000001"/>
    <n v="18.760000000000005"/>
    <n v="56.280000000000015"/>
    <n v="0.21875000000000008"/>
    <x v="1"/>
    <s v="FALSO"/>
    <s v="abr-2021"/>
    <n v="-31.195200000000028"/>
    <n v="-0.12125000000000012"/>
  </r>
  <r>
    <n v="44315"/>
    <s v="P0030"/>
    <s v="44315P0030"/>
    <n v="7"/>
    <x v="2"/>
    <s v="ONLINE"/>
    <n v="38"/>
    <x v="28"/>
    <x v="4"/>
    <s v="Ft"/>
    <n v="148"/>
    <n v="201.28"/>
    <n v="1036"/>
    <n v="1408.96"/>
    <n v="29"/>
    <s v="Apr"/>
    <n v="2021"/>
    <x v="58"/>
    <n v="535.40480000000002"/>
    <n v="53.28"/>
    <n v="372.96000000000004"/>
    <n v="0.26470588235294118"/>
    <x v="0"/>
    <s v="FALSO"/>
    <s v="abr-2021"/>
    <n v="-162.44479999999999"/>
    <n v="-0.11529411764705881"/>
  </r>
  <r>
    <n v="44316"/>
    <s v="P0029"/>
    <s v="44316P0029"/>
    <n v="1"/>
    <x v="2"/>
    <s v="ONLINE"/>
    <n v="10"/>
    <x v="19"/>
    <x v="4"/>
    <s v="Lt"/>
    <n v="47"/>
    <n v="53.11"/>
    <n v="47"/>
    <n v="53.11"/>
    <n v="30"/>
    <s v="Apr"/>
    <n v="2021"/>
    <x v="59"/>
    <n v="5.3109999999999999"/>
    <n v="6.1099999999999994"/>
    <n v="6.1099999999999994"/>
    <n v="0.1150442477876106"/>
    <x v="1"/>
    <s v="FALSO"/>
    <s v="abr-2021"/>
    <n v="0.79899999999999949"/>
    <n v="1.5044247787610611E-2"/>
  </r>
  <r>
    <n v="44317"/>
    <s v="P0018"/>
    <s v="44317P0018"/>
    <n v="3"/>
    <x v="1"/>
    <s v="CASH"/>
    <n v="9"/>
    <x v="30"/>
    <x v="2"/>
    <s v="No."/>
    <n v="37"/>
    <n v="49.21"/>
    <n v="111"/>
    <n v="147.63"/>
    <n v="1"/>
    <s v="May"/>
    <n v="2021"/>
    <x v="60"/>
    <n v="13.2867"/>
    <n v="12.21"/>
    <n v="36.630000000000003"/>
    <n v="0.24812030075187971"/>
    <x v="1"/>
    <s v="VERDADERO"/>
    <s v="may-2021"/>
    <n v="23.343299999999999"/>
    <n v="0.15812030075187969"/>
  </r>
  <r>
    <n v="44317"/>
    <s v="P0042"/>
    <s v="44317P0042"/>
    <n v="1"/>
    <x v="1"/>
    <s v="CASH"/>
    <n v="34"/>
    <x v="10"/>
    <x v="1"/>
    <s v="Ft"/>
    <n v="120"/>
    <n v="162"/>
    <n v="120"/>
    <n v="162"/>
    <n v="1"/>
    <s v="May"/>
    <n v="2021"/>
    <x v="60"/>
    <n v="55.080000000000005"/>
    <n v="42"/>
    <n v="42"/>
    <n v="0.25925925925925924"/>
    <x v="1"/>
    <s v="VERDADERO"/>
    <s v="may-2021"/>
    <n v="-13.080000000000013"/>
    <n v="-8.0740740740740821E-2"/>
  </r>
  <r>
    <n v="44319"/>
    <s v="P0034"/>
    <s v="44319P0034"/>
    <n v="3"/>
    <x v="1"/>
    <s v="ONLINE"/>
    <n v="14"/>
    <x v="13"/>
    <x v="4"/>
    <s v="Lt"/>
    <n v="55"/>
    <n v="58.3"/>
    <n v="165"/>
    <n v="174.9"/>
    <n v="3"/>
    <s v="May"/>
    <n v="2021"/>
    <x v="61"/>
    <n v="24.486000000000004"/>
    <n v="3.2999999999999972"/>
    <n v="9.8999999999999915"/>
    <n v="5.6603773584905613E-2"/>
    <x v="1"/>
    <s v="FALSO"/>
    <s v="may-2021"/>
    <n v="-14.586000000000013"/>
    <n v="-8.3396226415094407E-2"/>
  </r>
  <r>
    <n v="44320"/>
    <s v="P0015"/>
    <s v="44320P0015"/>
    <n v="13"/>
    <x v="1"/>
    <s v="ONLINE"/>
    <n v="13"/>
    <x v="27"/>
    <x v="2"/>
    <s v="No."/>
    <n v="12"/>
    <n v="15.72"/>
    <n v="156"/>
    <n v="204.36"/>
    <n v="4"/>
    <s v="May"/>
    <n v="2021"/>
    <x v="62"/>
    <n v="26.566800000000004"/>
    <n v="3.7200000000000006"/>
    <n v="48.360000000000007"/>
    <n v="0.23664122137404581"/>
    <x v="1"/>
    <s v="FALSO"/>
    <s v="may-2021"/>
    <n v="21.793200000000013"/>
    <n v="0.10664122137404586"/>
  </r>
  <r>
    <n v="44320"/>
    <s v="P0014"/>
    <s v="44320P0014"/>
    <n v="4"/>
    <x v="2"/>
    <s v="CASH"/>
    <n v="34"/>
    <x v="9"/>
    <x v="2"/>
    <s v="Kg"/>
    <n v="112"/>
    <n v="146.72"/>
    <n v="448"/>
    <n v="586.88"/>
    <n v="4"/>
    <s v="May"/>
    <n v="2021"/>
    <x v="62"/>
    <n v="199.53920000000002"/>
    <n v="34.72"/>
    <n v="138.88"/>
    <n v="0.23664122137404581"/>
    <x v="1"/>
    <s v="VERDADERO"/>
    <s v="may-2021"/>
    <n v="-60.659200000000055"/>
    <n v="-0.10335877862595429"/>
  </r>
  <r>
    <n v="44321"/>
    <s v="P0009"/>
    <s v="44321P0009"/>
    <n v="13"/>
    <x v="2"/>
    <s v="CASH"/>
    <n v="43"/>
    <x v="37"/>
    <x v="3"/>
    <s v="No."/>
    <n v="6"/>
    <n v="7.8599999999999994"/>
    <n v="78"/>
    <n v="102.18"/>
    <n v="5"/>
    <s v="May"/>
    <n v="2021"/>
    <x v="63"/>
    <n v="43.937400000000004"/>
    <n v="1.8599999999999994"/>
    <n v="24.179999999999993"/>
    <n v="0.23664122137404572"/>
    <x v="1"/>
    <s v="VERDADERO"/>
    <s v="may-2021"/>
    <n v="-19.757399999999997"/>
    <n v="-0.19335877862595416"/>
  </r>
  <r>
    <n v="44322"/>
    <s v="P0008"/>
    <s v="44322P0008"/>
    <n v="15"/>
    <x v="2"/>
    <s v="ONLINE"/>
    <n v="0"/>
    <x v="25"/>
    <x v="3"/>
    <s v="Kg"/>
    <n v="83"/>
    <n v="94.62"/>
    <n v="1245"/>
    <n v="1419.3"/>
    <n v="6"/>
    <s v="May"/>
    <n v="2021"/>
    <x v="64"/>
    <n v="0"/>
    <n v="11.620000000000005"/>
    <n v="174.30000000000007"/>
    <n v="0.1228070175438597"/>
    <x v="0"/>
    <s v="FALSO"/>
    <s v="may-2021"/>
    <n v="174.29999999999995"/>
    <n v="0.12280701754385961"/>
  </r>
  <r>
    <n v="44322"/>
    <s v="P0009"/>
    <s v="44322P0009"/>
    <n v="6"/>
    <x v="1"/>
    <s v="ONLINE"/>
    <n v="27"/>
    <x v="37"/>
    <x v="3"/>
    <s v="No."/>
    <n v="6"/>
    <n v="7.8599999999999994"/>
    <n v="36"/>
    <n v="47.16"/>
    <n v="6"/>
    <s v="May"/>
    <n v="2021"/>
    <x v="64"/>
    <n v="12.7332"/>
    <n v="1.8599999999999994"/>
    <n v="11.159999999999997"/>
    <n v="0.23664122137404575"/>
    <x v="1"/>
    <s v="FALSO"/>
    <s v="may-2021"/>
    <n v="-1.5731999999999999"/>
    <n v="-3.3358778625954197E-2"/>
  </r>
  <r>
    <n v="44323"/>
    <s v="P0018"/>
    <s v="44323P0018"/>
    <n v="1"/>
    <x v="2"/>
    <s v="CASH"/>
    <n v="4"/>
    <x v="30"/>
    <x v="2"/>
    <s v="No."/>
    <n v="37"/>
    <n v="49.21"/>
    <n v="37"/>
    <n v="49.21"/>
    <n v="7"/>
    <s v="May"/>
    <n v="2021"/>
    <x v="65"/>
    <n v="1.9684000000000001"/>
    <n v="12.21"/>
    <n v="12.21"/>
    <n v="0.24812030075187971"/>
    <x v="1"/>
    <s v="VERDADERO"/>
    <s v="may-2021"/>
    <n v="10.241599999999998"/>
    <n v="0.20812030075187965"/>
  </r>
  <r>
    <n v="44325"/>
    <s v="P0016"/>
    <s v="44325P0016"/>
    <n v="6"/>
    <x v="1"/>
    <s v="ONLINE"/>
    <n v="44"/>
    <x v="21"/>
    <x v="2"/>
    <s v="No."/>
    <n v="13"/>
    <n v="16.64"/>
    <n v="78"/>
    <n v="99.84"/>
    <n v="9"/>
    <s v="May"/>
    <n v="2021"/>
    <x v="66"/>
    <n v="43.929600000000001"/>
    <n v="3.6400000000000006"/>
    <n v="21.840000000000003"/>
    <n v="0.21875000000000003"/>
    <x v="1"/>
    <s v="FALSO"/>
    <s v="may-2021"/>
    <n v="-22.089599999999997"/>
    <n v="-0.22124999999999997"/>
  </r>
  <r>
    <n v="44325"/>
    <s v="P0028"/>
    <s v="44325P0028"/>
    <n v="8"/>
    <x v="2"/>
    <s v="CASH"/>
    <n v="24"/>
    <x v="33"/>
    <x v="4"/>
    <s v="No."/>
    <n v="37"/>
    <n v="41.81"/>
    <n v="296"/>
    <n v="334.48"/>
    <n v="9"/>
    <s v="May"/>
    <n v="2021"/>
    <x v="66"/>
    <n v="80.275199999999998"/>
    <n v="4.8100000000000023"/>
    <n v="38.480000000000018"/>
    <n v="0.11504424778761067"/>
    <x v="1"/>
    <s v="VERDADERO"/>
    <s v="may-2021"/>
    <n v="-41.795199999999966"/>
    <n v="-0.12495575221238928"/>
  </r>
  <r>
    <n v="44328"/>
    <s v="P0016"/>
    <s v="44328P0016"/>
    <n v="3"/>
    <x v="2"/>
    <s v="ONLINE"/>
    <n v="52"/>
    <x v="21"/>
    <x v="2"/>
    <s v="No."/>
    <n v="13"/>
    <n v="16.64"/>
    <n v="39"/>
    <n v="49.92"/>
    <n v="12"/>
    <s v="May"/>
    <n v="2021"/>
    <x v="67"/>
    <n v="25.958400000000001"/>
    <n v="3.6400000000000006"/>
    <n v="10.920000000000002"/>
    <n v="0.21875000000000003"/>
    <x v="1"/>
    <s v="FALSO"/>
    <s v="may-2021"/>
    <n v="-15.038399999999999"/>
    <n v="-0.30124999999999996"/>
  </r>
  <r>
    <n v="44328"/>
    <s v="P0035"/>
    <s v="44328P0035"/>
    <n v="15"/>
    <x v="2"/>
    <s v="ONLINE"/>
    <n v="7"/>
    <x v="4"/>
    <x v="4"/>
    <s v="No."/>
    <n v="5"/>
    <n v="6.7"/>
    <n v="75"/>
    <n v="100.5"/>
    <n v="12"/>
    <s v="May"/>
    <n v="2021"/>
    <x v="67"/>
    <n v="7.035000000000001"/>
    <n v="1.7000000000000002"/>
    <n v="25.500000000000004"/>
    <n v="0.2537313432835821"/>
    <x v="1"/>
    <s v="FALSO"/>
    <s v="may-2021"/>
    <n v="18.465000000000003"/>
    <n v="0.18373134328358212"/>
  </r>
  <r>
    <n v="44329"/>
    <s v="P0029"/>
    <s v="44329P0029"/>
    <n v="4"/>
    <x v="2"/>
    <s v="ONLINE"/>
    <n v="28"/>
    <x v="19"/>
    <x v="4"/>
    <s v="Lt"/>
    <n v="47"/>
    <n v="53.11"/>
    <n v="188"/>
    <n v="212.44"/>
    <n v="13"/>
    <s v="May"/>
    <n v="2021"/>
    <x v="68"/>
    <n v="59.483200000000004"/>
    <n v="6.1099999999999994"/>
    <n v="24.439999999999998"/>
    <n v="0.1150442477876106"/>
    <x v="1"/>
    <s v="FALSO"/>
    <s v="may-2021"/>
    <n v="-35.043200000000013"/>
    <n v="-0.16495575221238945"/>
  </r>
  <r>
    <n v="44336"/>
    <s v="P0042"/>
    <s v="44336P0042"/>
    <n v="2"/>
    <x v="1"/>
    <s v="CASH"/>
    <n v="1"/>
    <x v="10"/>
    <x v="1"/>
    <s v="Ft"/>
    <n v="120"/>
    <n v="162"/>
    <n v="240"/>
    <n v="324"/>
    <n v="20"/>
    <s v="May"/>
    <n v="2021"/>
    <x v="69"/>
    <n v="3.24"/>
    <n v="42"/>
    <n v="84"/>
    <n v="0.25925925925925924"/>
    <x v="1"/>
    <s v="VERDADERO"/>
    <s v="may-2021"/>
    <n v="80.759999999999991"/>
    <n v="0.24925925925925924"/>
  </r>
  <r>
    <n v="44339"/>
    <s v="P0040"/>
    <s v="44339P0040"/>
    <n v="11"/>
    <x v="2"/>
    <s v="ONLINE"/>
    <n v="9"/>
    <x v="17"/>
    <x v="1"/>
    <s v="Kg"/>
    <n v="90"/>
    <n v="115.2"/>
    <n v="990"/>
    <n v="1267.2"/>
    <n v="23"/>
    <s v="May"/>
    <n v="2021"/>
    <x v="70"/>
    <n v="114.048"/>
    <n v="25.200000000000003"/>
    <n v="277.20000000000005"/>
    <n v="0.21875000000000003"/>
    <x v="0"/>
    <s v="FALSO"/>
    <s v="may-2021"/>
    <n v="163.15200000000004"/>
    <n v="0.12875000000000003"/>
  </r>
  <r>
    <n v="44346"/>
    <s v="P0023"/>
    <s v="44346P0023"/>
    <n v="13"/>
    <x v="1"/>
    <s v="ONLINE"/>
    <n v="5"/>
    <x v="12"/>
    <x v="0"/>
    <s v="Ft"/>
    <n v="141"/>
    <n v="149.46"/>
    <n v="1833"/>
    <n v="1942.98"/>
    <n v="30"/>
    <s v="May"/>
    <n v="2021"/>
    <x v="71"/>
    <n v="97.149000000000001"/>
    <n v="8.460000000000008"/>
    <n v="109.9800000000001"/>
    <n v="5.660377358490571E-2"/>
    <x v="2"/>
    <s v="FALSO"/>
    <s v="may-2021"/>
    <n v="12.831000000000131"/>
    <n v="6.6037735849057274E-3"/>
  </r>
  <r>
    <n v="44346"/>
    <s v="P0013"/>
    <s v="44346P0013"/>
    <n v="6"/>
    <x v="1"/>
    <s v="CASH"/>
    <n v="39"/>
    <x v="2"/>
    <x v="2"/>
    <s v="Kg"/>
    <n v="112"/>
    <n v="122.08"/>
    <n v="672"/>
    <n v="732.48"/>
    <n v="30"/>
    <s v="May"/>
    <n v="2021"/>
    <x v="71"/>
    <n v="285.66720000000004"/>
    <n v="10.079999999999998"/>
    <n v="60.47999999999999"/>
    <n v="8.2568807339449532E-2"/>
    <x v="1"/>
    <s v="VERDADERO"/>
    <s v="may-2021"/>
    <n v="-225.18720000000002"/>
    <n v="-0.30743119266055047"/>
  </r>
  <r>
    <n v="44350"/>
    <s v="P0021"/>
    <s v="44350P0021"/>
    <n v="10"/>
    <x v="2"/>
    <s v="CASH"/>
    <n v="14"/>
    <x v="32"/>
    <x v="0"/>
    <s v="Ft"/>
    <n v="126"/>
    <n v="162.54"/>
    <n v="1260"/>
    <n v="1625.4"/>
    <n v="3"/>
    <s v="Jun"/>
    <n v="2021"/>
    <x v="72"/>
    <n v="227.55600000000004"/>
    <n v="36.539999999999992"/>
    <n v="365.39999999999992"/>
    <n v="0.22480620155038752"/>
    <x v="0"/>
    <s v="VERDADERO"/>
    <s v="jun-2021"/>
    <n v="137.84400000000005"/>
    <n v="8.4806201550387622E-2"/>
  </r>
  <r>
    <n v="44351"/>
    <s v="P0020"/>
    <s v="44351P0020"/>
    <n v="8"/>
    <x v="0"/>
    <s v="ONLINE"/>
    <n v="11"/>
    <x v="14"/>
    <x v="0"/>
    <s v="Lt"/>
    <n v="61"/>
    <n v="76.25"/>
    <n v="488"/>
    <n v="610"/>
    <n v="4"/>
    <s v="Jun"/>
    <n v="2021"/>
    <x v="73"/>
    <n v="67.099999999999994"/>
    <n v="15.25"/>
    <n v="122"/>
    <n v="0.2"/>
    <x v="1"/>
    <s v="FALSO"/>
    <s v="jun-2021"/>
    <n v="54.899999999999977"/>
    <n v="8.9999999999999969E-2"/>
  </r>
  <r>
    <n v="44351"/>
    <s v="P0020"/>
    <s v="44351P0020"/>
    <n v="12"/>
    <x v="1"/>
    <s v="CASH"/>
    <n v="29"/>
    <x v="14"/>
    <x v="0"/>
    <s v="Lt"/>
    <n v="61"/>
    <n v="76.25"/>
    <n v="732"/>
    <n v="915"/>
    <n v="4"/>
    <s v="Jun"/>
    <n v="2021"/>
    <x v="73"/>
    <n v="265.34999999999997"/>
    <n v="15.25"/>
    <n v="183"/>
    <n v="0.2"/>
    <x v="1"/>
    <s v="VERDADERO"/>
    <s v="jun-2021"/>
    <n v="-82.349999999999909"/>
    <n v="-8.99999999999999E-2"/>
  </r>
  <r>
    <n v="44352"/>
    <s v="P0022"/>
    <s v="44352P0022"/>
    <n v="15"/>
    <x v="0"/>
    <s v="ONLINE"/>
    <n v="27"/>
    <x v="22"/>
    <x v="0"/>
    <s v="Ft"/>
    <n v="121"/>
    <n v="141.57"/>
    <n v="1815"/>
    <n v="2123.5500000000002"/>
    <n v="5"/>
    <s v="Jun"/>
    <n v="2021"/>
    <x v="74"/>
    <n v="573.35850000000005"/>
    <n v="20.569999999999993"/>
    <n v="308.5499999999999"/>
    <n v="0.14529914529914523"/>
    <x v="2"/>
    <s v="FALSO"/>
    <s v="jun-2021"/>
    <n v="-264.80849999999987"/>
    <n v="-0.12470085470085462"/>
  </r>
  <r>
    <n v="44352"/>
    <s v="P0035"/>
    <s v="44352P0035"/>
    <n v="10"/>
    <x v="2"/>
    <s v="ONLINE"/>
    <n v="38"/>
    <x v="4"/>
    <x v="4"/>
    <s v="No."/>
    <n v="5"/>
    <n v="6.7"/>
    <n v="50"/>
    <n v="67"/>
    <n v="5"/>
    <s v="Jun"/>
    <n v="2021"/>
    <x v="74"/>
    <n v="25.46"/>
    <n v="1.7000000000000002"/>
    <n v="17"/>
    <n v="0.2537313432835821"/>
    <x v="1"/>
    <s v="FALSO"/>
    <s v="jun-2021"/>
    <n v="-8.4600000000000009"/>
    <n v="-0.12626865671641793"/>
  </r>
  <r>
    <n v="44353"/>
    <s v="P0033"/>
    <s v="44353P0033"/>
    <n v="6"/>
    <x v="2"/>
    <s v="ONLINE"/>
    <n v="15"/>
    <x v="38"/>
    <x v="4"/>
    <s v="Kg"/>
    <n v="95"/>
    <n v="119.7"/>
    <n v="570"/>
    <n v="718.2"/>
    <n v="6"/>
    <s v="Jun"/>
    <n v="2021"/>
    <x v="75"/>
    <n v="107.73"/>
    <n v="24.700000000000003"/>
    <n v="148.20000000000002"/>
    <n v="0.20634920634920637"/>
    <x v="1"/>
    <s v="FALSO"/>
    <s v="jun-2021"/>
    <n v="40.470000000000027"/>
    <n v="5.6349206349206385E-2"/>
  </r>
  <r>
    <n v="44355"/>
    <s v="P0028"/>
    <s v="44355P0028"/>
    <n v="11"/>
    <x v="2"/>
    <s v="ONLINE"/>
    <n v="42"/>
    <x v="33"/>
    <x v="4"/>
    <s v="No."/>
    <n v="37"/>
    <n v="41.81"/>
    <n v="407"/>
    <n v="459.91"/>
    <n v="8"/>
    <s v="Jun"/>
    <n v="2021"/>
    <x v="76"/>
    <n v="193.16220000000001"/>
    <n v="4.8100000000000023"/>
    <n v="52.910000000000025"/>
    <n v="0.11504424778761067"/>
    <x v="1"/>
    <s v="FALSO"/>
    <s v="jun-2021"/>
    <n v="-140.25220000000002"/>
    <n v="-0.30495575221238941"/>
  </r>
  <r>
    <n v="44355"/>
    <s v="P0004"/>
    <s v="44355P0004"/>
    <n v="11"/>
    <x v="0"/>
    <s v="CASH"/>
    <n v="39"/>
    <x v="3"/>
    <x v="3"/>
    <s v="Lt"/>
    <n v="44"/>
    <n v="48.84"/>
    <n v="484"/>
    <n v="537.24"/>
    <n v="8"/>
    <s v="Jun"/>
    <n v="2021"/>
    <x v="76"/>
    <n v="209.52360000000002"/>
    <n v="4.8400000000000034"/>
    <n v="53.240000000000038"/>
    <n v="9.9099099099099169E-2"/>
    <x v="1"/>
    <s v="VERDADERO"/>
    <s v="jun-2021"/>
    <n v="-156.28359999999998"/>
    <n v="-0.29090090090090087"/>
  </r>
  <r>
    <n v="44356"/>
    <s v="P0001"/>
    <s v="44356P0001"/>
    <n v="7"/>
    <x v="2"/>
    <s v="ONLINE"/>
    <n v="2"/>
    <x v="16"/>
    <x v="3"/>
    <s v="Kg"/>
    <n v="98"/>
    <n v="103.88"/>
    <n v="686"/>
    <n v="727.16"/>
    <n v="9"/>
    <s v="Jun"/>
    <n v="2021"/>
    <x v="77"/>
    <n v="14.543199999999999"/>
    <n v="5.8799999999999955"/>
    <n v="41.159999999999968"/>
    <n v="5.660377358490562E-2"/>
    <x v="1"/>
    <s v="FALSO"/>
    <s v="jun-2021"/>
    <n v="26.616800000000012"/>
    <n v="3.6603773584905679E-2"/>
  </r>
  <r>
    <n v="44358"/>
    <s v="P0032"/>
    <s v="44358P0032"/>
    <n v="12"/>
    <x v="0"/>
    <s v="CASH"/>
    <n v="41"/>
    <x v="18"/>
    <x v="4"/>
    <s v="Kg"/>
    <n v="89"/>
    <n v="117.48"/>
    <n v="1068"/>
    <n v="1409.76"/>
    <n v="11"/>
    <s v="Jun"/>
    <n v="2021"/>
    <x v="78"/>
    <n v="578.00159999999994"/>
    <n v="28.480000000000004"/>
    <n v="341.76000000000005"/>
    <n v="0.24242424242424246"/>
    <x v="0"/>
    <s v="VERDADERO"/>
    <s v="jun-2021"/>
    <n v="-236.24159999999995"/>
    <n v="-0.16757575757575754"/>
  </r>
  <r>
    <n v="44359"/>
    <s v="P0041"/>
    <s v="44359P0041"/>
    <n v="6"/>
    <x v="2"/>
    <s v="ONLINE"/>
    <n v="51"/>
    <x v="41"/>
    <x v="1"/>
    <s v="Ft"/>
    <n v="138"/>
    <n v="173.88"/>
    <n v="828"/>
    <n v="1043.28"/>
    <n v="12"/>
    <s v="Jun"/>
    <n v="2021"/>
    <x v="79"/>
    <n v="532.07280000000003"/>
    <n v="35.879999999999995"/>
    <n v="215.27999999999997"/>
    <n v="0.20634920634920634"/>
    <x v="0"/>
    <s v="FALSO"/>
    <s v="jun-2021"/>
    <n v="-316.79280000000006"/>
    <n v="-0.30365079365079373"/>
  </r>
  <r>
    <n v="44361"/>
    <s v="P0025"/>
    <s v="44361P0025"/>
    <n v="10"/>
    <x v="1"/>
    <s v="CASH"/>
    <n v="43"/>
    <x v="7"/>
    <x v="0"/>
    <s v="No."/>
    <n v="7"/>
    <n v="8.33"/>
    <n v="70"/>
    <n v="83.3"/>
    <n v="14"/>
    <s v="Jun"/>
    <n v="2021"/>
    <x v="80"/>
    <n v="35.818999999999996"/>
    <n v="1.33"/>
    <n v="13.3"/>
    <n v="0.1596638655462185"/>
    <x v="1"/>
    <s v="VERDADERO"/>
    <s v="jun-2021"/>
    <n v="-22.518999999999998"/>
    <n v="-0.27033613445378152"/>
  </r>
  <r>
    <n v="44363"/>
    <s v="P0019"/>
    <s v="44363P0019"/>
    <n v="5"/>
    <x v="0"/>
    <s v="CASH"/>
    <n v="41"/>
    <x v="40"/>
    <x v="2"/>
    <s v="Ft"/>
    <n v="150"/>
    <n v="210"/>
    <n v="750"/>
    <n v="1050"/>
    <n v="16"/>
    <s v="Jun"/>
    <n v="2021"/>
    <x v="81"/>
    <n v="430.5"/>
    <n v="60"/>
    <n v="300"/>
    <n v="0.2857142857142857"/>
    <x v="1"/>
    <s v="VERDADERO"/>
    <s v="jun-2021"/>
    <n v="-130.5"/>
    <n v="-0.12428571428571429"/>
  </r>
  <r>
    <n v="44363"/>
    <s v="P0015"/>
    <s v="44363P0015"/>
    <n v="12"/>
    <x v="1"/>
    <s v="CASH"/>
    <n v="33"/>
    <x v="27"/>
    <x v="2"/>
    <s v="No."/>
    <n v="12"/>
    <n v="15.72"/>
    <n v="144"/>
    <n v="188.64"/>
    <n v="16"/>
    <s v="Jun"/>
    <n v="2021"/>
    <x v="81"/>
    <n v="62.251199999999997"/>
    <n v="3.7200000000000006"/>
    <n v="44.640000000000008"/>
    <n v="0.23664122137404586"/>
    <x v="1"/>
    <s v="VERDADERO"/>
    <s v="jun-2021"/>
    <n v="-17.611200000000011"/>
    <n v="-9.3358778625954264E-2"/>
  </r>
  <r>
    <n v="44363"/>
    <s v="P0039"/>
    <s v="44363P0039"/>
    <n v="11"/>
    <x v="2"/>
    <s v="CASH"/>
    <n v="46"/>
    <x v="34"/>
    <x v="1"/>
    <s v="No."/>
    <n v="37"/>
    <n v="42.55"/>
    <n v="407"/>
    <n v="468.05"/>
    <n v="16"/>
    <s v="Jun"/>
    <n v="2021"/>
    <x v="81"/>
    <n v="215.30300000000003"/>
    <n v="5.5499999999999972"/>
    <n v="61.049999999999969"/>
    <n v="0.13043478260869559"/>
    <x v="1"/>
    <s v="VERDADERO"/>
    <s v="jun-2021"/>
    <n v="-154.25300000000001"/>
    <n v="-0.32956521739130434"/>
  </r>
  <r>
    <n v="44365"/>
    <s v="P0025"/>
    <s v="44365P0025"/>
    <n v="13"/>
    <x v="2"/>
    <s v="CASH"/>
    <n v="26"/>
    <x v="7"/>
    <x v="0"/>
    <s v="No."/>
    <n v="7"/>
    <n v="8.33"/>
    <n v="91"/>
    <n v="108.29"/>
    <n v="18"/>
    <s v="Jun"/>
    <n v="2021"/>
    <x v="82"/>
    <n v="28.155400000000004"/>
    <n v="1.33"/>
    <n v="17.29"/>
    <n v="0.15966386554621848"/>
    <x v="1"/>
    <s v="VERDADERO"/>
    <s v="jun-2021"/>
    <n v="-10.865399999999994"/>
    <n v="-0.10033613445378145"/>
  </r>
  <r>
    <n v="44366"/>
    <s v="P0041"/>
    <s v="44366P0041"/>
    <n v="5"/>
    <x v="2"/>
    <s v="ONLINE"/>
    <n v="11"/>
    <x v="41"/>
    <x v="1"/>
    <s v="Ft"/>
    <n v="138"/>
    <n v="173.88"/>
    <n v="690"/>
    <n v="869.4"/>
    <n v="19"/>
    <s v="Jun"/>
    <n v="2021"/>
    <x v="83"/>
    <n v="95.634"/>
    <n v="35.879999999999995"/>
    <n v="179.39999999999998"/>
    <n v="0.20634920634920634"/>
    <x v="1"/>
    <s v="FALSO"/>
    <s v="jun-2021"/>
    <n v="83.765999999999963"/>
    <n v="9.6349206349206309E-2"/>
  </r>
  <r>
    <n v="44367"/>
    <s v="P0016"/>
    <s v="44367P0016"/>
    <n v="1"/>
    <x v="0"/>
    <s v="CASH"/>
    <n v="22"/>
    <x v="21"/>
    <x v="2"/>
    <s v="No."/>
    <n v="13"/>
    <n v="16.64"/>
    <n v="13"/>
    <n v="16.64"/>
    <n v="20"/>
    <s v="Jun"/>
    <n v="2021"/>
    <x v="84"/>
    <n v="3.6608000000000001"/>
    <n v="3.6400000000000006"/>
    <n v="3.6400000000000006"/>
    <n v="0.21875000000000003"/>
    <x v="1"/>
    <s v="VERDADERO"/>
    <s v="jun-2021"/>
    <n v="-2.0799999999999486E-2"/>
    <n v="-1.249999999999969E-3"/>
  </r>
  <r>
    <n v="44370"/>
    <s v="P0016"/>
    <s v="44370P0016"/>
    <n v="4"/>
    <x v="2"/>
    <s v="ONLINE"/>
    <n v="26"/>
    <x v="21"/>
    <x v="2"/>
    <s v="No."/>
    <n v="13"/>
    <n v="16.64"/>
    <n v="52"/>
    <n v="66.56"/>
    <n v="23"/>
    <s v="Jun"/>
    <n v="2021"/>
    <x v="85"/>
    <n v="17.305600000000002"/>
    <n v="3.6400000000000006"/>
    <n v="14.560000000000002"/>
    <n v="0.21875000000000003"/>
    <x v="1"/>
    <s v="FALSO"/>
    <s v="jun-2021"/>
    <n v="-2.745599999999996"/>
    <n v="-4.1249999999999939E-2"/>
  </r>
  <r>
    <n v="44371"/>
    <s v="P0011"/>
    <s v="44371P0011"/>
    <n v="13"/>
    <x v="2"/>
    <s v="ONLINE"/>
    <n v="1"/>
    <x v="31"/>
    <x v="2"/>
    <s v="Lt"/>
    <n v="44"/>
    <n v="48.4"/>
    <n v="572"/>
    <n v="629.19999999999993"/>
    <n v="24"/>
    <s v="Jun"/>
    <n v="2021"/>
    <x v="86"/>
    <n v="6.2919999999999998"/>
    <n v="4.3999999999999986"/>
    <n v="57.199999999999982"/>
    <n v="9.0909090909090884E-2"/>
    <x v="1"/>
    <s v="FALSO"/>
    <s v="jun-2021"/>
    <n v="50.907999999999902"/>
    <n v="8.0909090909090764E-2"/>
  </r>
  <r>
    <n v="44373"/>
    <s v="P0009"/>
    <s v="44373P0009"/>
    <n v="7"/>
    <x v="1"/>
    <s v="ONLINE"/>
    <n v="1"/>
    <x v="37"/>
    <x v="3"/>
    <s v="No."/>
    <n v="6"/>
    <n v="7.8599999999999994"/>
    <n v="42"/>
    <n v="55.02"/>
    <n v="26"/>
    <s v="Jun"/>
    <n v="2021"/>
    <x v="87"/>
    <n v="0.55020000000000002"/>
    <n v="1.8599999999999994"/>
    <n v="13.019999999999996"/>
    <n v="0.23664122137404572"/>
    <x v="1"/>
    <s v="FALSO"/>
    <s v="jun-2021"/>
    <n v="12.469800000000006"/>
    <n v="0.22664122137404591"/>
  </r>
  <r>
    <n v="44374"/>
    <s v="P0005"/>
    <s v="44374P0005"/>
    <n v="11"/>
    <x v="2"/>
    <s v="CASH"/>
    <n v="21"/>
    <x v="24"/>
    <x v="3"/>
    <s v="Ft"/>
    <n v="133"/>
    <n v="155.61000000000001"/>
    <n v="1463"/>
    <n v="1711.71"/>
    <n v="27"/>
    <s v="Jun"/>
    <n v="2021"/>
    <x v="88"/>
    <n v="359.45909999999998"/>
    <n v="22.610000000000014"/>
    <n v="248.71000000000015"/>
    <n v="0.14529914529914539"/>
    <x v="0"/>
    <s v="VERDADERO"/>
    <s v="jun-2021"/>
    <n v="-110.7491"/>
    <n v="-6.4700854700854696E-2"/>
  </r>
  <r>
    <n v="44375"/>
    <s v="P0021"/>
    <s v="44375P0021"/>
    <n v="2"/>
    <x v="1"/>
    <s v="CASH"/>
    <n v="43"/>
    <x v="32"/>
    <x v="0"/>
    <s v="Ft"/>
    <n v="126"/>
    <n v="162.54"/>
    <n v="252"/>
    <n v="325.08"/>
    <n v="28"/>
    <s v="Jun"/>
    <n v="2021"/>
    <x v="89"/>
    <n v="139.78440000000001"/>
    <n v="36.539999999999992"/>
    <n v="73.079999999999984"/>
    <n v="0.22480620155038755"/>
    <x v="1"/>
    <s v="VERDADERO"/>
    <s v="jun-2021"/>
    <n v="-66.704400000000021"/>
    <n v="-0.20519379844961247"/>
  </r>
  <r>
    <n v="44375"/>
    <s v="P0035"/>
    <s v="44375P0035"/>
    <n v="7"/>
    <x v="1"/>
    <s v="ONLINE"/>
    <n v="40"/>
    <x v="4"/>
    <x v="4"/>
    <s v="No."/>
    <n v="5"/>
    <n v="6.7"/>
    <n v="35"/>
    <n v="46.9"/>
    <n v="28"/>
    <s v="Jun"/>
    <n v="2021"/>
    <x v="89"/>
    <n v="18.760000000000002"/>
    <n v="1.7000000000000002"/>
    <n v="11.900000000000002"/>
    <n v="0.25373134328358216"/>
    <x v="1"/>
    <s v="FALSO"/>
    <s v="jun-2021"/>
    <n v="-6.860000000000003"/>
    <n v="-0.14626865671641798"/>
  </r>
  <r>
    <n v="44376"/>
    <s v="P0014"/>
    <s v="44376P0014"/>
    <n v="4"/>
    <x v="2"/>
    <s v="ONLINE"/>
    <n v="16"/>
    <x v="9"/>
    <x v="2"/>
    <s v="Kg"/>
    <n v="112"/>
    <n v="146.72"/>
    <n v="448"/>
    <n v="586.88"/>
    <n v="29"/>
    <s v="Jun"/>
    <n v="2021"/>
    <x v="90"/>
    <n v="93.900800000000004"/>
    <n v="34.72"/>
    <n v="138.88"/>
    <n v="0.23664122137404581"/>
    <x v="1"/>
    <s v="FALSO"/>
    <s v="jun-2021"/>
    <n v="44.979199999999992"/>
    <n v="7.664122137404579E-2"/>
  </r>
  <r>
    <n v="44378"/>
    <s v="P0005"/>
    <s v="44378P0005"/>
    <n v="11"/>
    <x v="2"/>
    <s v="CASH"/>
    <n v="27"/>
    <x v="24"/>
    <x v="3"/>
    <s v="Ft"/>
    <n v="133"/>
    <n v="155.61000000000001"/>
    <n v="1463"/>
    <n v="1711.71"/>
    <n v="1"/>
    <s v="Jul"/>
    <n v="2021"/>
    <x v="91"/>
    <n v="462.16170000000005"/>
    <n v="22.610000000000014"/>
    <n v="248.71000000000015"/>
    <n v="0.14529914529914539"/>
    <x v="0"/>
    <s v="VERDADERO"/>
    <s v="jul-2021"/>
    <n v="-213.45170000000007"/>
    <n v="-0.12470085470085474"/>
  </r>
  <r>
    <n v="44379"/>
    <s v="P0010"/>
    <s v="44379P0010"/>
    <n v="11"/>
    <x v="2"/>
    <s v="CASH"/>
    <n v="2"/>
    <x v="20"/>
    <x v="2"/>
    <s v="Ft"/>
    <n v="148"/>
    <n v="164.28"/>
    <n v="1628"/>
    <n v="1807.08"/>
    <n v="2"/>
    <s v="Jul"/>
    <n v="2021"/>
    <x v="92"/>
    <n v="36.141599999999997"/>
    <n v="16.28"/>
    <n v="179.08"/>
    <n v="9.9099099099099114E-2"/>
    <x v="2"/>
    <s v="VERDADERO"/>
    <s v="jul-2021"/>
    <n v="142.9384"/>
    <n v="7.909909909909911E-2"/>
  </r>
  <r>
    <n v="44380"/>
    <s v="P0033"/>
    <s v="44380P0033"/>
    <n v="9"/>
    <x v="1"/>
    <s v="CASH"/>
    <n v="50"/>
    <x v="38"/>
    <x v="4"/>
    <s v="Kg"/>
    <n v="95"/>
    <n v="119.7"/>
    <n v="855"/>
    <n v="1077.3"/>
    <n v="3"/>
    <s v="Jul"/>
    <n v="2021"/>
    <x v="93"/>
    <n v="538.65"/>
    <n v="24.700000000000003"/>
    <n v="222.3"/>
    <n v="0.20634920634920637"/>
    <x v="0"/>
    <s v="VERDADERO"/>
    <s v="jul-2021"/>
    <n v="-316.35000000000002"/>
    <n v="-0.29365079365079366"/>
  </r>
  <r>
    <n v="44380"/>
    <s v="P0003"/>
    <s v="44380P0003"/>
    <n v="8"/>
    <x v="1"/>
    <s v="CASH"/>
    <n v="51"/>
    <x v="6"/>
    <x v="3"/>
    <s v="Kg"/>
    <n v="71"/>
    <n v="80.94"/>
    <n v="568"/>
    <n v="647.52"/>
    <n v="3"/>
    <s v="Jul"/>
    <n v="2021"/>
    <x v="93"/>
    <n v="330.23520000000002"/>
    <n v="9.9399999999999977"/>
    <n v="79.519999999999982"/>
    <n v="0.12280701754385963"/>
    <x v="1"/>
    <s v="VERDADERO"/>
    <s v="jul-2021"/>
    <n v="-250.71520000000004"/>
    <n v="-0.38719298245614042"/>
  </r>
  <r>
    <n v="44382"/>
    <s v="P0002"/>
    <s v="44382P0002"/>
    <n v="8"/>
    <x v="2"/>
    <s v="ONLINE"/>
    <n v="11"/>
    <x v="29"/>
    <x v="3"/>
    <s v="Kg"/>
    <n v="105"/>
    <n v="142.80000000000001"/>
    <n v="840"/>
    <n v="1142.4000000000001"/>
    <n v="5"/>
    <s v="Jul"/>
    <n v="2021"/>
    <x v="94"/>
    <n v="125.66400000000002"/>
    <n v="37.800000000000011"/>
    <n v="302.40000000000009"/>
    <n v="0.26470588235294124"/>
    <x v="0"/>
    <s v="FALSO"/>
    <s v="jul-2021"/>
    <n v="176.7360000000001"/>
    <n v="0.15470588235294125"/>
  </r>
  <r>
    <n v="44383"/>
    <s v="P0041"/>
    <s v="44383P0041"/>
    <n v="15"/>
    <x v="2"/>
    <s v="CASH"/>
    <n v="35"/>
    <x v="41"/>
    <x v="1"/>
    <s v="Ft"/>
    <n v="138"/>
    <n v="173.88"/>
    <n v="2070"/>
    <n v="2608.1999999999998"/>
    <n v="6"/>
    <s v="Jul"/>
    <n v="2021"/>
    <x v="95"/>
    <n v="912.86999999999989"/>
    <n v="35.879999999999995"/>
    <n v="538.19999999999993"/>
    <n v="0.20634920634920634"/>
    <x v="2"/>
    <s v="VERDADERO"/>
    <s v="jul-2021"/>
    <n v="-374.67000000000007"/>
    <n v="-0.1436507936507937"/>
  </r>
  <r>
    <n v="44385"/>
    <s v="P0004"/>
    <s v="44385P0004"/>
    <n v="10"/>
    <x v="2"/>
    <s v="ONLINE"/>
    <n v="44"/>
    <x v="3"/>
    <x v="3"/>
    <s v="Lt"/>
    <n v="44"/>
    <n v="48.84"/>
    <n v="440"/>
    <n v="488.4"/>
    <n v="8"/>
    <s v="Jul"/>
    <n v="2021"/>
    <x v="96"/>
    <n v="214.89599999999999"/>
    <n v="4.8400000000000034"/>
    <n v="48.400000000000034"/>
    <n v="9.9099099099099169E-2"/>
    <x v="1"/>
    <s v="FALSO"/>
    <s v="jul-2021"/>
    <n v="-166.49599999999998"/>
    <n v="-0.34090090090090086"/>
  </r>
  <r>
    <n v="44387"/>
    <s v="P0034"/>
    <s v="44387P0034"/>
    <n v="6"/>
    <x v="0"/>
    <s v="CASH"/>
    <n v="37"/>
    <x v="13"/>
    <x v="4"/>
    <s v="Lt"/>
    <n v="55"/>
    <n v="58.3"/>
    <n v="330"/>
    <n v="349.8"/>
    <n v="10"/>
    <s v="Jul"/>
    <n v="2021"/>
    <x v="97"/>
    <n v="129.42600000000002"/>
    <n v="3.2999999999999972"/>
    <n v="19.799999999999983"/>
    <n v="5.6603773584905613E-2"/>
    <x v="1"/>
    <s v="VERDADERO"/>
    <s v="jul-2021"/>
    <n v="-109.626"/>
    <n v="-0.31339622641509435"/>
  </r>
  <r>
    <n v="44388"/>
    <s v="P0009"/>
    <s v="44388P0009"/>
    <n v="4"/>
    <x v="0"/>
    <s v="ONLINE"/>
    <n v="28"/>
    <x v="37"/>
    <x v="3"/>
    <s v="No."/>
    <n v="6"/>
    <n v="7.8599999999999994"/>
    <n v="24"/>
    <n v="31.44"/>
    <n v="11"/>
    <s v="Jul"/>
    <n v="2021"/>
    <x v="98"/>
    <n v="8.8032000000000004"/>
    <n v="1.8599999999999994"/>
    <n v="7.4399999999999977"/>
    <n v="0.23664122137404572"/>
    <x v="1"/>
    <s v="FALSO"/>
    <s v="jul-2021"/>
    <n v="-1.3631999999999991"/>
    <n v="-4.3358778625954164E-2"/>
  </r>
  <r>
    <n v="44390"/>
    <s v="P0019"/>
    <s v="44390P0019"/>
    <n v="1"/>
    <x v="2"/>
    <s v="CASH"/>
    <n v="45"/>
    <x v="40"/>
    <x v="2"/>
    <s v="Ft"/>
    <n v="150"/>
    <n v="210"/>
    <n v="150"/>
    <n v="210"/>
    <n v="13"/>
    <s v="Jul"/>
    <n v="2021"/>
    <x v="99"/>
    <n v="94.5"/>
    <n v="60"/>
    <n v="60"/>
    <n v="0.2857142857142857"/>
    <x v="1"/>
    <s v="VERDADERO"/>
    <s v="jul-2021"/>
    <n v="-34.5"/>
    <n v="-0.16428571428571428"/>
  </r>
  <r>
    <n v="44393"/>
    <s v="P0023"/>
    <s v="44393P0023"/>
    <n v="8"/>
    <x v="0"/>
    <s v="CASH"/>
    <n v="42"/>
    <x v="12"/>
    <x v="0"/>
    <s v="Ft"/>
    <n v="141"/>
    <n v="149.46"/>
    <n v="1128"/>
    <n v="1195.68"/>
    <n v="16"/>
    <s v="Jul"/>
    <n v="2021"/>
    <x v="100"/>
    <n v="502.18560000000002"/>
    <n v="8.460000000000008"/>
    <n v="67.680000000000064"/>
    <n v="5.660377358490571E-2"/>
    <x v="0"/>
    <s v="VERDADERO"/>
    <s v="jul-2021"/>
    <n v="-434.50559999999996"/>
    <n v="-0.36339622641509428"/>
  </r>
  <r>
    <n v="44395"/>
    <s v="P0027"/>
    <s v="44395P0027"/>
    <n v="14"/>
    <x v="1"/>
    <s v="ONLINE"/>
    <n v="31"/>
    <x v="26"/>
    <x v="4"/>
    <s v="Lt"/>
    <n v="48"/>
    <n v="57.12"/>
    <n v="672"/>
    <n v="799.68000000000006"/>
    <n v="18"/>
    <s v="Jul"/>
    <n v="2021"/>
    <x v="101"/>
    <n v="247.9008"/>
    <n v="9.1199999999999974"/>
    <n v="127.67999999999996"/>
    <n v="0.15966386554621842"/>
    <x v="1"/>
    <s v="FALSO"/>
    <s v="jul-2021"/>
    <n v="-120.22079999999994"/>
    <n v="-0.15033613445378144"/>
  </r>
  <r>
    <n v="44397"/>
    <s v="P0038"/>
    <s v="44397P0038"/>
    <n v="11"/>
    <x v="1"/>
    <s v="ONLINE"/>
    <n v="3"/>
    <x v="1"/>
    <x v="1"/>
    <s v="Kg"/>
    <n v="72"/>
    <n v="79.92"/>
    <n v="792"/>
    <n v="879.12"/>
    <n v="20"/>
    <s v="Jul"/>
    <n v="2021"/>
    <x v="102"/>
    <n v="26.3736"/>
    <n v="7.9200000000000017"/>
    <n v="87.120000000000019"/>
    <n v="9.9099099099099114E-2"/>
    <x v="0"/>
    <s v="FALSO"/>
    <s v="jul-2021"/>
    <n v="60.746399999999994"/>
    <n v="6.9099099099099087E-2"/>
  </r>
  <r>
    <n v="44397"/>
    <s v="P0043"/>
    <s v="44397P0043"/>
    <n v="5"/>
    <x v="2"/>
    <s v="ONLINE"/>
    <n v="8"/>
    <x v="23"/>
    <x v="1"/>
    <s v="Kg"/>
    <n v="67"/>
    <n v="83.08"/>
    <n v="335"/>
    <n v="415.4"/>
    <n v="20"/>
    <s v="Jul"/>
    <n v="2021"/>
    <x v="102"/>
    <n v="33.231999999999999"/>
    <n v="16.079999999999998"/>
    <n v="80.399999999999991"/>
    <n v="0.19354838709677419"/>
    <x v="1"/>
    <s v="FALSO"/>
    <s v="jul-2021"/>
    <n v="47.168000000000006"/>
    <n v="0.11354838709677421"/>
  </r>
  <r>
    <n v="44398"/>
    <s v="P0029"/>
    <s v="44398P0029"/>
    <n v="15"/>
    <x v="2"/>
    <s v="ONLINE"/>
    <n v="41"/>
    <x v="19"/>
    <x v="4"/>
    <s v="Lt"/>
    <n v="47"/>
    <n v="53.11"/>
    <n v="705"/>
    <n v="796.65"/>
    <n v="21"/>
    <s v="Jul"/>
    <n v="2021"/>
    <x v="103"/>
    <n v="326.62649999999996"/>
    <n v="6.1099999999999994"/>
    <n v="91.649999999999991"/>
    <n v="0.11504424778761062"/>
    <x v="1"/>
    <s v="FALSO"/>
    <s v="jul-2021"/>
    <n v="-234.97649999999999"/>
    <n v="-0.2949557522123894"/>
  </r>
  <r>
    <n v="44399"/>
    <s v="P0026"/>
    <s v="44399P0026"/>
    <n v="3"/>
    <x v="0"/>
    <s v="CASH"/>
    <n v="14"/>
    <x v="42"/>
    <x v="4"/>
    <s v="No."/>
    <n v="18"/>
    <n v="24.66"/>
    <n v="54"/>
    <n v="73.98"/>
    <n v="22"/>
    <s v="Jul"/>
    <n v="2021"/>
    <x v="104"/>
    <n v="10.357200000000002"/>
    <n v="6.66"/>
    <n v="19.98"/>
    <n v="0.27007299270072993"/>
    <x v="1"/>
    <s v="VERDADERO"/>
    <s v="jul-2021"/>
    <n v="9.622799999999998"/>
    <n v="0.13007299270072989"/>
  </r>
  <r>
    <n v="44399"/>
    <s v="P0024"/>
    <s v="44399P0024"/>
    <n v="14"/>
    <x v="1"/>
    <s v="CASH"/>
    <n v="27"/>
    <x v="0"/>
    <x v="0"/>
    <s v="Ft"/>
    <n v="144"/>
    <n v="156.96"/>
    <n v="2016"/>
    <n v="2197.44"/>
    <n v="22"/>
    <s v="Jul"/>
    <n v="2021"/>
    <x v="104"/>
    <n v="593.30880000000002"/>
    <n v="12.960000000000008"/>
    <n v="181.44000000000011"/>
    <n v="8.2568807339449588E-2"/>
    <x v="2"/>
    <s v="VERDADERO"/>
    <s v="jul-2021"/>
    <n v="-411.86879999999996"/>
    <n v="-0.18743119266055044"/>
  </r>
  <r>
    <n v="44400"/>
    <s v="P0036"/>
    <s v="44400P0036"/>
    <n v="7"/>
    <x v="0"/>
    <s v="ONLINE"/>
    <n v="45"/>
    <x v="43"/>
    <x v="4"/>
    <s v="Kg"/>
    <n v="90"/>
    <n v="96.3"/>
    <n v="630"/>
    <n v="674.1"/>
    <n v="23"/>
    <s v="Jul"/>
    <n v="2021"/>
    <x v="105"/>
    <n v="303.34500000000003"/>
    <n v="6.2999999999999972"/>
    <n v="44.09999999999998"/>
    <n v="6.5420560747663517E-2"/>
    <x v="1"/>
    <s v="FALSO"/>
    <s v="jul-2021"/>
    <n v="-259.245"/>
    <n v="-0.38457943925233645"/>
  </r>
  <r>
    <n v="44400"/>
    <s v="P0037"/>
    <s v="44400P0037"/>
    <n v="8"/>
    <x v="2"/>
    <s v="ONLINE"/>
    <n v="15"/>
    <x v="8"/>
    <x v="1"/>
    <s v="Kg"/>
    <n v="67"/>
    <n v="85.76"/>
    <n v="536"/>
    <n v="686.08"/>
    <n v="23"/>
    <s v="Jul"/>
    <n v="2021"/>
    <x v="105"/>
    <n v="102.91200000000001"/>
    <n v="18.760000000000005"/>
    <n v="150.08000000000004"/>
    <n v="0.21875000000000006"/>
    <x v="1"/>
    <s v="FALSO"/>
    <s v="jul-2021"/>
    <n v="47.168000000000006"/>
    <n v="6.8750000000000006E-2"/>
  </r>
  <r>
    <n v="44401"/>
    <s v="P0009"/>
    <s v="44401P0009"/>
    <n v="4"/>
    <x v="1"/>
    <s v="CASH"/>
    <n v="26"/>
    <x v="37"/>
    <x v="3"/>
    <s v="No."/>
    <n v="6"/>
    <n v="7.8599999999999994"/>
    <n v="24"/>
    <n v="31.44"/>
    <n v="24"/>
    <s v="Jul"/>
    <n v="2021"/>
    <x v="106"/>
    <n v="8.1744000000000003"/>
    <n v="1.8599999999999994"/>
    <n v="7.4399999999999977"/>
    <n v="0.23664122137404572"/>
    <x v="1"/>
    <s v="VERDADERO"/>
    <s v="jul-2021"/>
    <n v="-0.73440000000000083"/>
    <n v="-2.3358778625954223E-2"/>
  </r>
  <r>
    <n v="44406"/>
    <s v="P0044"/>
    <s v="44406P0044"/>
    <n v="15"/>
    <x v="1"/>
    <s v="CASH"/>
    <n v="34"/>
    <x v="11"/>
    <x v="1"/>
    <s v="Kg"/>
    <n v="76"/>
    <n v="82.08"/>
    <n v="1140"/>
    <n v="1231.2"/>
    <n v="29"/>
    <s v="Jul"/>
    <n v="2021"/>
    <x v="107"/>
    <n v="418.60800000000006"/>
    <n v="6.0799999999999983"/>
    <n v="91.199999999999974"/>
    <n v="7.4074074074074056E-2"/>
    <x v="0"/>
    <s v="VERDADERO"/>
    <s v="jul-2021"/>
    <n v="-327.40800000000002"/>
    <n v="-0.26592592592592595"/>
  </r>
  <r>
    <n v="44409"/>
    <s v="P0001"/>
    <s v="44409P0001"/>
    <n v="11"/>
    <x v="2"/>
    <s v="CASH"/>
    <n v="35"/>
    <x v="16"/>
    <x v="3"/>
    <s v="Kg"/>
    <n v="98"/>
    <n v="103.88"/>
    <n v="1078"/>
    <n v="1142.68"/>
    <n v="1"/>
    <s v="Aug"/>
    <n v="2021"/>
    <x v="108"/>
    <n v="399.93799999999999"/>
    <n v="5.8799999999999955"/>
    <n v="64.67999999999995"/>
    <n v="5.6603773584905613E-2"/>
    <x v="0"/>
    <s v="VERDADERO"/>
    <s v="ago-2021"/>
    <n v="-335.25799999999992"/>
    <n v="-0.29339622641509427"/>
  </r>
  <r>
    <n v="44410"/>
    <s v="P0023"/>
    <s v="44410P0023"/>
    <n v="3"/>
    <x v="2"/>
    <s v="ONLINE"/>
    <n v="14"/>
    <x v="12"/>
    <x v="0"/>
    <s v="Ft"/>
    <n v="141"/>
    <n v="149.46"/>
    <n v="423"/>
    <n v="448.38"/>
    <n v="2"/>
    <s v="Aug"/>
    <n v="2021"/>
    <x v="109"/>
    <n v="62.773200000000003"/>
    <n v="8.460000000000008"/>
    <n v="25.380000000000024"/>
    <n v="5.6603773584905717E-2"/>
    <x v="1"/>
    <s v="FALSO"/>
    <s v="ago-2021"/>
    <n v="-37.393199999999979"/>
    <n v="-8.3396226415094296E-2"/>
  </r>
  <r>
    <n v="44411"/>
    <s v="P0022"/>
    <s v="44411P0022"/>
    <n v="13"/>
    <x v="1"/>
    <s v="ONLINE"/>
    <n v="20"/>
    <x v="22"/>
    <x v="0"/>
    <s v="Ft"/>
    <n v="121"/>
    <n v="141.57"/>
    <n v="1573"/>
    <n v="1840.41"/>
    <n v="3"/>
    <s v="Aug"/>
    <n v="2021"/>
    <x v="110"/>
    <n v="368.08200000000005"/>
    <n v="20.569999999999993"/>
    <n v="267.40999999999991"/>
    <n v="0.14529914529914525"/>
    <x v="2"/>
    <s v="FALSO"/>
    <s v="ago-2021"/>
    <n v="-100.67200000000003"/>
    <n v="-5.4700854700854715E-2"/>
  </r>
  <r>
    <n v="44411"/>
    <s v="P0034"/>
    <s v="44411P0034"/>
    <n v="12"/>
    <x v="1"/>
    <s v="ONLINE"/>
    <n v="33"/>
    <x v="13"/>
    <x v="4"/>
    <s v="Lt"/>
    <n v="55"/>
    <n v="58.3"/>
    <n v="660"/>
    <n v="699.59999999999991"/>
    <n v="3"/>
    <s v="Aug"/>
    <n v="2021"/>
    <x v="110"/>
    <n v="230.86799999999999"/>
    <n v="3.2999999999999972"/>
    <n v="39.599999999999966"/>
    <n v="5.660377358490562E-2"/>
    <x v="1"/>
    <s v="FALSO"/>
    <s v="ago-2021"/>
    <n v="-191.26800000000009"/>
    <n v="-0.27339622641509448"/>
  </r>
  <r>
    <n v="44413"/>
    <s v="P0028"/>
    <s v="44413P0028"/>
    <n v="14"/>
    <x v="2"/>
    <s v="CASH"/>
    <n v="37"/>
    <x v="33"/>
    <x v="4"/>
    <s v="No."/>
    <n v="37"/>
    <n v="41.81"/>
    <n v="518"/>
    <n v="585.34"/>
    <n v="5"/>
    <s v="Aug"/>
    <n v="2021"/>
    <x v="111"/>
    <n v="216.57580000000002"/>
    <n v="4.8100000000000023"/>
    <n v="67.340000000000032"/>
    <n v="0.11504424778761067"/>
    <x v="1"/>
    <s v="VERDADERO"/>
    <s v="ago-2021"/>
    <n v="-149.23579999999998"/>
    <n v="-0.25495575221238936"/>
  </r>
  <r>
    <n v="44414"/>
    <s v="P0037"/>
    <s v="44414P0037"/>
    <n v="1"/>
    <x v="0"/>
    <s v="CASH"/>
    <n v="20"/>
    <x v="8"/>
    <x v="1"/>
    <s v="Kg"/>
    <n v="67"/>
    <n v="85.76"/>
    <n v="67"/>
    <n v="85.76"/>
    <n v="6"/>
    <s v="Aug"/>
    <n v="2021"/>
    <x v="112"/>
    <n v="17.152000000000001"/>
    <n v="18.760000000000005"/>
    <n v="18.760000000000005"/>
    <n v="0.21875000000000006"/>
    <x v="1"/>
    <s v="VERDADERO"/>
    <s v="ago-2021"/>
    <n v="1.6080000000000041"/>
    <n v="1.8750000000000048E-2"/>
  </r>
  <r>
    <n v="44418"/>
    <s v="P0005"/>
    <s v="44418P0005"/>
    <n v="4"/>
    <x v="0"/>
    <s v="CASH"/>
    <n v="19"/>
    <x v="24"/>
    <x v="3"/>
    <s v="Ft"/>
    <n v="133"/>
    <n v="155.61000000000001"/>
    <n v="532"/>
    <n v="622.44000000000005"/>
    <n v="10"/>
    <s v="Aug"/>
    <n v="2021"/>
    <x v="113"/>
    <n v="118.26360000000001"/>
    <n v="22.610000000000014"/>
    <n v="90.440000000000055"/>
    <n v="0.14529914529914537"/>
    <x v="1"/>
    <s v="VERDADERO"/>
    <s v="ago-2021"/>
    <n v="-27.823599999999942"/>
    <n v="-4.4700854700854602E-2"/>
  </r>
  <r>
    <n v="44418"/>
    <s v="P0044"/>
    <s v="44418P0044"/>
    <n v="10"/>
    <x v="1"/>
    <s v="CASH"/>
    <n v="27"/>
    <x v="11"/>
    <x v="1"/>
    <s v="Kg"/>
    <n v="76"/>
    <n v="82.08"/>
    <n v="760"/>
    <n v="820.8"/>
    <n v="10"/>
    <s v="Aug"/>
    <n v="2021"/>
    <x v="113"/>
    <n v="221.61600000000001"/>
    <n v="6.0799999999999983"/>
    <n v="60.799999999999983"/>
    <n v="7.4074074074074056E-2"/>
    <x v="0"/>
    <s v="VERDADERO"/>
    <s v="ago-2021"/>
    <n v="-160.81600000000003"/>
    <n v="-0.19592592592592598"/>
  </r>
  <r>
    <n v="44418"/>
    <s v="P0006"/>
    <s v="44418P0006"/>
    <n v="6"/>
    <x v="2"/>
    <s v="CASH"/>
    <n v="19"/>
    <x v="15"/>
    <x v="3"/>
    <s v="Kg"/>
    <n v="75"/>
    <n v="85.5"/>
    <n v="450"/>
    <n v="513"/>
    <n v="10"/>
    <s v="Aug"/>
    <n v="2021"/>
    <x v="113"/>
    <n v="97.47"/>
    <n v="10.5"/>
    <n v="63"/>
    <n v="0.12280701754385964"/>
    <x v="1"/>
    <s v="VERDADERO"/>
    <s v="ago-2021"/>
    <n v="-34.470000000000027"/>
    <n v="-6.7192982456140402E-2"/>
  </r>
  <r>
    <n v="44419"/>
    <s v="P0023"/>
    <s v="44419P0023"/>
    <n v="4"/>
    <x v="2"/>
    <s v="ONLINE"/>
    <n v="16"/>
    <x v="12"/>
    <x v="0"/>
    <s v="Ft"/>
    <n v="141"/>
    <n v="149.46"/>
    <n v="564"/>
    <n v="597.84"/>
    <n v="11"/>
    <s v="Aug"/>
    <n v="2021"/>
    <x v="114"/>
    <n v="95.65440000000001"/>
    <n v="8.460000000000008"/>
    <n v="33.840000000000032"/>
    <n v="5.660377358490571E-2"/>
    <x v="1"/>
    <s v="FALSO"/>
    <s v="ago-2021"/>
    <n v="-61.814399999999978"/>
    <n v="-0.1033962264150943"/>
  </r>
  <r>
    <n v="44421"/>
    <s v="P0011"/>
    <s v="44421P0011"/>
    <n v="13"/>
    <x v="2"/>
    <s v="ONLINE"/>
    <n v="8"/>
    <x v="31"/>
    <x v="2"/>
    <s v="Lt"/>
    <n v="44"/>
    <n v="48.4"/>
    <n v="572"/>
    <n v="629.19999999999993"/>
    <n v="13"/>
    <s v="Aug"/>
    <n v="2021"/>
    <x v="115"/>
    <n v="50.335999999999999"/>
    <n v="4.3999999999999986"/>
    <n v="57.199999999999982"/>
    <n v="9.0909090909090884E-2"/>
    <x v="1"/>
    <s v="FALSO"/>
    <s v="ago-2021"/>
    <n v="6.8639999999999191"/>
    <n v="1.0909090909090782E-2"/>
  </r>
  <r>
    <n v="44421"/>
    <s v="P0027"/>
    <s v="44421P0027"/>
    <n v="9"/>
    <x v="2"/>
    <s v="ONLINE"/>
    <n v="21"/>
    <x v="26"/>
    <x v="4"/>
    <s v="Lt"/>
    <n v="48"/>
    <n v="57.12"/>
    <n v="432"/>
    <n v="514.08000000000004"/>
    <n v="13"/>
    <s v="Aug"/>
    <n v="2021"/>
    <x v="115"/>
    <n v="107.9568"/>
    <n v="9.1199999999999974"/>
    <n v="82.079999999999984"/>
    <n v="0.15966386554621845"/>
    <x v="1"/>
    <s v="FALSO"/>
    <s v="ago-2021"/>
    <n v="-25.876799999999946"/>
    <n v="-5.0336134453781406E-2"/>
  </r>
  <r>
    <n v="44424"/>
    <s v="P0003"/>
    <s v="44424P0003"/>
    <n v="3"/>
    <x v="1"/>
    <s v="ONLINE"/>
    <n v="36"/>
    <x v="6"/>
    <x v="3"/>
    <s v="Kg"/>
    <n v="71"/>
    <n v="80.94"/>
    <n v="213"/>
    <n v="242.82"/>
    <n v="16"/>
    <s v="Aug"/>
    <n v="2021"/>
    <x v="116"/>
    <n v="87.415199999999999"/>
    <n v="9.9399999999999977"/>
    <n v="29.819999999999993"/>
    <n v="0.12280701754385963"/>
    <x v="1"/>
    <s v="FALSO"/>
    <s v="ago-2021"/>
    <n v="-57.595200000000006"/>
    <n v="-0.23719298245614037"/>
  </r>
  <r>
    <n v="44426"/>
    <s v="P0025"/>
    <s v="44426P0025"/>
    <n v="6"/>
    <x v="2"/>
    <s v="ONLINE"/>
    <n v="23"/>
    <x v="7"/>
    <x v="0"/>
    <s v="No."/>
    <n v="7"/>
    <n v="8.33"/>
    <n v="42"/>
    <n v="49.98"/>
    <n v="18"/>
    <s v="Aug"/>
    <n v="2021"/>
    <x v="117"/>
    <n v="11.4954"/>
    <n v="1.33"/>
    <n v="7.98"/>
    <n v="0.1596638655462185"/>
    <x v="1"/>
    <s v="FALSO"/>
    <s v="ago-2021"/>
    <n v="-3.5153999999999996"/>
    <n v="-7.0336134453781507E-2"/>
  </r>
  <r>
    <n v="44428"/>
    <s v="P0020"/>
    <s v="44428P0020"/>
    <n v="15"/>
    <x v="2"/>
    <s v="CASH"/>
    <n v="23"/>
    <x v="14"/>
    <x v="0"/>
    <s v="Lt"/>
    <n v="61"/>
    <n v="76.25"/>
    <n v="915"/>
    <n v="1143.75"/>
    <n v="20"/>
    <s v="Aug"/>
    <n v="2021"/>
    <x v="118"/>
    <n v="263.0625"/>
    <n v="15.25"/>
    <n v="228.75"/>
    <n v="0.2"/>
    <x v="0"/>
    <s v="VERDADERO"/>
    <s v="ago-2021"/>
    <n v="-34.3125"/>
    <n v="-0.03"/>
  </r>
  <r>
    <n v="44428"/>
    <s v="P0031"/>
    <s v="44428P0031"/>
    <n v="9"/>
    <x v="2"/>
    <s v="ONLINE"/>
    <n v="40"/>
    <x v="5"/>
    <x v="4"/>
    <s v="Kg"/>
    <n v="93"/>
    <n v="104.16"/>
    <n v="837"/>
    <n v="937.43999999999994"/>
    <n v="20"/>
    <s v="Aug"/>
    <n v="2021"/>
    <x v="118"/>
    <n v="374.976"/>
    <n v="11.159999999999997"/>
    <n v="100.43999999999997"/>
    <n v="0.10714285714285712"/>
    <x v="0"/>
    <s v="FALSO"/>
    <s v="ago-2021"/>
    <n v="-274.53600000000006"/>
    <n v="-0.29285714285714293"/>
  </r>
  <r>
    <n v="44428"/>
    <s v="P0028"/>
    <s v="44428P0028"/>
    <n v="13"/>
    <x v="2"/>
    <s v="ONLINE"/>
    <n v="44"/>
    <x v="33"/>
    <x v="4"/>
    <s v="No."/>
    <n v="37"/>
    <n v="41.81"/>
    <n v="481"/>
    <n v="543.53"/>
    <n v="20"/>
    <s v="Aug"/>
    <n v="2021"/>
    <x v="118"/>
    <n v="239.1532"/>
    <n v="4.8100000000000023"/>
    <n v="62.53000000000003"/>
    <n v="0.11504424778761067"/>
    <x v="1"/>
    <s v="FALSO"/>
    <s v="ago-2021"/>
    <n v="-176.6232"/>
    <n v="-0.32495575221238937"/>
  </r>
  <r>
    <n v="44434"/>
    <s v="P0039"/>
    <s v="44434P0039"/>
    <n v="4"/>
    <x v="2"/>
    <s v="ONLINE"/>
    <n v="29"/>
    <x v="34"/>
    <x v="1"/>
    <s v="No."/>
    <n v="37"/>
    <n v="42.55"/>
    <n v="148"/>
    <n v="170.2"/>
    <n v="26"/>
    <s v="Aug"/>
    <n v="2021"/>
    <x v="119"/>
    <n v="49.35799999999999"/>
    <n v="5.5499999999999972"/>
    <n v="22.199999999999989"/>
    <n v="0.13043478260869559"/>
    <x v="1"/>
    <s v="FALSO"/>
    <s v="ago-2021"/>
    <n v="-27.158000000000001"/>
    <n v="-0.15956521739130436"/>
  </r>
  <r>
    <n v="44437"/>
    <s v="P0034"/>
    <s v="44437P0034"/>
    <n v="12"/>
    <x v="0"/>
    <s v="ONLINE"/>
    <n v="4"/>
    <x v="13"/>
    <x v="4"/>
    <s v="Lt"/>
    <n v="55"/>
    <n v="58.3"/>
    <n v="660"/>
    <n v="699.59999999999991"/>
    <n v="29"/>
    <s v="Aug"/>
    <n v="2021"/>
    <x v="120"/>
    <n v="27.983999999999998"/>
    <n v="3.2999999999999972"/>
    <n v="39.599999999999966"/>
    <n v="5.660377358490562E-2"/>
    <x v="1"/>
    <s v="FALSO"/>
    <s v="ago-2021"/>
    <n v="11.615999999999872"/>
    <n v="1.660377358490548E-2"/>
  </r>
  <r>
    <n v="44438"/>
    <s v="P0013"/>
    <s v="44438P0013"/>
    <n v="13"/>
    <x v="2"/>
    <s v="ONLINE"/>
    <n v="23"/>
    <x v="2"/>
    <x v="2"/>
    <s v="Kg"/>
    <n v="112"/>
    <n v="122.08"/>
    <n v="1456"/>
    <n v="1587.04"/>
    <n v="30"/>
    <s v="Aug"/>
    <n v="2021"/>
    <x v="121"/>
    <n v="365.01920000000001"/>
    <n v="10.079999999999998"/>
    <n v="131.03999999999996"/>
    <n v="8.2568807339449518E-2"/>
    <x v="0"/>
    <s v="FALSO"/>
    <s v="ago-2021"/>
    <n v="-233.97919999999999"/>
    <n v="-0.14743119266055046"/>
  </r>
  <r>
    <n v="44439"/>
    <s v="P0001"/>
    <s v="44439P0001"/>
    <n v="2"/>
    <x v="2"/>
    <s v="ONLINE"/>
    <n v="36"/>
    <x v="16"/>
    <x v="3"/>
    <s v="Kg"/>
    <n v="98"/>
    <n v="103.88"/>
    <n v="196"/>
    <n v="207.76"/>
    <n v="31"/>
    <s v="Aug"/>
    <n v="2021"/>
    <x v="122"/>
    <n v="74.793599999999998"/>
    <n v="5.8799999999999955"/>
    <n v="11.759999999999991"/>
    <n v="5.660377358490562E-2"/>
    <x v="1"/>
    <s v="FALSO"/>
    <s v="ago-2021"/>
    <n v="-63.033600000000007"/>
    <n v="-0.30339622641509439"/>
  </r>
  <r>
    <n v="44439"/>
    <s v="P0035"/>
    <s v="44439P0035"/>
    <n v="11"/>
    <x v="2"/>
    <s v="ONLINE"/>
    <n v="3"/>
    <x v="4"/>
    <x v="4"/>
    <s v="No."/>
    <n v="5"/>
    <n v="6.7"/>
    <n v="55"/>
    <n v="73.7"/>
    <n v="31"/>
    <s v="Aug"/>
    <n v="2021"/>
    <x v="122"/>
    <n v="2.2109999999999999"/>
    <n v="1.7000000000000002"/>
    <n v="18.700000000000003"/>
    <n v="0.2537313432835821"/>
    <x v="1"/>
    <s v="FALSO"/>
    <s v="ago-2021"/>
    <n v="16.489000000000004"/>
    <n v="0.22373134328358213"/>
  </r>
  <r>
    <n v="44440"/>
    <s v="P0024"/>
    <s v="44440P0024"/>
    <n v="1"/>
    <x v="0"/>
    <s v="CASH"/>
    <n v="30"/>
    <x v="0"/>
    <x v="0"/>
    <s v="Ft"/>
    <n v="144"/>
    <n v="156.96"/>
    <n v="144"/>
    <n v="156.96"/>
    <n v="1"/>
    <s v="Sep"/>
    <n v="2021"/>
    <x v="123"/>
    <n v="47.088000000000001"/>
    <n v="12.960000000000008"/>
    <n v="12.960000000000008"/>
    <n v="8.2568807339449588E-2"/>
    <x v="1"/>
    <s v="VERDADERO"/>
    <s v="sep-2021"/>
    <n v="-34.127999999999986"/>
    <n v="-0.21743119266055036"/>
  </r>
  <r>
    <n v="44440"/>
    <s v="P0003"/>
    <s v="44440P0003"/>
    <n v="14"/>
    <x v="1"/>
    <s v="ONLINE"/>
    <n v="15"/>
    <x v="6"/>
    <x v="3"/>
    <s v="Kg"/>
    <n v="71"/>
    <n v="80.94"/>
    <n v="994"/>
    <n v="1133.1600000000001"/>
    <n v="1"/>
    <s v="Sep"/>
    <n v="2021"/>
    <x v="123"/>
    <n v="169.97400000000002"/>
    <n v="9.9399999999999977"/>
    <n v="139.15999999999997"/>
    <n v="0.12280701754385961"/>
    <x v="0"/>
    <s v="FALSO"/>
    <s v="sep-2021"/>
    <n v="-30.813999999999965"/>
    <n v="-2.7192982456140317E-2"/>
  </r>
  <r>
    <n v="44442"/>
    <s v="P0041"/>
    <s v="44442P0041"/>
    <n v="8"/>
    <x v="2"/>
    <s v="ONLINE"/>
    <n v="28"/>
    <x v="41"/>
    <x v="1"/>
    <s v="Ft"/>
    <n v="138"/>
    <n v="173.88"/>
    <n v="1104"/>
    <n v="1391.04"/>
    <n v="3"/>
    <s v="Sep"/>
    <n v="2021"/>
    <x v="124"/>
    <n v="389.49120000000005"/>
    <n v="35.879999999999995"/>
    <n v="287.03999999999996"/>
    <n v="0.20634920634920634"/>
    <x v="0"/>
    <s v="FALSO"/>
    <s v="sep-2021"/>
    <n v="-102.45120000000009"/>
    <n v="-7.3650793650793717E-2"/>
  </r>
  <r>
    <n v="44443"/>
    <s v="P0028"/>
    <s v="44443P0028"/>
    <n v="7"/>
    <x v="2"/>
    <s v="ONLINE"/>
    <n v="5"/>
    <x v="33"/>
    <x v="4"/>
    <s v="No."/>
    <n v="37"/>
    <n v="41.81"/>
    <n v="259"/>
    <n v="292.67"/>
    <n v="4"/>
    <s v="Sep"/>
    <n v="2021"/>
    <x v="125"/>
    <n v="14.633500000000002"/>
    <n v="4.8100000000000023"/>
    <n v="33.670000000000016"/>
    <n v="0.11504424778761067"/>
    <x v="1"/>
    <s v="FALSO"/>
    <s v="sep-2021"/>
    <n v="19.03649999999999"/>
    <n v="6.5044247787610573E-2"/>
  </r>
  <r>
    <n v="44443"/>
    <s v="P0023"/>
    <s v="44443P0023"/>
    <n v="15"/>
    <x v="2"/>
    <s v="ONLINE"/>
    <n v="5"/>
    <x v="12"/>
    <x v="0"/>
    <s v="Ft"/>
    <n v="141"/>
    <n v="149.46"/>
    <n v="2115"/>
    <n v="2241.9"/>
    <n v="4"/>
    <s v="Sep"/>
    <n v="2021"/>
    <x v="125"/>
    <n v="112.09500000000001"/>
    <n v="8.460000000000008"/>
    <n v="126.90000000000012"/>
    <n v="5.660377358490571E-2"/>
    <x v="2"/>
    <s v="FALSO"/>
    <s v="sep-2021"/>
    <n v="14.805000000000291"/>
    <n v="6.6037735849057899E-3"/>
  </r>
  <r>
    <n v="44444"/>
    <s v="P0032"/>
    <s v="44444P0032"/>
    <n v="1"/>
    <x v="2"/>
    <s v="CASH"/>
    <n v="5"/>
    <x v="18"/>
    <x v="4"/>
    <s v="Kg"/>
    <n v="89"/>
    <n v="117.48"/>
    <n v="89"/>
    <n v="117.48"/>
    <n v="5"/>
    <s v="Sep"/>
    <n v="2021"/>
    <x v="126"/>
    <n v="5.8740000000000006"/>
    <n v="28.480000000000004"/>
    <n v="28.480000000000004"/>
    <n v="0.24242424242424246"/>
    <x v="1"/>
    <s v="VERDADERO"/>
    <s v="sep-2021"/>
    <n v="22.606000000000009"/>
    <n v="0.1924242424242425"/>
  </r>
  <r>
    <n v="44446"/>
    <s v="P0019"/>
    <s v="44446P0019"/>
    <n v="5"/>
    <x v="2"/>
    <s v="ONLINE"/>
    <n v="2"/>
    <x v="40"/>
    <x v="2"/>
    <s v="Ft"/>
    <n v="150"/>
    <n v="210"/>
    <n v="750"/>
    <n v="1050"/>
    <n v="7"/>
    <s v="Sep"/>
    <n v="2021"/>
    <x v="127"/>
    <n v="21"/>
    <n v="60"/>
    <n v="300"/>
    <n v="0.2857142857142857"/>
    <x v="1"/>
    <s v="FALSO"/>
    <s v="sep-2021"/>
    <n v="279"/>
    <n v="0.26571428571428574"/>
  </r>
  <r>
    <n v="44448"/>
    <s v="P0044"/>
    <s v="44448P0044"/>
    <n v="4"/>
    <x v="2"/>
    <s v="ONLINE"/>
    <n v="34"/>
    <x v="11"/>
    <x v="1"/>
    <s v="Kg"/>
    <n v="76"/>
    <n v="82.08"/>
    <n v="304"/>
    <n v="328.32"/>
    <n v="9"/>
    <s v="Sep"/>
    <n v="2021"/>
    <x v="128"/>
    <n v="111.62880000000001"/>
    <n v="6.0799999999999983"/>
    <n v="24.319999999999993"/>
    <n v="7.4074074074074056E-2"/>
    <x v="1"/>
    <s v="FALSO"/>
    <s v="sep-2021"/>
    <n v="-87.308800000000019"/>
    <n v="-0.26592592592592601"/>
  </r>
  <r>
    <n v="44449"/>
    <s v="P0030"/>
    <s v="44449P0030"/>
    <n v="6"/>
    <x v="2"/>
    <s v="ONLINE"/>
    <n v="14"/>
    <x v="28"/>
    <x v="4"/>
    <s v="Ft"/>
    <n v="148"/>
    <n v="201.28"/>
    <n v="888"/>
    <n v="1207.68"/>
    <n v="10"/>
    <s v="Sep"/>
    <n v="2021"/>
    <x v="129"/>
    <n v="169.07520000000002"/>
    <n v="53.28"/>
    <n v="319.68"/>
    <n v="0.26470588235294118"/>
    <x v="0"/>
    <s v="FALSO"/>
    <s v="sep-2021"/>
    <n v="150.60480000000007"/>
    <n v="0.12470588235294122"/>
  </r>
  <r>
    <n v="44449"/>
    <s v="P0001"/>
    <s v="44449P0001"/>
    <n v="9"/>
    <x v="0"/>
    <s v="ONLINE"/>
    <n v="13"/>
    <x v="16"/>
    <x v="3"/>
    <s v="Kg"/>
    <n v="98"/>
    <n v="103.88"/>
    <n v="882"/>
    <n v="934.92"/>
    <n v="10"/>
    <s v="Sep"/>
    <n v="2021"/>
    <x v="129"/>
    <n v="121.53959999999999"/>
    <n v="5.8799999999999955"/>
    <n v="52.919999999999959"/>
    <n v="5.660377358490562E-2"/>
    <x v="0"/>
    <s v="FALSO"/>
    <s v="sep-2021"/>
    <n v="-68.619599999999991"/>
    <n v="-7.3396226415094329E-2"/>
  </r>
  <r>
    <n v="44449"/>
    <s v="P0026"/>
    <s v="44449P0026"/>
    <n v="2"/>
    <x v="2"/>
    <s v="ONLINE"/>
    <n v="32"/>
    <x v="42"/>
    <x v="4"/>
    <s v="No."/>
    <n v="18"/>
    <n v="24.66"/>
    <n v="36"/>
    <n v="49.32"/>
    <n v="10"/>
    <s v="Sep"/>
    <n v="2021"/>
    <x v="129"/>
    <n v="15.782400000000001"/>
    <n v="6.66"/>
    <n v="13.32"/>
    <n v="0.27007299270072993"/>
    <x v="1"/>
    <s v="FALSO"/>
    <s v="sep-2021"/>
    <n v="-2.4624000000000024"/>
    <n v="-4.9927007299270118E-2"/>
  </r>
  <r>
    <n v="44450"/>
    <s v="P0001"/>
    <s v="44450P0001"/>
    <n v="6"/>
    <x v="0"/>
    <s v="ONLINE"/>
    <n v="38"/>
    <x v="16"/>
    <x v="3"/>
    <s v="Kg"/>
    <n v="98"/>
    <n v="103.88"/>
    <n v="588"/>
    <n v="623.28"/>
    <n v="11"/>
    <s v="Sep"/>
    <n v="2021"/>
    <x v="130"/>
    <n v="236.84639999999999"/>
    <n v="5.8799999999999955"/>
    <n v="35.279999999999973"/>
    <n v="5.660377358490562E-2"/>
    <x v="1"/>
    <s v="FALSO"/>
    <s v="sep-2021"/>
    <n v="-201.56640000000004"/>
    <n v="-0.32339622641509441"/>
  </r>
  <r>
    <n v="44452"/>
    <s v="P0041"/>
    <s v="44452P0041"/>
    <n v="7"/>
    <x v="2"/>
    <s v="CASH"/>
    <n v="34"/>
    <x v="41"/>
    <x v="1"/>
    <s v="Ft"/>
    <n v="138"/>
    <n v="173.88"/>
    <n v="966"/>
    <n v="1217.1600000000001"/>
    <n v="13"/>
    <s v="Sep"/>
    <n v="2021"/>
    <x v="131"/>
    <n v="413.83440000000007"/>
    <n v="35.879999999999995"/>
    <n v="251.15999999999997"/>
    <n v="0.20634920634920631"/>
    <x v="0"/>
    <s v="VERDADERO"/>
    <s v="sep-2021"/>
    <n v="-162.67439999999999"/>
    <n v="-0.13365079365079363"/>
  </r>
  <r>
    <n v="44454"/>
    <s v="P0042"/>
    <s v="44454P0042"/>
    <n v="6"/>
    <x v="2"/>
    <s v="ONLINE"/>
    <n v="6"/>
    <x v="10"/>
    <x v="1"/>
    <s v="Ft"/>
    <n v="120"/>
    <n v="162"/>
    <n v="720"/>
    <n v="972"/>
    <n v="15"/>
    <s v="Sep"/>
    <n v="2021"/>
    <x v="132"/>
    <n v="58.32"/>
    <n v="42"/>
    <n v="252"/>
    <n v="0.25925925925925924"/>
    <x v="1"/>
    <s v="FALSO"/>
    <s v="sep-2021"/>
    <n v="193.67999999999995"/>
    <n v="0.19925925925925922"/>
  </r>
  <r>
    <n v="44454"/>
    <s v="P0042"/>
    <s v="44454P0042"/>
    <n v="14"/>
    <x v="2"/>
    <s v="ONLINE"/>
    <n v="0"/>
    <x v="10"/>
    <x v="1"/>
    <s v="Ft"/>
    <n v="120"/>
    <n v="162"/>
    <n v="1680"/>
    <n v="2268"/>
    <n v="15"/>
    <s v="Sep"/>
    <n v="2021"/>
    <x v="132"/>
    <n v="0"/>
    <n v="42"/>
    <n v="588"/>
    <n v="0.25925925925925924"/>
    <x v="2"/>
    <s v="FALSO"/>
    <s v="sep-2021"/>
    <n v="588"/>
    <n v="0.25925925925925924"/>
  </r>
  <r>
    <n v="44460"/>
    <s v="P0020"/>
    <s v="44460P0020"/>
    <n v="7"/>
    <x v="0"/>
    <s v="CASH"/>
    <n v="12"/>
    <x v="14"/>
    <x v="0"/>
    <s v="Lt"/>
    <n v="61"/>
    <n v="76.25"/>
    <n v="427"/>
    <n v="533.75"/>
    <n v="21"/>
    <s v="Sep"/>
    <n v="2021"/>
    <x v="133"/>
    <n v="64.05"/>
    <n v="15.25"/>
    <n v="106.75"/>
    <n v="0.2"/>
    <x v="1"/>
    <s v="VERDADERO"/>
    <s v="sep-2021"/>
    <n v="42.699999999999989"/>
    <n v="7.9999999999999974E-2"/>
  </r>
  <r>
    <n v="44461"/>
    <s v="P0040"/>
    <s v="44461P0040"/>
    <n v="2"/>
    <x v="1"/>
    <s v="CASH"/>
    <n v="1"/>
    <x v="17"/>
    <x v="1"/>
    <s v="Kg"/>
    <n v="90"/>
    <n v="115.2"/>
    <n v="180"/>
    <n v="230.4"/>
    <n v="22"/>
    <s v="Sep"/>
    <n v="2021"/>
    <x v="134"/>
    <n v="2.3040000000000003"/>
    <n v="25.200000000000003"/>
    <n v="50.400000000000006"/>
    <n v="0.21875000000000003"/>
    <x v="1"/>
    <s v="VERDADERO"/>
    <s v="sep-2021"/>
    <n v="48.096000000000004"/>
    <n v="0.20875000000000002"/>
  </r>
  <r>
    <n v="44461"/>
    <s v="P0002"/>
    <s v="44461P0002"/>
    <n v="4"/>
    <x v="2"/>
    <s v="CASH"/>
    <n v="32"/>
    <x v="29"/>
    <x v="3"/>
    <s v="Kg"/>
    <n v="105"/>
    <n v="142.80000000000001"/>
    <n v="420"/>
    <n v="571.20000000000005"/>
    <n v="22"/>
    <s v="Sep"/>
    <n v="2021"/>
    <x v="134"/>
    <n v="182.78400000000002"/>
    <n v="37.800000000000011"/>
    <n v="151.20000000000005"/>
    <n v="0.26470588235294124"/>
    <x v="1"/>
    <s v="VERDADERO"/>
    <s v="sep-2021"/>
    <n v="-31.583999999999946"/>
    <n v="-5.5294117647058723E-2"/>
  </r>
  <r>
    <n v="44462"/>
    <s v="P0018"/>
    <s v="44462P0018"/>
    <n v="12"/>
    <x v="2"/>
    <s v="CASH"/>
    <n v="26"/>
    <x v="30"/>
    <x v="2"/>
    <s v="No."/>
    <n v="37"/>
    <n v="49.21"/>
    <n v="444"/>
    <n v="590.52"/>
    <n v="23"/>
    <s v="Sep"/>
    <n v="2021"/>
    <x v="135"/>
    <n v="153.5352"/>
    <n v="12.21"/>
    <n v="146.52000000000001"/>
    <n v="0.24812030075187971"/>
    <x v="1"/>
    <s v="VERDADERO"/>
    <s v="sep-2021"/>
    <n v="-7.0152000000000498"/>
    <n v="-1.1879699248120386E-2"/>
  </r>
  <r>
    <n v="44462"/>
    <s v="P0021"/>
    <s v="44462P0021"/>
    <n v="7"/>
    <x v="1"/>
    <s v="ONLINE"/>
    <n v="34"/>
    <x v="32"/>
    <x v="0"/>
    <s v="Ft"/>
    <n v="126"/>
    <n v="162.54"/>
    <n v="882"/>
    <n v="1137.78"/>
    <n v="23"/>
    <s v="Sep"/>
    <n v="2021"/>
    <x v="135"/>
    <n v="386.84520000000003"/>
    <n v="36.539999999999992"/>
    <n v="255.77999999999994"/>
    <n v="0.22480620155038755"/>
    <x v="0"/>
    <s v="FALSO"/>
    <s v="sep-2021"/>
    <n v="-131.0652"/>
    <n v="-0.1151937984496124"/>
  </r>
  <r>
    <n v="44466"/>
    <s v="P0034"/>
    <s v="44466P0034"/>
    <n v="1"/>
    <x v="2"/>
    <s v="CASH"/>
    <n v="48"/>
    <x v="13"/>
    <x v="4"/>
    <s v="Lt"/>
    <n v="55"/>
    <n v="58.3"/>
    <n v="55"/>
    <n v="58.3"/>
    <n v="27"/>
    <s v="Sep"/>
    <n v="2021"/>
    <x v="136"/>
    <n v="27.983999999999998"/>
    <n v="3.2999999999999972"/>
    <n v="3.2999999999999972"/>
    <n v="5.6603773584905613E-2"/>
    <x v="1"/>
    <s v="VERDADERO"/>
    <s v="sep-2021"/>
    <n v="-24.684000000000001"/>
    <n v="-0.42339622641509439"/>
  </r>
  <r>
    <n v="44469"/>
    <s v="P0014"/>
    <s v="44469P0014"/>
    <n v="9"/>
    <x v="1"/>
    <s v="ONLINE"/>
    <n v="50"/>
    <x v="9"/>
    <x v="2"/>
    <s v="Kg"/>
    <n v="112"/>
    <n v="146.72"/>
    <n v="1008"/>
    <n v="1320.48"/>
    <n v="30"/>
    <s v="Sep"/>
    <n v="2021"/>
    <x v="137"/>
    <n v="660.24"/>
    <n v="34.72"/>
    <n v="312.48"/>
    <n v="0.23664122137404581"/>
    <x v="0"/>
    <s v="FALSO"/>
    <s v="sep-2021"/>
    <n v="-347.76"/>
    <n v="-0.26335877862595419"/>
  </r>
  <r>
    <n v="44469"/>
    <s v="P0006"/>
    <s v="44469P0006"/>
    <n v="5"/>
    <x v="1"/>
    <s v="ONLINE"/>
    <n v="47"/>
    <x v="15"/>
    <x v="3"/>
    <s v="Kg"/>
    <n v="75"/>
    <n v="85.5"/>
    <n v="375"/>
    <n v="427.5"/>
    <n v="30"/>
    <s v="Sep"/>
    <n v="2021"/>
    <x v="137"/>
    <n v="200.92499999999998"/>
    <n v="10.5"/>
    <n v="52.5"/>
    <n v="0.12280701754385964"/>
    <x v="1"/>
    <s v="FALSO"/>
    <s v="sep-2021"/>
    <n v="-148.42499999999998"/>
    <n v="-0.34719298245614033"/>
  </r>
  <r>
    <n v="44470"/>
    <s v="P0030"/>
    <s v="44470P0030"/>
    <n v="14"/>
    <x v="1"/>
    <s v="CASH"/>
    <n v="14"/>
    <x v="28"/>
    <x v="4"/>
    <s v="Ft"/>
    <n v="148"/>
    <n v="201.28"/>
    <n v="2072"/>
    <n v="2817.92"/>
    <n v="1"/>
    <s v="Oct"/>
    <n v="2021"/>
    <x v="138"/>
    <n v="394.50880000000006"/>
    <n v="53.28"/>
    <n v="745.92000000000007"/>
    <n v="0.26470588235294118"/>
    <x v="2"/>
    <s v="VERDADERO"/>
    <s v="oct-2021"/>
    <n v="351.41120000000001"/>
    <n v="0.12470588235294118"/>
  </r>
  <r>
    <n v="44471"/>
    <s v="P0014"/>
    <s v="44471P0014"/>
    <n v="15"/>
    <x v="2"/>
    <s v="ONLINE"/>
    <n v="28"/>
    <x v="9"/>
    <x v="2"/>
    <s v="Kg"/>
    <n v="112"/>
    <n v="146.72"/>
    <n v="1680"/>
    <n v="2200.8000000000002"/>
    <n v="2"/>
    <s v="Oct"/>
    <n v="2021"/>
    <x v="139"/>
    <n v="616.22400000000016"/>
    <n v="34.72"/>
    <n v="520.79999999999995"/>
    <n v="0.23664122137404575"/>
    <x v="2"/>
    <s v="FALSO"/>
    <s v="oct-2021"/>
    <n v="-95.423999999999978"/>
    <n v="-4.3358778625954185E-2"/>
  </r>
  <r>
    <n v="44472"/>
    <s v="P0019"/>
    <s v="44472P0019"/>
    <n v="9"/>
    <x v="2"/>
    <s v="ONLINE"/>
    <n v="21"/>
    <x v="40"/>
    <x v="2"/>
    <s v="Ft"/>
    <n v="150"/>
    <n v="210"/>
    <n v="1350"/>
    <n v="1890"/>
    <n v="3"/>
    <s v="Oct"/>
    <n v="2021"/>
    <x v="140"/>
    <n v="396.9"/>
    <n v="60"/>
    <n v="540"/>
    <n v="0.2857142857142857"/>
    <x v="0"/>
    <s v="FALSO"/>
    <s v="oct-2021"/>
    <n v="143.09999999999991"/>
    <n v="7.5714285714285665E-2"/>
  </r>
  <r>
    <n v="44475"/>
    <s v="P0035"/>
    <s v="44475P0035"/>
    <n v="1"/>
    <x v="2"/>
    <s v="ONLINE"/>
    <n v="17"/>
    <x v="4"/>
    <x v="4"/>
    <s v="No."/>
    <n v="5"/>
    <n v="6.7"/>
    <n v="5"/>
    <n v="6.7"/>
    <n v="6"/>
    <s v="Oct"/>
    <n v="2021"/>
    <x v="141"/>
    <n v="1.139"/>
    <n v="1.7000000000000002"/>
    <n v="1.7000000000000002"/>
    <n v="0.2537313432835821"/>
    <x v="1"/>
    <s v="FALSO"/>
    <s v="oct-2021"/>
    <n v="0.56099999999999994"/>
    <n v="8.3731343283582074E-2"/>
  </r>
  <r>
    <n v="44475"/>
    <s v="P0036"/>
    <s v="44475P0036"/>
    <n v="12"/>
    <x v="1"/>
    <s v="ONLINE"/>
    <n v="53"/>
    <x v="43"/>
    <x v="4"/>
    <s v="Kg"/>
    <n v="90"/>
    <n v="96.3"/>
    <n v="1080"/>
    <n v="1155.5999999999999"/>
    <n v="6"/>
    <s v="Oct"/>
    <n v="2021"/>
    <x v="141"/>
    <n v="612.46799999999996"/>
    <n v="6.2999999999999972"/>
    <n v="75.599999999999966"/>
    <n v="6.5420560747663531E-2"/>
    <x v="0"/>
    <s v="FALSO"/>
    <s v="oct-2021"/>
    <n v="-536.86800000000005"/>
    <n v="-0.46457943925233652"/>
  </r>
  <r>
    <n v="44476"/>
    <s v="P0026"/>
    <s v="44476P0026"/>
    <n v="6"/>
    <x v="2"/>
    <s v="CASH"/>
    <n v="16"/>
    <x v="42"/>
    <x v="4"/>
    <s v="No."/>
    <n v="18"/>
    <n v="24.66"/>
    <n v="108"/>
    <n v="147.96"/>
    <n v="7"/>
    <s v="Oct"/>
    <n v="2021"/>
    <x v="142"/>
    <n v="23.6736"/>
    <n v="6.66"/>
    <n v="39.96"/>
    <n v="0.27007299270072993"/>
    <x v="1"/>
    <s v="VERDADERO"/>
    <s v="oct-2021"/>
    <n v="16.286400000000015"/>
    <n v="0.11007299270073002"/>
  </r>
  <r>
    <n v="44478"/>
    <s v="P0038"/>
    <s v="44478P0038"/>
    <n v="5"/>
    <x v="2"/>
    <s v="CASH"/>
    <n v="24"/>
    <x v="1"/>
    <x v="1"/>
    <s v="Kg"/>
    <n v="72"/>
    <n v="79.92"/>
    <n v="360"/>
    <n v="399.6"/>
    <n v="9"/>
    <s v="Oct"/>
    <n v="2021"/>
    <x v="143"/>
    <n v="95.903999999999996"/>
    <n v="7.9200000000000017"/>
    <n v="39.600000000000009"/>
    <n v="9.9099099099099114E-2"/>
    <x v="1"/>
    <s v="VERDADERO"/>
    <s v="oct-2021"/>
    <n v="-56.303999999999974"/>
    <n v="-0.14090090090090082"/>
  </r>
  <r>
    <n v="44478"/>
    <s v="P0032"/>
    <s v="44478P0032"/>
    <n v="11"/>
    <x v="1"/>
    <s v="CASH"/>
    <n v="13"/>
    <x v="18"/>
    <x v="4"/>
    <s v="Kg"/>
    <n v="89"/>
    <n v="117.48"/>
    <n v="979"/>
    <n v="1292.28"/>
    <n v="9"/>
    <s v="Oct"/>
    <n v="2021"/>
    <x v="143"/>
    <n v="167.99639999999999"/>
    <n v="28.480000000000004"/>
    <n v="313.28000000000003"/>
    <n v="0.24242424242424246"/>
    <x v="0"/>
    <s v="VERDADERO"/>
    <s v="oct-2021"/>
    <n v="145.28359999999998"/>
    <n v="0.11242424242424241"/>
  </r>
  <r>
    <n v="44479"/>
    <s v="P0035"/>
    <s v="44479P0035"/>
    <n v="14"/>
    <x v="2"/>
    <s v="CASH"/>
    <n v="20"/>
    <x v="4"/>
    <x v="4"/>
    <s v="No."/>
    <n v="5"/>
    <n v="6.7"/>
    <n v="70"/>
    <n v="93.8"/>
    <n v="10"/>
    <s v="Oct"/>
    <n v="2021"/>
    <x v="144"/>
    <n v="18.760000000000002"/>
    <n v="1.7000000000000002"/>
    <n v="23.800000000000004"/>
    <n v="0.25373134328358216"/>
    <x v="1"/>
    <s v="VERDADERO"/>
    <s v="oct-2021"/>
    <n v="5.039999999999992"/>
    <n v="5.3731343283582006E-2"/>
  </r>
  <r>
    <n v="44480"/>
    <s v="P0011"/>
    <s v="44480P0011"/>
    <n v="15"/>
    <x v="2"/>
    <s v="CASH"/>
    <n v="24"/>
    <x v="31"/>
    <x v="2"/>
    <s v="Lt"/>
    <n v="44"/>
    <n v="48.4"/>
    <n v="660"/>
    <n v="726"/>
    <n v="11"/>
    <s v="Oct"/>
    <n v="2021"/>
    <x v="145"/>
    <n v="174.23999999999998"/>
    <n v="4.3999999999999986"/>
    <n v="65.999999999999972"/>
    <n v="9.090909090909087E-2"/>
    <x v="1"/>
    <s v="VERDADERO"/>
    <s v="oct-2021"/>
    <n v="-108.24000000000001"/>
    <n v="-0.14909090909090911"/>
  </r>
  <r>
    <n v="44481"/>
    <s v="P0027"/>
    <s v="44481P0027"/>
    <n v="8"/>
    <x v="1"/>
    <s v="ONLINE"/>
    <n v="44"/>
    <x v="26"/>
    <x v="4"/>
    <s v="Lt"/>
    <n v="48"/>
    <n v="57.12"/>
    <n v="384"/>
    <n v="456.96"/>
    <n v="12"/>
    <s v="Oct"/>
    <n v="2021"/>
    <x v="146"/>
    <n v="201.0624"/>
    <n v="9.1199999999999974"/>
    <n v="72.95999999999998"/>
    <n v="0.15966386554621845"/>
    <x v="1"/>
    <s v="FALSO"/>
    <s v="oct-2021"/>
    <n v="-128.10240000000002"/>
    <n v="-0.28033613445378158"/>
  </r>
  <r>
    <n v="44486"/>
    <s v="P0001"/>
    <s v="44486P0001"/>
    <n v="13"/>
    <x v="2"/>
    <s v="ONLINE"/>
    <n v="52"/>
    <x v="16"/>
    <x v="3"/>
    <s v="Kg"/>
    <n v="98"/>
    <n v="103.88"/>
    <n v="1274"/>
    <n v="1350.44"/>
    <n v="17"/>
    <s v="Oct"/>
    <n v="2021"/>
    <x v="147"/>
    <n v="702.22880000000009"/>
    <n v="5.8799999999999955"/>
    <n v="76.439999999999941"/>
    <n v="5.6603773584905613E-2"/>
    <x v="0"/>
    <s v="FALSO"/>
    <s v="oct-2021"/>
    <n v="-625.78880000000004"/>
    <n v="-0.46339622641509437"/>
  </r>
  <r>
    <n v="44487"/>
    <s v="P0025"/>
    <s v="44487P0025"/>
    <n v="6"/>
    <x v="1"/>
    <s v="CASH"/>
    <n v="16"/>
    <x v="7"/>
    <x v="0"/>
    <s v="No."/>
    <n v="7"/>
    <n v="8.33"/>
    <n v="42"/>
    <n v="49.98"/>
    <n v="18"/>
    <s v="Oct"/>
    <n v="2021"/>
    <x v="148"/>
    <n v="7.9967999999999995"/>
    <n v="1.33"/>
    <n v="7.98"/>
    <n v="0.1596638655462185"/>
    <x v="1"/>
    <s v="VERDADERO"/>
    <s v="oct-2021"/>
    <n v="-1.6800000000003479E-2"/>
    <n v="-3.3613445378158222E-4"/>
  </r>
  <r>
    <n v="44487"/>
    <s v="P0021"/>
    <s v="44487P0021"/>
    <n v="13"/>
    <x v="1"/>
    <s v="CASH"/>
    <n v="16"/>
    <x v="32"/>
    <x v="0"/>
    <s v="Ft"/>
    <n v="126"/>
    <n v="162.54"/>
    <n v="1638"/>
    <n v="2113.02"/>
    <n v="18"/>
    <s v="Oct"/>
    <n v="2021"/>
    <x v="148"/>
    <n v="338.08319999999998"/>
    <n v="36.539999999999992"/>
    <n v="475.01999999999987"/>
    <n v="0.22480620155038752"/>
    <x v="2"/>
    <s v="VERDADERO"/>
    <s v="oct-2021"/>
    <n v="136.93679999999995"/>
    <n v="6.4806201550387577E-2"/>
  </r>
  <r>
    <n v="44491"/>
    <s v="P0011"/>
    <s v="44491P0011"/>
    <n v="7"/>
    <x v="2"/>
    <s v="CASH"/>
    <n v="52"/>
    <x v="31"/>
    <x v="2"/>
    <s v="Lt"/>
    <n v="44"/>
    <n v="48.4"/>
    <n v="308"/>
    <n v="338.8"/>
    <n v="22"/>
    <s v="Oct"/>
    <n v="2021"/>
    <x v="149"/>
    <n v="176.17600000000002"/>
    <n v="4.3999999999999986"/>
    <n v="30.79999999999999"/>
    <n v="9.090909090909087E-2"/>
    <x v="1"/>
    <s v="VERDADERO"/>
    <s v="oct-2021"/>
    <n v="-145.376"/>
    <n v="-0.42909090909090908"/>
  </r>
  <r>
    <n v="44491"/>
    <s v="P0024"/>
    <s v="44491P0024"/>
    <n v="13"/>
    <x v="1"/>
    <s v="CASH"/>
    <n v="20"/>
    <x v="0"/>
    <x v="0"/>
    <s v="Ft"/>
    <n v="144"/>
    <n v="156.96"/>
    <n v="1872"/>
    <n v="2040.48"/>
    <n v="22"/>
    <s v="Oct"/>
    <n v="2021"/>
    <x v="149"/>
    <n v="408.096"/>
    <n v="12.960000000000008"/>
    <n v="168.4800000000001"/>
    <n v="8.2568807339449588E-2"/>
    <x v="2"/>
    <s v="VERDADERO"/>
    <s v="oct-2021"/>
    <n v="-239.61599999999999"/>
    <n v="-0.11743119266055045"/>
  </r>
  <r>
    <n v="44491"/>
    <s v="P0009"/>
    <s v="44491P0009"/>
    <n v="1"/>
    <x v="2"/>
    <s v="CASH"/>
    <n v="31"/>
    <x v="37"/>
    <x v="3"/>
    <s v="No."/>
    <n v="6"/>
    <n v="7.8599999999999994"/>
    <n v="6"/>
    <n v="7.8599999999999994"/>
    <n v="22"/>
    <s v="Oct"/>
    <n v="2021"/>
    <x v="149"/>
    <n v="2.4365999999999999"/>
    <n v="1.8599999999999994"/>
    <n v="1.8599999999999994"/>
    <n v="0.23664122137404575"/>
    <x v="1"/>
    <s v="VERDADERO"/>
    <s v="oct-2021"/>
    <n v="-0.57660000000000089"/>
    <n v="-7.3358778625954316E-2"/>
  </r>
  <r>
    <n v="44493"/>
    <s v="P0011"/>
    <s v="44493P0011"/>
    <n v="3"/>
    <x v="0"/>
    <s v="CASH"/>
    <n v="46"/>
    <x v="31"/>
    <x v="2"/>
    <s v="Lt"/>
    <n v="44"/>
    <n v="48.4"/>
    <n v="132"/>
    <n v="145.19999999999999"/>
    <n v="24"/>
    <s v="Oct"/>
    <n v="2021"/>
    <x v="150"/>
    <n v="66.792000000000002"/>
    <n v="4.3999999999999986"/>
    <n v="13.199999999999996"/>
    <n v="9.0909090909090884E-2"/>
    <x v="1"/>
    <s v="VERDADERO"/>
    <s v="oct-2021"/>
    <n v="-53.592000000000013"/>
    <n v="-0.36909090909090919"/>
  </r>
  <r>
    <n v="44494"/>
    <s v="P0044"/>
    <s v="44494P0044"/>
    <n v="9"/>
    <x v="1"/>
    <s v="CASH"/>
    <n v="32"/>
    <x v="11"/>
    <x v="1"/>
    <s v="Kg"/>
    <n v="76"/>
    <n v="82.08"/>
    <n v="684"/>
    <n v="738.72"/>
    <n v="25"/>
    <s v="Oct"/>
    <n v="2021"/>
    <x v="151"/>
    <n v="236.3904"/>
    <n v="6.0799999999999983"/>
    <n v="54.719999999999985"/>
    <n v="7.4074074074074056E-2"/>
    <x v="1"/>
    <s v="VERDADERO"/>
    <s v="oct-2021"/>
    <n v="-181.67039999999997"/>
    <n v="-0.24592592592592588"/>
  </r>
  <r>
    <n v="44495"/>
    <s v="P0004"/>
    <s v="44495P0004"/>
    <n v="6"/>
    <x v="0"/>
    <s v="CASH"/>
    <n v="2"/>
    <x v="3"/>
    <x v="3"/>
    <s v="Lt"/>
    <n v="44"/>
    <n v="48.84"/>
    <n v="264"/>
    <n v="293.04000000000002"/>
    <n v="26"/>
    <s v="Oct"/>
    <n v="2021"/>
    <x v="152"/>
    <n v="5.8608000000000002"/>
    <n v="4.8400000000000034"/>
    <n v="29.04000000000002"/>
    <n v="9.9099099099099155E-2"/>
    <x v="1"/>
    <s v="VERDADERO"/>
    <s v="oct-2021"/>
    <n v="23.179200000000037"/>
    <n v="7.9099099099099221E-2"/>
  </r>
  <r>
    <n v="44497"/>
    <s v="P0008"/>
    <s v="44497P0008"/>
    <n v="1"/>
    <x v="2"/>
    <s v="CASH"/>
    <n v="4"/>
    <x v="25"/>
    <x v="3"/>
    <s v="Kg"/>
    <n v="83"/>
    <n v="94.62"/>
    <n v="83"/>
    <n v="94.62"/>
    <n v="28"/>
    <s v="Oct"/>
    <n v="2021"/>
    <x v="153"/>
    <n v="3.7848000000000002"/>
    <n v="11.620000000000005"/>
    <n v="11.620000000000005"/>
    <n v="0.1228070175438597"/>
    <x v="1"/>
    <s v="VERDADERO"/>
    <s v="oct-2021"/>
    <n v="7.8352000000000004"/>
    <n v="8.2807017543859648E-2"/>
  </r>
  <r>
    <n v="44498"/>
    <s v="P0038"/>
    <s v="44498P0038"/>
    <n v="14"/>
    <x v="1"/>
    <s v="ONLINE"/>
    <n v="53"/>
    <x v="1"/>
    <x v="1"/>
    <s v="Kg"/>
    <n v="72"/>
    <n v="79.92"/>
    <n v="1008"/>
    <n v="1118.8800000000001"/>
    <n v="29"/>
    <s v="Oct"/>
    <n v="2021"/>
    <x v="154"/>
    <n v="593.0064000000001"/>
    <n v="7.9200000000000017"/>
    <n v="110.88000000000002"/>
    <n v="9.9099099099099114E-2"/>
    <x v="0"/>
    <s v="FALSO"/>
    <s v="oct-2021"/>
    <n v="-482.12639999999999"/>
    <n v="-0.43090090090090083"/>
  </r>
  <r>
    <n v="44500"/>
    <s v="P0021"/>
    <s v="44500P0021"/>
    <n v="6"/>
    <x v="1"/>
    <s v="CASH"/>
    <n v="49"/>
    <x v="32"/>
    <x v="0"/>
    <s v="Ft"/>
    <n v="126"/>
    <n v="162.54"/>
    <n v="756"/>
    <n v="975.24"/>
    <n v="31"/>
    <s v="Oct"/>
    <n v="2021"/>
    <x v="155"/>
    <n v="477.86759999999998"/>
    <n v="36.539999999999992"/>
    <n v="219.23999999999995"/>
    <n v="0.22480620155038755"/>
    <x v="0"/>
    <s v="VERDADERO"/>
    <s v="oct-2021"/>
    <n v="-258.62759999999997"/>
    <n v="-0.26519379844961238"/>
  </r>
  <r>
    <n v="44503"/>
    <s v="P0013"/>
    <s v="44503P0013"/>
    <n v="12"/>
    <x v="2"/>
    <s v="CASH"/>
    <n v="51"/>
    <x v="2"/>
    <x v="2"/>
    <s v="Kg"/>
    <n v="112"/>
    <n v="122.08"/>
    <n v="1344"/>
    <n v="1464.96"/>
    <n v="3"/>
    <s v="Nov"/>
    <n v="2021"/>
    <x v="156"/>
    <n v="747.12959999999998"/>
    <n v="10.079999999999998"/>
    <n v="120.95999999999998"/>
    <n v="8.2568807339449532E-2"/>
    <x v="0"/>
    <s v="VERDADERO"/>
    <s v="nov-2021"/>
    <n v="-626.16959999999995"/>
    <n v="-0.42743119266055041"/>
  </r>
  <r>
    <n v="44506"/>
    <s v="P0036"/>
    <s v="44506P0036"/>
    <n v="10"/>
    <x v="2"/>
    <s v="ONLINE"/>
    <n v="30"/>
    <x v="43"/>
    <x v="4"/>
    <s v="Kg"/>
    <n v="90"/>
    <n v="96.3"/>
    <n v="900"/>
    <n v="963"/>
    <n v="6"/>
    <s v="Nov"/>
    <n v="2021"/>
    <x v="157"/>
    <n v="288.89999999999998"/>
    <n v="6.2999999999999972"/>
    <n v="62.999999999999972"/>
    <n v="6.5420560747663517E-2"/>
    <x v="0"/>
    <s v="FALSO"/>
    <s v="nov-2021"/>
    <n v="-225.89999999999998"/>
    <n v="-0.23457943925233643"/>
  </r>
  <r>
    <n v="44508"/>
    <s v="P0007"/>
    <s v="44508P0007"/>
    <n v="15"/>
    <x v="2"/>
    <s v="ONLINE"/>
    <n v="8"/>
    <x v="36"/>
    <x v="3"/>
    <s v="Lt"/>
    <n v="43"/>
    <n v="47.73"/>
    <n v="645"/>
    <n v="715.95"/>
    <n v="8"/>
    <s v="Nov"/>
    <n v="2021"/>
    <x v="158"/>
    <n v="57.276000000000003"/>
    <n v="4.7299999999999969"/>
    <n v="70.94999999999996"/>
    <n v="9.9099099099099031E-2"/>
    <x v="1"/>
    <s v="FALSO"/>
    <s v="nov-2021"/>
    <n v="13.674000000000092"/>
    <n v="1.9099099099099227E-2"/>
  </r>
  <r>
    <n v="44510"/>
    <s v="P0042"/>
    <s v="44510P0042"/>
    <n v="6"/>
    <x v="1"/>
    <s v="CASH"/>
    <n v="28"/>
    <x v="10"/>
    <x v="1"/>
    <s v="Ft"/>
    <n v="120"/>
    <n v="162"/>
    <n v="720"/>
    <n v="972"/>
    <n v="10"/>
    <s v="Nov"/>
    <n v="2021"/>
    <x v="159"/>
    <n v="272.16000000000003"/>
    <n v="42"/>
    <n v="252"/>
    <n v="0.25925925925925924"/>
    <x v="1"/>
    <s v="VERDADERO"/>
    <s v="nov-2021"/>
    <n v="-20.160000000000082"/>
    <n v="-2.0740740740740823E-2"/>
  </r>
  <r>
    <n v="44511"/>
    <s v="P0040"/>
    <s v="44511P0040"/>
    <n v="12"/>
    <x v="0"/>
    <s v="ONLINE"/>
    <n v="39"/>
    <x v="17"/>
    <x v="1"/>
    <s v="Kg"/>
    <n v="90"/>
    <n v="115.2"/>
    <n v="1080"/>
    <n v="1382.4"/>
    <n v="11"/>
    <s v="Nov"/>
    <n v="2021"/>
    <x v="160"/>
    <n v="539.13600000000008"/>
    <n v="25.200000000000003"/>
    <n v="302.40000000000003"/>
    <n v="0.21875"/>
    <x v="0"/>
    <s v="FALSO"/>
    <s v="nov-2021"/>
    <n v="-236.73599999999999"/>
    <n v="-0.17124999999999999"/>
  </r>
  <r>
    <n v="44512"/>
    <s v="P0010"/>
    <s v="44512P0010"/>
    <n v="3"/>
    <x v="1"/>
    <s v="CASH"/>
    <n v="26"/>
    <x v="20"/>
    <x v="2"/>
    <s v="Ft"/>
    <n v="148"/>
    <n v="164.28"/>
    <n v="444"/>
    <n v="492.84"/>
    <n v="12"/>
    <s v="Nov"/>
    <n v="2021"/>
    <x v="161"/>
    <n v="128.13839999999999"/>
    <n v="16.28"/>
    <n v="48.84"/>
    <n v="9.9099099099099114E-2"/>
    <x v="1"/>
    <s v="VERDADERO"/>
    <s v="nov-2021"/>
    <n v="-79.298400000000015"/>
    <n v="-0.16090090090090095"/>
  </r>
  <r>
    <n v="44520"/>
    <s v="P0034"/>
    <s v="44520P0034"/>
    <n v="14"/>
    <x v="1"/>
    <s v="ONLINE"/>
    <n v="18"/>
    <x v="13"/>
    <x v="4"/>
    <s v="Lt"/>
    <n v="55"/>
    <n v="58.3"/>
    <n v="770"/>
    <n v="816.19999999999993"/>
    <n v="20"/>
    <s v="Nov"/>
    <n v="2021"/>
    <x v="162"/>
    <n v="146.91599999999997"/>
    <n v="3.2999999999999972"/>
    <n v="46.19999999999996"/>
    <n v="5.6603773584905613E-2"/>
    <x v="0"/>
    <s v="FALSO"/>
    <s v="nov-2021"/>
    <n v="-100.71600000000001"/>
    <n v="-0.12339622641509436"/>
  </r>
  <r>
    <n v="44520"/>
    <s v="P0008"/>
    <s v="44520P0008"/>
    <n v="11"/>
    <x v="1"/>
    <s v="CASH"/>
    <n v="17"/>
    <x v="25"/>
    <x v="3"/>
    <s v="Kg"/>
    <n v="83"/>
    <n v="94.62"/>
    <n v="913"/>
    <n v="1040.82"/>
    <n v="20"/>
    <s v="Nov"/>
    <n v="2021"/>
    <x v="162"/>
    <n v="176.93940000000001"/>
    <n v="11.620000000000005"/>
    <n v="127.82000000000005"/>
    <n v="0.1228070175438597"/>
    <x v="0"/>
    <s v="VERDADERO"/>
    <s v="nov-2021"/>
    <n v="-49.119400000000041"/>
    <n v="-4.7192982456140391E-2"/>
  </r>
  <r>
    <n v="44521"/>
    <s v="P0014"/>
    <s v="44521P0014"/>
    <n v="1"/>
    <x v="0"/>
    <s v="ONLINE"/>
    <n v="40"/>
    <x v="9"/>
    <x v="2"/>
    <s v="Kg"/>
    <n v="112"/>
    <n v="146.72"/>
    <n v="112"/>
    <n v="146.72"/>
    <n v="21"/>
    <s v="Nov"/>
    <n v="2021"/>
    <x v="163"/>
    <n v="58.688000000000002"/>
    <n v="34.72"/>
    <n v="34.72"/>
    <n v="0.23664122137404581"/>
    <x v="1"/>
    <s v="FALSO"/>
    <s v="nov-2021"/>
    <n v="-23.968000000000004"/>
    <n v="-0.16335877862595422"/>
  </r>
  <r>
    <n v="44521"/>
    <s v="P0006"/>
    <s v="44521P0006"/>
    <n v="1"/>
    <x v="1"/>
    <s v="CASH"/>
    <n v="18"/>
    <x v="15"/>
    <x v="3"/>
    <s v="Kg"/>
    <n v="75"/>
    <n v="85.5"/>
    <n v="75"/>
    <n v="85.5"/>
    <n v="21"/>
    <s v="Nov"/>
    <n v="2021"/>
    <x v="163"/>
    <n v="15.389999999999999"/>
    <n v="10.5"/>
    <n v="10.5"/>
    <n v="0.12280701754385964"/>
    <x v="1"/>
    <s v="VERDADERO"/>
    <s v="nov-2021"/>
    <n v="-4.8900000000000006"/>
    <n v="-5.7192982456140358E-2"/>
  </r>
  <r>
    <n v="44527"/>
    <s v="P0012"/>
    <s v="44527P0012"/>
    <n v="8"/>
    <x v="1"/>
    <s v="ONLINE"/>
    <n v="25"/>
    <x v="35"/>
    <x v="2"/>
    <s v="Kg"/>
    <n v="73"/>
    <n v="94.17"/>
    <n v="584"/>
    <n v="753.36"/>
    <n v="27"/>
    <s v="Nov"/>
    <n v="2021"/>
    <x v="164"/>
    <n v="188.34"/>
    <n v="21.17"/>
    <n v="169.36"/>
    <n v="0.22480620155038761"/>
    <x v="1"/>
    <s v="FALSO"/>
    <s v="nov-2021"/>
    <n v="-18.980000000000018"/>
    <n v="-2.5193798449612427E-2"/>
  </r>
  <r>
    <n v="44528"/>
    <s v="P0040"/>
    <s v="44528P0040"/>
    <n v="2"/>
    <x v="2"/>
    <s v="CASH"/>
    <n v="23"/>
    <x v="17"/>
    <x v="1"/>
    <s v="Kg"/>
    <n v="90"/>
    <n v="115.2"/>
    <n v="180"/>
    <n v="230.4"/>
    <n v="28"/>
    <s v="Nov"/>
    <n v="2021"/>
    <x v="165"/>
    <n v="52.992000000000004"/>
    <n v="25.200000000000003"/>
    <n v="50.400000000000006"/>
    <n v="0.21875000000000003"/>
    <x v="1"/>
    <s v="VERDADERO"/>
    <s v="nov-2021"/>
    <n v="-2.5919999999999845"/>
    <n v="-1.1249999999999932E-2"/>
  </r>
  <r>
    <n v="44530"/>
    <s v="P0039"/>
    <s v="44530P0039"/>
    <n v="15"/>
    <x v="2"/>
    <s v="ONLINE"/>
    <n v="8"/>
    <x v="34"/>
    <x v="1"/>
    <s v="No."/>
    <n v="37"/>
    <n v="42.55"/>
    <n v="555"/>
    <n v="638.25"/>
    <n v="30"/>
    <s v="Nov"/>
    <n v="2021"/>
    <x v="166"/>
    <n v="51.06"/>
    <n v="5.5499999999999972"/>
    <n v="83.249999999999957"/>
    <n v="0.13043478260869559"/>
    <x v="1"/>
    <s v="FALSO"/>
    <s v="nov-2021"/>
    <n v="32.190000000000055"/>
    <n v="5.0434782608695737E-2"/>
  </r>
  <r>
    <n v="44532"/>
    <s v="P0016"/>
    <s v="44532P0016"/>
    <n v="10"/>
    <x v="2"/>
    <s v="CASH"/>
    <n v="43"/>
    <x v="21"/>
    <x v="2"/>
    <s v="No."/>
    <n v="13"/>
    <n v="16.64"/>
    <n v="130"/>
    <n v="166.4"/>
    <n v="2"/>
    <s v="Dec"/>
    <n v="2021"/>
    <x v="167"/>
    <n v="71.552000000000007"/>
    <n v="3.6400000000000006"/>
    <n v="36.400000000000006"/>
    <n v="0.21875000000000003"/>
    <x v="1"/>
    <s v="VERDADERO"/>
    <s v="dic-2021"/>
    <n v="-35.152000000000001"/>
    <n v="-0.21124999999999999"/>
  </r>
  <r>
    <n v="44533"/>
    <s v="P0034"/>
    <s v="44533P0034"/>
    <n v="2"/>
    <x v="1"/>
    <s v="CASH"/>
    <n v="0"/>
    <x v="13"/>
    <x v="4"/>
    <s v="Lt"/>
    <n v="55"/>
    <n v="58.3"/>
    <n v="110"/>
    <n v="116.6"/>
    <n v="3"/>
    <s v="Dec"/>
    <n v="2021"/>
    <x v="168"/>
    <n v="0"/>
    <n v="3.2999999999999972"/>
    <n v="6.5999999999999943"/>
    <n v="5.6603773584905613E-2"/>
    <x v="1"/>
    <s v="VERDADERO"/>
    <s v="dic-2021"/>
    <n v="6.5999999999999943"/>
    <n v="5.6603773584905613E-2"/>
  </r>
  <r>
    <n v="44533"/>
    <s v="P0019"/>
    <s v="44533P0019"/>
    <n v="8"/>
    <x v="1"/>
    <s v="ONLINE"/>
    <n v="25"/>
    <x v="40"/>
    <x v="2"/>
    <s v="Ft"/>
    <n v="150"/>
    <n v="210"/>
    <n v="1200"/>
    <n v="1680"/>
    <n v="3"/>
    <s v="Dec"/>
    <n v="2021"/>
    <x v="168"/>
    <n v="420"/>
    <n v="60"/>
    <n v="480"/>
    <n v="0.2857142857142857"/>
    <x v="0"/>
    <s v="FALSO"/>
    <s v="dic-2021"/>
    <n v="60"/>
    <n v="3.5714285714285712E-2"/>
  </r>
  <r>
    <n v="44535"/>
    <s v="P0004"/>
    <s v="44535P0004"/>
    <n v="15"/>
    <x v="2"/>
    <s v="CASH"/>
    <n v="24"/>
    <x v="3"/>
    <x v="3"/>
    <s v="Lt"/>
    <n v="44"/>
    <n v="48.84"/>
    <n v="660"/>
    <n v="732.6"/>
    <n v="5"/>
    <s v="Dec"/>
    <n v="2021"/>
    <x v="169"/>
    <n v="175.82400000000001"/>
    <n v="4.8400000000000034"/>
    <n v="72.600000000000051"/>
    <n v="9.9099099099099169E-2"/>
    <x v="1"/>
    <s v="VERDADERO"/>
    <s v="dic-2021"/>
    <n v="-103.22399999999993"/>
    <n v="-0.14090090090090079"/>
  </r>
  <r>
    <n v="44535"/>
    <s v="P0010"/>
    <s v="44535P0010"/>
    <n v="1"/>
    <x v="2"/>
    <s v="ONLINE"/>
    <n v="40"/>
    <x v="20"/>
    <x v="2"/>
    <s v="Ft"/>
    <n v="148"/>
    <n v="164.28"/>
    <n v="148"/>
    <n v="164.28"/>
    <n v="5"/>
    <s v="Dec"/>
    <n v="2021"/>
    <x v="169"/>
    <n v="65.712000000000003"/>
    <n v="16.28"/>
    <n v="16.28"/>
    <n v="9.90990990990991E-2"/>
    <x v="1"/>
    <s v="FALSO"/>
    <s v="dic-2021"/>
    <n v="-49.432000000000002"/>
    <n v="-0.30090090090090094"/>
  </r>
  <r>
    <n v="44537"/>
    <s v="P0013"/>
    <s v="44537P0013"/>
    <n v="8"/>
    <x v="2"/>
    <s v="ONLINE"/>
    <n v="7"/>
    <x v="2"/>
    <x v="2"/>
    <s v="Kg"/>
    <n v="112"/>
    <n v="122.08"/>
    <n v="896"/>
    <n v="976.64"/>
    <n v="7"/>
    <s v="Dec"/>
    <n v="2021"/>
    <x v="170"/>
    <n v="68.364800000000002"/>
    <n v="10.079999999999998"/>
    <n v="80.639999999999986"/>
    <n v="8.2568807339449532E-2"/>
    <x v="0"/>
    <s v="FALSO"/>
    <s v="dic-2021"/>
    <n v="12.275200000000041"/>
    <n v="1.2568807339449583E-2"/>
  </r>
  <r>
    <n v="44538"/>
    <s v="P0044"/>
    <s v="44538P0044"/>
    <n v="14"/>
    <x v="2"/>
    <s v="ONLINE"/>
    <n v="33"/>
    <x v="11"/>
    <x v="1"/>
    <s v="Kg"/>
    <n v="76"/>
    <n v="82.08"/>
    <n v="1064"/>
    <n v="1149.1199999999999"/>
    <n v="8"/>
    <s v="Dec"/>
    <n v="2021"/>
    <x v="171"/>
    <n v="379.20959999999997"/>
    <n v="6.0799999999999983"/>
    <n v="85.119999999999976"/>
    <n v="7.4074074074074056E-2"/>
    <x v="0"/>
    <s v="FALSO"/>
    <s v="dic-2021"/>
    <n v="-294.08960000000002"/>
    <n v="-0.25592592592592595"/>
  </r>
  <r>
    <n v="44544"/>
    <s v="P0042"/>
    <s v="44544P0042"/>
    <n v="4"/>
    <x v="2"/>
    <s v="ONLINE"/>
    <n v="44"/>
    <x v="10"/>
    <x v="1"/>
    <s v="Ft"/>
    <n v="120"/>
    <n v="162"/>
    <n v="480"/>
    <n v="648"/>
    <n v="14"/>
    <s v="Dec"/>
    <n v="2021"/>
    <x v="172"/>
    <n v="285.12"/>
    <n v="42"/>
    <n v="168"/>
    <n v="0.25925925925925924"/>
    <x v="1"/>
    <s v="FALSO"/>
    <s v="dic-2021"/>
    <n v="-117.12"/>
    <n v="-0.18074074074074076"/>
  </r>
  <r>
    <n v="44548"/>
    <s v="P0003"/>
    <s v="44548P0003"/>
    <n v="2"/>
    <x v="2"/>
    <s v="CASH"/>
    <n v="26"/>
    <x v="6"/>
    <x v="3"/>
    <s v="Kg"/>
    <n v="71"/>
    <n v="80.94"/>
    <n v="142"/>
    <n v="161.88"/>
    <n v="18"/>
    <s v="Dec"/>
    <n v="2021"/>
    <x v="173"/>
    <n v="42.088799999999999"/>
    <n v="9.9399999999999977"/>
    <n v="19.879999999999995"/>
    <n v="0.12280701754385963"/>
    <x v="1"/>
    <s v="VERDADERO"/>
    <s v="dic-2021"/>
    <n v="-22.208799999999997"/>
    <n v="-0.13719298245614034"/>
  </r>
  <r>
    <n v="44548"/>
    <s v="P0022"/>
    <s v="44548P0022"/>
    <n v="8"/>
    <x v="1"/>
    <s v="CASH"/>
    <n v="7"/>
    <x v="22"/>
    <x v="0"/>
    <s v="Ft"/>
    <n v="121"/>
    <n v="141.57"/>
    <n v="968"/>
    <n v="1132.56"/>
    <n v="18"/>
    <s v="Dec"/>
    <n v="2021"/>
    <x v="173"/>
    <n v="79.279200000000003"/>
    <n v="20.569999999999993"/>
    <n v="164.55999999999995"/>
    <n v="0.14529914529914525"/>
    <x v="0"/>
    <s v="VERDADERO"/>
    <s v="dic-2021"/>
    <n v="85.280799999999999"/>
    <n v="7.5299145299145304E-2"/>
  </r>
  <r>
    <n v="44549"/>
    <s v="P0023"/>
    <s v="44549P0023"/>
    <n v="12"/>
    <x v="2"/>
    <s v="ONLINE"/>
    <n v="13"/>
    <x v="12"/>
    <x v="0"/>
    <s v="Ft"/>
    <n v="141"/>
    <n v="149.46"/>
    <n v="1692"/>
    <n v="1793.52"/>
    <n v="19"/>
    <s v="Dec"/>
    <n v="2021"/>
    <x v="174"/>
    <n v="233.1576"/>
    <n v="8.460000000000008"/>
    <n v="101.5200000000001"/>
    <n v="5.6603773584905717E-2"/>
    <x v="2"/>
    <s v="FALSO"/>
    <s v="dic-2021"/>
    <n v="-131.63760000000002"/>
    <n v="-7.3396226415094357E-2"/>
  </r>
  <r>
    <n v="44549"/>
    <s v="P0029"/>
    <s v="44549P0029"/>
    <n v="3"/>
    <x v="0"/>
    <s v="ONLINE"/>
    <n v="29"/>
    <x v="19"/>
    <x v="4"/>
    <s v="Lt"/>
    <n v="47"/>
    <n v="53.11"/>
    <n v="141"/>
    <n v="159.33000000000001"/>
    <n v="19"/>
    <s v="Dec"/>
    <n v="2021"/>
    <x v="174"/>
    <n v="46.2057"/>
    <n v="6.1099999999999994"/>
    <n v="18.329999999999998"/>
    <n v="0.1150442477876106"/>
    <x v="1"/>
    <s v="FALSO"/>
    <s v="dic-2021"/>
    <n v="-27.875699999999995"/>
    <n v="-0.17495575221238932"/>
  </r>
  <r>
    <n v="44549"/>
    <s v="P0011"/>
    <s v="44549P0011"/>
    <n v="10"/>
    <x v="1"/>
    <s v="ONLINE"/>
    <n v="47"/>
    <x v="31"/>
    <x v="2"/>
    <s v="Lt"/>
    <n v="44"/>
    <n v="48.4"/>
    <n v="440"/>
    <n v="484"/>
    <n v="19"/>
    <s v="Dec"/>
    <n v="2021"/>
    <x v="174"/>
    <n v="227.48"/>
    <n v="4.3999999999999986"/>
    <n v="43.999999999999986"/>
    <n v="9.0909090909090884E-2"/>
    <x v="1"/>
    <s v="FALSO"/>
    <s v="dic-2021"/>
    <n v="-183.48000000000002"/>
    <n v="-0.37909090909090915"/>
  </r>
  <r>
    <n v="44550"/>
    <s v="P0012"/>
    <s v="44550P0012"/>
    <n v="14"/>
    <x v="2"/>
    <s v="ONLINE"/>
    <n v="29"/>
    <x v="35"/>
    <x v="2"/>
    <s v="Kg"/>
    <n v="73"/>
    <n v="94.17"/>
    <n v="1022"/>
    <n v="1318.38"/>
    <n v="20"/>
    <s v="Dec"/>
    <n v="2021"/>
    <x v="175"/>
    <n v="382.33019999999999"/>
    <n v="21.17"/>
    <n v="296.38"/>
    <n v="0.22480620155038758"/>
    <x v="0"/>
    <s v="FALSO"/>
    <s v="dic-2021"/>
    <n v="-85.950199999999882"/>
    <n v="-6.5193798449612303E-2"/>
  </r>
  <r>
    <n v="44551"/>
    <s v="P0026"/>
    <s v="44551P0026"/>
    <n v="10"/>
    <x v="1"/>
    <s v="CASH"/>
    <n v="29"/>
    <x v="42"/>
    <x v="4"/>
    <s v="No."/>
    <n v="18"/>
    <n v="24.66"/>
    <n v="180"/>
    <n v="246.6"/>
    <n v="21"/>
    <s v="Dec"/>
    <n v="2021"/>
    <x v="176"/>
    <n v="71.513999999999996"/>
    <n v="6.66"/>
    <n v="66.599999999999994"/>
    <n v="0.27007299270072993"/>
    <x v="1"/>
    <s v="VERDADERO"/>
    <s v="dic-2021"/>
    <n v="-4.9139999999999873"/>
    <n v="-1.9927007299270022E-2"/>
  </r>
  <r>
    <n v="44554"/>
    <s v="P0042"/>
    <s v="44554P0042"/>
    <n v="8"/>
    <x v="0"/>
    <s v="CASH"/>
    <n v="54"/>
    <x v="10"/>
    <x v="1"/>
    <s v="Ft"/>
    <n v="120"/>
    <n v="162"/>
    <n v="960"/>
    <n v="1296"/>
    <n v="24"/>
    <s v="Dec"/>
    <n v="2021"/>
    <x v="177"/>
    <n v="699.84"/>
    <n v="42"/>
    <n v="336"/>
    <n v="0.25925925925925924"/>
    <x v="0"/>
    <s v="VERDADERO"/>
    <s v="dic-2021"/>
    <n v="-363.84000000000003"/>
    <n v="-0.28074074074074079"/>
  </r>
  <r>
    <n v="44554"/>
    <s v="P0036"/>
    <s v="44554P0036"/>
    <n v="8"/>
    <x v="0"/>
    <s v="ONLINE"/>
    <n v="39"/>
    <x v="43"/>
    <x v="4"/>
    <s v="Kg"/>
    <n v="90"/>
    <n v="96.3"/>
    <n v="720"/>
    <n v="770.4"/>
    <n v="24"/>
    <s v="Dec"/>
    <n v="2021"/>
    <x v="177"/>
    <n v="300.45600000000002"/>
    <n v="6.2999999999999972"/>
    <n v="50.399999999999977"/>
    <n v="6.5420560747663517E-2"/>
    <x v="1"/>
    <s v="FALSO"/>
    <s v="dic-2021"/>
    <n v="-250.05600000000004"/>
    <n v="-0.32457943925233651"/>
  </r>
  <r>
    <n v="44556"/>
    <s v="P0041"/>
    <s v="44556P0041"/>
    <n v="14"/>
    <x v="1"/>
    <s v="CASH"/>
    <n v="22"/>
    <x v="41"/>
    <x v="1"/>
    <s v="Ft"/>
    <n v="138"/>
    <n v="173.88"/>
    <n v="1932"/>
    <n v="2434.3200000000002"/>
    <n v="26"/>
    <s v="Dec"/>
    <n v="2021"/>
    <x v="178"/>
    <n v="535.55040000000008"/>
    <n v="35.879999999999995"/>
    <n v="502.31999999999994"/>
    <n v="0.20634920634920631"/>
    <x v="2"/>
    <s v="VERDADERO"/>
    <s v="dic-2021"/>
    <n v="-33.230399999999918"/>
    <n v="-1.3650793650793617E-2"/>
  </r>
  <r>
    <n v="44557"/>
    <s v="P0029"/>
    <s v="44557P0029"/>
    <n v="14"/>
    <x v="2"/>
    <s v="CASH"/>
    <n v="18"/>
    <x v="19"/>
    <x v="4"/>
    <s v="Lt"/>
    <n v="47"/>
    <n v="53.11"/>
    <n v="658"/>
    <n v="743.54"/>
    <n v="27"/>
    <s v="Dec"/>
    <n v="2021"/>
    <x v="179"/>
    <n v="133.8372"/>
    <n v="6.1099999999999994"/>
    <n v="85.539999999999992"/>
    <n v="0.11504424778761062"/>
    <x v="1"/>
    <s v="VERDADERO"/>
    <s v="dic-2021"/>
    <n v="-48.297199999999975"/>
    <n v="-6.4955752212389348E-2"/>
  </r>
  <r>
    <n v="44558"/>
    <s v="P0029"/>
    <s v="44558P0029"/>
    <n v="6"/>
    <x v="2"/>
    <s v="CASH"/>
    <n v="32"/>
    <x v="19"/>
    <x v="4"/>
    <s v="Lt"/>
    <n v="47"/>
    <n v="53.11"/>
    <n v="282"/>
    <n v="318.66000000000003"/>
    <n v="28"/>
    <s v="Dec"/>
    <n v="2021"/>
    <x v="180"/>
    <n v="101.97120000000001"/>
    <n v="6.1099999999999994"/>
    <n v="36.659999999999997"/>
    <n v="0.1150442477876106"/>
    <x v="1"/>
    <s v="VERDADERO"/>
    <s v="dic-2021"/>
    <n v="-65.311199999999985"/>
    <n v="-0.20495575221238932"/>
  </r>
  <r>
    <n v="44560"/>
    <s v="P0010"/>
    <s v="44560P0010"/>
    <n v="13"/>
    <x v="1"/>
    <s v="ONLINE"/>
    <n v="8"/>
    <x v="20"/>
    <x v="2"/>
    <s v="Ft"/>
    <n v="148"/>
    <n v="164.28"/>
    <n v="1924"/>
    <n v="2135.64"/>
    <n v="30"/>
    <s v="Dec"/>
    <n v="2021"/>
    <x v="181"/>
    <n v="170.85120000000001"/>
    <n v="16.28"/>
    <n v="211.64000000000001"/>
    <n v="9.9099099099099114E-2"/>
    <x v="2"/>
    <s v="FALSO"/>
    <s v="dic-2021"/>
    <n v="40.78879999999981"/>
    <n v="1.9099099099099012E-2"/>
  </r>
  <r>
    <n v="44562"/>
    <s v="P0022"/>
    <s v="44562P0022"/>
    <n v="1"/>
    <x v="0"/>
    <s v="CASH"/>
    <n v="20"/>
    <x v="22"/>
    <x v="0"/>
    <s v="Ft"/>
    <n v="121"/>
    <n v="141.57"/>
    <n v="121"/>
    <n v="141.57"/>
    <n v="1"/>
    <s v="Jan"/>
    <n v="2022"/>
    <x v="182"/>
    <n v="28.314"/>
    <n v="20.569999999999993"/>
    <n v="20.569999999999993"/>
    <n v="0.14529914529914525"/>
    <x v="1"/>
    <s v="VERDADERO"/>
    <s v="ene-2022"/>
    <n v="-7.7439999999999998"/>
    <n v="-5.4700854700854701E-2"/>
  </r>
  <r>
    <n v="44563"/>
    <s v="P0010"/>
    <s v="44563P0010"/>
    <n v="7"/>
    <x v="2"/>
    <s v="CASH"/>
    <n v="21"/>
    <x v="20"/>
    <x v="2"/>
    <s v="Ft"/>
    <n v="148"/>
    <n v="164.28"/>
    <n v="1036"/>
    <n v="1149.96"/>
    <n v="2"/>
    <s v="Jan"/>
    <n v="2022"/>
    <x v="183"/>
    <n v="241.49160000000001"/>
    <n v="16.28"/>
    <n v="113.96000000000001"/>
    <n v="9.90990990990991E-2"/>
    <x v="0"/>
    <s v="VERDADERO"/>
    <s v="ene-2022"/>
    <n v="-127.53160000000003"/>
    <n v="-0.11090090090090092"/>
  </r>
  <r>
    <n v="44563"/>
    <s v="P0015"/>
    <s v="44563P0015"/>
    <n v="2"/>
    <x v="1"/>
    <s v="CASH"/>
    <n v="48"/>
    <x v="27"/>
    <x v="2"/>
    <s v="No."/>
    <n v="12"/>
    <n v="15.72"/>
    <n v="24"/>
    <n v="31.44"/>
    <n v="2"/>
    <s v="Jan"/>
    <n v="2022"/>
    <x v="183"/>
    <n v="15.091200000000001"/>
    <n v="3.7200000000000006"/>
    <n v="7.4400000000000013"/>
    <n v="0.23664122137404583"/>
    <x v="1"/>
    <s v="VERDADERO"/>
    <s v="ene-2022"/>
    <n v="-7.6511999999999993"/>
    <n v="-0.24335877862595418"/>
  </r>
  <r>
    <n v="44563"/>
    <s v="P0033"/>
    <s v="44563P0033"/>
    <n v="1"/>
    <x v="2"/>
    <s v="CASH"/>
    <n v="14"/>
    <x v="38"/>
    <x v="4"/>
    <s v="Kg"/>
    <n v="95"/>
    <n v="119.7"/>
    <n v="95"/>
    <n v="119.7"/>
    <n v="2"/>
    <s v="Jan"/>
    <n v="2022"/>
    <x v="183"/>
    <n v="16.758000000000003"/>
    <n v="24.700000000000003"/>
    <n v="24.700000000000003"/>
    <n v="0.20634920634920637"/>
    <x v="1"/>
    <s v="VERDADERO"/>
    <s v="ene-2022"/>
    <n v="7.9420000000000073"/>
    <n v="6.6349206349206408E-2"/>
  </r>
  <r>
    <n v="44564"/>
    <s v="P0043"/>
    <s v="44564P0043"/>
    <n v="9"/>
    <x v="2"/>
    <s v="CASH"/>
    <n v="32"/>
    <x v="23"/>
    <x v="1"/>
    <s v="Kg"/>
    <n v="67"/>
    <n v="83.08"/>
    <n v="603"/>
    <n v="747.72"/>
    <n v="3"/>
    <s v="Jan"/>
    <n v="2022"/>
    <x v="184"/>
    <n v="239.27040000000002"/>
    <n v="16.079999999999998"/>
    <n v="144.71999999999997"/>
    <n v="0.19354838709677416"/>
    <x v="1"/>
    <s v="VERDADERO"/>
    <s v="ene-2022"/>
    <n v="-94.550399999999968"/>
    <n v="-0.12645161290322576"/>
  </r>
  <r>
    <n v="44565"/>
    <s v="P0012"/>
    <s v="44565P0012"/>
    <n v="8"/>
    <x v="2"/>
    <s v="ONLINE"/>
    <n v="34"/>
    <x v="35"/>
    <x v="2"/>
    <s v="Kg"/>
    <n v="73"/>
    <n v="94.17"/>
    <n v="584"/>
    <n v="753.36"/>
    <n v="4"/>
    <s v="Jan"/>
    <n v="2022"/>
    <x v="185"/>
    <n v="256.14240000000001"/>
    <n v="21.17"/>
    <n v="169.36"/>
    <n v="0.22480620155038761"/>
    <x v="1"/>
    <s v="FALSO"/>
    <s v="ene-2022"/>
    <n v="-86.782399999999996"/>
    <n v="-0.11519379844961239"/>
  </r>
  <r>
    <n v="44565"/>
    <s v="P0029"/>
    <s v="44565P0029"/>
    <n v="1"/>
    <x v="1"/>
    <s v="ONLINE"/>
    <n v="6"/>
    <x v="19"/>
    <x v="4"/>
    <s v="Lt"/>
    <n v="47"/>
    <n v="53.11"/>
    <n v="47"/>
    <n v="53.11"/>
    <n v="4"/>
    <s v="Jan"/>
    <n v="2022"/>
    <x v="185"/>
    <n v="3.1865999999999999"/>
    <n v="6.1099999999999994"/>
    <n v="6.1099999999999994"/>
    <n v="0.1150442477876106"/>
    <x v="1"/>
    <s v="FALSO"/>
    <s v="ene-2022"/>
    <n v="2.9234000000000009"/>
    <n v="5.5044247787610634E-2"/>
  </r>
  <r>
    <n v="44570"/>
    <s v="P0032"/>
    <s v="44570P0032"/>
    <n v="12"/>
    <x v="2"/>
    <s v="ONLINE"/>
    <n v="28"/>
    <x v="18"/>
    <x v="4"/>
    <s v="Kg"/>
    <n v="89"/>
    <n v="117.48"/>
    <n v="1068"/>
    <n v="1409.76"/>
    <n v="9"/>
    <s v="Jan"/>
    <n v="2022"/>
    <x v="186"/>
    <n v="394.73280000000005"/>
    <n v="28.480000000000004"/>
    <n v="341.76000000000005"/>
    <n v="0.24242424242424246"/>
    <x v="0"/>
    <s v="FALSO"/>
    <s v="ene-2022"/>
    <n v="-52.972800000000007"/>
    <n v="-3.7575757575757582E-2"/>
  </r>
  <r>
    <n v="44571"/>
    <s v="P0034"/>
    <s v="44571P0034"/>
    <n v="14"/>
    <x v="1"/>
    <s v="ONLINE"/>
    <n v="28"/>
    <x v="13"/>
    <x v="4"/>
    <s v="Lt"/>
    <n v="55"/>
    <n v="58.3"/>
    <n v="770"/>
    <n v="816.19999999999993"/>
    <n v="10"/>
    <s v="Jan"/>
    <n v="2022"/>
    <x v="187"/>
    <n v="228.536"/>
    <n v="3.2999999999999972"/>
    <n v="46.19999999999996"/>
    <n v="5.6603773584905613E-2"/>
    <x v="0"/>
    <s v="FALSO"/>
    <s v="ene-2022"/>
    <n v="-182.33600000000001"/>
    <n v="-0.22339622641509438"/>
  </r>
  <r>
    <n v="44572"/>
    <s v="P0032"/>
    <s v="44572P0032"/>
    <n v="2"/>
    <x v="2"/>
    <s v="ONLINE"/>
    <n v="31"/>
    <x v="18"/>
    <x v="4"/>
    <s v="Kg"/>
    <n v="89"/>
    <n v="117.48"/>
    <n v="178"/>
    <n v="234.96"/>
    <n v="11"/>
    <s v="Jan"/>
    <n v="2022"/>
    <x v="188"/>
    <n v="72.837600000000009"/>
    <n v="28.480000000000004"/>
    <n v="56.960000000000008"/>
    <n v="0.24242424242424246"/>
    <x v="1"/>
    <s v="FALSO"/>
    <s v="ene-2022"/>
    <n v="-15.877600000000001"/>
    <n v="-6.7575757575757581E-2"/>
  </r>
  <r>
    <n v="44574"/>
    <s v="P0019"/>
    <s v="44574P0019"/>
    <n v="6"/>
    <x v="1"/>
    <s v="ONLINE"/>
    <n v="20"/>
    <x v="40"/>
    <x v="2"/>
    <s v="Ft"/>
    <n v="150"/>
    <n v="210"/>
    <n v="900"/>
    <n v="1260"/>
    <n v="13"/>
    <s v="Jan"/>
    <n v="2022"/>
    <x v="189"/>
    <n v="252"/>
    <n v="60"/>
    <n v="360"/>
    <n v="0.2857142857142857"/>
    <x v="0"/>
    <s v="FALSO"/>
    <s v="ene-2022"/>
    <n v="108"/>
    <n v="8.5714285714285715E-2"/>
  </r>
  <r>
    <n v="44575"/>
    <s v="P0011"/>
    <s v="44575P0011"/>
    <n v="14"/>
    <x v="2"/>
    <s v="ONLINE"/>
    <n v="43"/>
    <x v="31"/>
    <x v="2"/>
    <s v="Lt"/>
    <n v="44"/>
    <n v="48.4"/>
    <n v="616"/>
    <n v="677.6"/>
    <n v="14"/>
    <s v="Jan"/>
    <n v="2022"/>
    <x v="190"/>
    <n v="291.36799999999999"/>
    <n v="4.3999999999999986"/>
    <n v="61.59999999999998"/>
    <n v="9.090909090909087E-2"/>
    <x v="1"/>
    <s v="FALSO"/>
    <s v="ene-2022"/>
    <n v="-229.76799999999997"/>
    <n v="-0.33909090909090905"/>
  </r>
  <r>
    <n v="44576"/>
    <s v="P0022"/>
    <s v="44576P0022"/>
    <n v="10"/>
    <x v="2"/>
    <s v="CASH"/>
    <n v="27"/>
    <x v="22"/>
    <x v="0"/>
    <s v="Ft"/>
    <n v="121"/>
    <n v="141.57"/>
    <n v="1210"/>
    <n v="1415.7"/>
    <n v="15"/>
    <s v="Jan"/>
    <n v="2022"/>
    <x v="191"/>
    <n v="382.23900000000003"/>
    <n v="20.569999999999993"/>
    <n v="205.69999999999993"/>
    <n v="0.14529914529914525"/>
    <x v="0"/>
    <s v="VERDADERO"/>
    <s v="ene-2022"/>
    <n v="-176.53899999999999"/>
    <n v="-0.12470085470085469"/>
  </r>
  <r>
    <n v="44577"/>
    <s v="P0014"/>
    <s v="44577P0014"/>
    <n v="11"/>
    <x v="1"/>
    <s v="CASH"/>
    <n v="13"/>
    <x v="9"/>
    <x v="2"/>
    <s v="Kg"/>
    <n v="112"/>
    <n v="146.72"/>
    <n v="1232"/>
    <n v="1613.92"/>
    <n v="16"/>
    <s v="Jan"/>
    <n v="2022"/>
    <x v="192"/>
    <n v="209.80960000000002"/>
    <n v="34.72"/>
    <n v="381.91999999999996"/>
    <n v="0.23664122137404578"/>
    <x v="0"/>
    <s v="VERDADERO"/>
    <s v="ene-2022"/>
    <n v="172.11040000000003"/>
    <n v="0.10664122137404582"/>
  </r>
  <r>
    <n v="44578"/>
    <s v="P0040"/>
    <s v="44578P0040"/>
    <n v="4"/>
    <x v="1"/>
    <s v="ONLINE"/>
    <n v="53"/>
    <x v="17"/>
    <x v="1"/>
    <s v="Kg"/>
    <n v="90"/>
    <n v="115.2"/>
    <n v="360"/>
    <n v="460.8"/>
    <n v="17"/>
    <s v="Jan"/>
    <n v="2022"/>
    <x v="193"/>
    <n v="244.22400000000002"/>
    <n v="25.200000000000003"/>
    <n v="100.80000000000001"/>
    <n v="0.21875000000000003"/>
    <x v="1"/>
    <s v="FALSO"/>
    <s v="ene-2022"/>
    <n v="-143.42400000000001"/>
    <n v="-0.31125000000000003"/>
  </r>
  <r>
    <n v="44579"/>
    <s v="P0008"/>
    <s v="44579P0008"/>
    <n v="9"/>
    <x v="0"/>
    <s v="CASH"/>
    <n v="19"/>
    <x v="25"/>
    <x v="3"/>
    <s v="Kg"/>
    <n v="83"/>
    <n v="94.62"/>
    <n v="747"/>
    <n v="851.58"/>
    <n v="18"/>
    <s v="Jan"/>
    <n v="2022"/>
    <x v="194"/>
    <n v="161.80020000000002"/>
    <n v="11.620000000000005"/>
    <n v="104.58000000000004"/>
    <n v="0.1228070175438597"/>
    <x v="1"/>
    <s v="VERDADERO"/>
    <s v="ene-2022"/>
    <n v="-57.220199999999977"/>
    <n v="-6.7192982456140318E-2"/>
  </r>
  <r>
    <n v="44581"/>
    <s v="P0021"/>
    <s v="44581P0021"/>
    <n v="2"/>
    <x v="2"/>
    <s v="CASH"/>
    <n v="48"/>
    <x v="32"/>
    <x v="0"/>
    <s v="Ft"/>
    <n v="126"/>
    <n v="162.54"/>
    <n v="252"/>
    <n v="325.08"/>
    <n v="20"/>
    <s v="Jan"/>
    <n v="2022"/>
    <x v="195"/>
    <n v="156.0384"/>
    <n v="36.539999999999992"/>
    <n v="73.079999999999984"/>
    <n v="0.22480620155038755"/>
    <x v="1"/>
    <s v="VERDADERO"/>
    <s v="ene-2022"/>
    <n v="-82.958400000000012"/>
    <n v="-0.25519379844961243"/>
  </r>
  <r>
    <n v="44581"/>
    <s v="P0014"/>
    <s v="44581P0014"/>
    <n v="7"/>
    <x v="1"/>
    <s v="ONLINE"/>
    <n v="45"/>
    <x v="9"/>
    <x v="2"/>
    <s v="Kg"/>
    <n v="112"/>
    <n v="146.72"/>
    <n v="784"/>
    <n v="1027.04"/>
    <n v="20"/>
    <s v="Jan"/>
    <n v="2022"/>
    <x v="195"/>
    <n v="462.16800000000001"/>
    <n v="34.72"/>
    <n v="243.04"/>
    <n v="0.23664122137404581"/>
    <x v="0"/>
    <s v="FALSO"/>
    <s v="ene-2022"/>
    <n v="-219.12800000000004"/>
    <n v="-0.21335877862595426"/>
  </r>
  <r>
    <n v="44583"/>
    <s v="P0001"/>
    <s v="44583P0001"/>
    <n v="6"/>
    <x v="1"/>
    <s v="CASH"/>
    <n v="8"/>
    <x v="16"/>
    <x v="3"/>
    <s v="Kg"/>
    <n v="98"/>
    <n v="103.88"/>
    <n v="588"/>
    <n v="623.28"/>
    <n v="22"/>
    <s v="Jan"/>
    <n v="2022"/>
    <x v="196"/>
    <n v="49.862400000000001"/>
    <n v="5.8799999999999955"/>
    <n v="35.279999999999973"/>
    <n v="5.660377358490562E-2"/>
    <x v="1"/>
    <s v="VERDADERO"/>
    <s v="ene-2022"/>
    <n v="-14.582400000000007"/>
    <n v="-2.339622641509435E-2"/>
  </r>
  <r>
    <n v="44584"/>
    <s v="P0002"/>
    <s v="44584P0002"/>
    <n v="5"/>
    <x v="0"/>
    <s v="CASH"/>
    <n v="39"/>
    <x v="29"/>
    <x v="3"/>
    <s v="Kg"/>
    <n v="105"/>
    <n v="142.80000000000001"/>
    <n v="525"/>
    <n v="714"/>
    <n v="23"/>
    <s v="Jan"/>
    <n v="2022"/>
    <x v="197"/>
    <n v="278.46000000000004"/>
    <n v="37.800000000000011"/>
    <n v="189.00000000000006"/>
    <n v="0.26470588235294124"/>
    <x v="1"/>
    <s v="VERDADERO"/>
    <s v="ene-2022"/>
    <n v="-89.460000000000036"/>
    <n v="-0.12529411764705886"/>
  </r>
  <r>
    <n v="44584"/>
    <s v="P0042"/>
    <s v="44584P0042"/>
    <n v="8"/>
    <x v="2"/>
    <s v="ONLINE"/>
    <n v="14"/>
    <x v="10"/>
    <x v="1"/>
    <s v="Ft"/>
    <n v="120"/>
    <n v="162"/>
    <n v="960"/>
    <n v="1296"/>
    <n v="23"/>
    <s v="Jan"/>
    <n v="2022"/>
    <x v="197"/>
    <n v="181.44000000000003"/>
    <n v="42"/>
    <n v="336"/>
    <n v="0.25925925925925924"/>
    <x v="0"/>
    <s v="FALSO"/>
    <s v="ene-2022"/>
    <n v="154.55999999999995"/>
    <n v="0.11925925925925922"/>
  </r>
  <r>
    <n v="44585"/>
    <s v="P0030"/>
    <s v="44585P0030"/>
    <n v="15"/>
    <x v="1"/>
    <s v="ONLINE"/>
    <n v="19"/>
    <x v="28"/>
    <x v="4"/>
    <s v="Ft"/>
    <n v="148"/>
    <n v="201.28"/>
    <n v="2220"/>
    <n v="3019.2"/>
    <n v="24"/>
    <s v="Jan"/>
    <n v="2022"/>
    <x v="198"/>
    <n v="573.64800000000002"/>
    <n v="53.28"/>
    <n v="799.2"/>
    <n v="0.26470588235294124"/>
    <x v="2"/>
    <s v="FALSO"/>
    <s v="ene-2022"/>
    <n v="225.55199999999968"/>
    <n v="7.470588235294108E-2"/>
  </r>
  <r>
    <n v="44586"/>
    <s v="P0017"/>
    <s v="44586P0017"/>
    <n v="14"/>
    <x v="2"/>
    <s v="CASH"/>
    <n v="44"/>
    <x v="39"/>
    <x v="2"/>
    <s v="Ft"/>
    <n v="134"/>
    <n v="156.78"/>
    <n v="1876"/>
    <n v="2194.92"/>
    <n v="25"/>
    <s v="Jan"/>
    <n v="2022"/>
    <x v="199"/>
    <n v="965.76480000000004"/>
    <n v="22.78"/>
    <n v="318.92"/>
    <n v="0.14529914529914531"/>
    <x v="2"/>
    <s v="VERDADERO"/>
    <s v="ene-2022"/>
    <n v="-646.84479999999985"/>
    <n v="-0.29470085470085461"/>
  </r>
  <r>
    <n v="44589"/>
    <s v="P0016"/>
    <s v="44589P0016"/>
    <n v="11"/>
    <x v="2"/>
    <s v="ONLINE"/>
    <n v="0"/>
    <x v="21"/>
    <x v="2"/>
    <s v="No."/>
    <n v="13"/>
    <n v="16.64"/>
    <n v="143"/>
    <n v="183.04"/>
    <n v="28"/>
    <s v="Jan"/>
    <n v="2022"/>
    <x v="200"/>
    <n v="0"/>
    <n v="3.6400000000000006"/>
    <n v="40.040000000000006"/>
    <n v="0.21875000000000006"/>
    <x v="1"/>
    <s v="FALSO"/>
    <s v="ene-2022"/>
    <n v="40.039999999999992"/>
    <n v="0.21874999999999997"/>
  </r>
  <r>
    <n v="44592"/>
    <s v="P0023"/>
    <s v="44592P0023"/>
    <n v="6"/>
    <x v="1"/>
    <s v="CASH"/>
    <n v="27"/>
    <x v="12"/>
    <x v="0"/>
    <s v="Ft"/>
    <n v="141"/>
    <n v="149.46"/>
    <n v="846"/>
    <n v="896.76"/>
    <n v="31"/>
    <s v="Jan"/>
    <n v="2022"/>
    <x v="201"/>
    <n v="242.12520000000001"/>
    <n v="8.460000000000008"/>
    <n v="50.760000000000048"/>
    <n v="5.6603773584905717E-2"/>
    <x v="0"/>
    <s v="VERDADERO"/>
    <s v="ene-2022"/>
    <n v="-191.36519999999996"/>
    <n v="-0.21339622641509429"/>
  </r>
  <r>
    <n v="44592"/>
    <s v="P0041"/>
    <s v="44592P0041"/>
    <n v="9"/>
    <x v="2"/>
    <s v="CASH"/>
    <n v="20"/>
    <x v="41"/>
    <x v="1"/>
    <s v="Ft"/>
    <n v="138"/>
    <n v="173.88"/>
    <n v="1242"/>
    <n v="1564.92"/>
    <n v="31"/>
    <s v="Jan"/>
    <n v="2022"/>
    <x v="201"/>
    <n v="312.98400000000004"/>
    <n v="35.879999999999995"/>
    <n v="322.91999999999996"/>
    <n v="0.20634920634920631"/>
    <x v="0"/>
    <s v="VERDADERO"/>
    <s v="ene-2022"/>
    <n v="9.9360000000001492"/>
    <n v="6.3492063492064446E-3"/>
  </r>
  <r>
    <n v="44593"/>
    <s v="P0005"/>
    <s v="44593P0005"/>
    <n v="9"/>
    <x v="2"/>
    <s v="CASH"/>
    <n v="17"/>
    <x v="24"/>
    <x v="3"/>
    <s v="Ft"/>
    <n v="133"/>
    <n v="155.61000000000001"/>
    <n v="1197"/>
    <n v="1400.49"/>
    <n v="1"/>
    <s v="Feb"/>
    <n v="2022"/>
    <x v="202"/>
    <n v="238.08330000000001"/>
    <n v="22.610000000000014"/>
    <n v="203.49000000000012"/>
    <n v="0.14529914529914539"/>
    <x v="0"/>
    <s v="VERDADERO"/>
    <s v="feb-2022"/>
    <n v="-34.593299999999999"/>
    <n v="-2.4700854700854698E-2"/>
  </r>
  <r>
    <n v="44595"/>
    <s v="P0014"/>
    <s v="44595P0014"/>
    <n v="8"/>
    <x v="2"/>
    <s v="ONLINE"/>
    <n v="28"/>
    <x v="9"/>
    <x v="2"/>
    <s v="Kg"/>
    <n v="112"/>
    <n v="146.72"/>
    <n v="896"/>
    <n v="1173.76"/>
    <n v="3"/>
    <s v="Feb"/>
    <n v="2022"/>
    <x v="203"/>
    <n v="328.65280000000001"/>
    <n v="34.72"/>
    <n v="277.76"/>
    <n v="0.23664122137404581"/>
    <x v="0"/>
    <s v="FALSO"/>
    <s v="feb-2022"/>
    <n v="-50.892800000000079"/>
    <n v="-4.3358778625954268E-2"/>
  </r>
  <r>
    <n v="44597"/>
    <s v="P0018"/>
    <s v="44597P0018"/>
    <n v="6"/>
    <x v="2"/>
    <s v="CASH"/>
    <n v="27"/>
    <x v="30"/>
    <x v="2"/>
    <s v="No."/>
    <n v="37"/>
    <n v="49.21"/>
    <n v="222"/>
    <n v="295.26"/>
    <n v="5"/>
    <s v="Feb"/>
    <n v="2022"/>
    <x v="204"/>
    <n v="79.720200000000006"/>
    <n v="12.21"/>
    <n v="73.260000000000005"/>
    <n v="0.24812030075187971"/>
    <x v="1"/>
    <s v="VERDADERO"/>
    <s v="feb-2022"/>
    <n v="-6.4602000000000146"/>
    <n v="-2.187969924812035E-2"/>
  </r>
  <r>
    <n v="44598"/>
    <s v="P0002"/>
    <s v="44598P0002"/>
    <n v="6"/>
    <x v="2"/>
    <s v="CASH"/>
    <n v="27"/>
    <x v="29"/>
    <x v="3"/>
    <s v="Kg"/>
    <n v="105"/>
    <n v="142.80000000000001"/>
    <n v="630"/>
    <n v="856.80000000000007"/>
    <n v="6"/>
    <s v="Feb"/>
    <n v="2022"/>
    <x v="205"/>
    <n v="231.33600000000004"/>
    <n v="37.800000000000011"/>
    <n v="226.80000000000007"/>
    <n v="0.26470588235294124"/>
    <x v="1"/>
    <s v="VERDADERO"/>
    <s v="feb-2022"/>
    <n v="-4.5359999999999445"/>
    <n v="-5.2941176470587582E-3"/>
  </r>
  <r>
    <n v="44600"/>
    <s v="P0005"/>
    <s v="44600P0005"/>
    <n v="11"/>
    <x v="1"/>
    <s v="CASH"/>
    <n v="31"/>
    <x v="24"/>
    <x v="3"/>
    <s v="Ft"/>
    <n v="133"/>
    <n v="155.61000000000001"/>
    <n v="1463"/>
    <n v="1711.71"/>
    <n v="8"/>
    <s v="Feb"/>
    <n v="2022"/>
    <x v="206"/>
    <n v="530.63009999999997"/>
    <n v="22.610000000000014"/>
    <n v="248.71000000000015"/>
    <n v="0.14529914529914539"/>
    <x v="0"/>
    <s v="VERDADERO"/>
    <s v="feb-2022"/>
    <n v="-281.92009999999982"/>
    <n v="-0.1647008547008546"/>
  </r>
  <r>
    <n v="44600"/>
    <s v="P0004"/>
    <s v="44600P0004"/>
    <n v="3"/>
    <x v="1"/>
    <s v="CASH"/>
    <n v="35"/>
    <x v="3"/>
    <x v="3"/>
    <s v="Lt"/>
    <n v="44"/>
    <n v="48.84"/>
    <n v="132"/>
    <n v="146.52000000000001"/>
    <n v="8"/>
    <s v="Feb"/>
    <n v="2022"/>
    <x v="206"/>
    <n v="51.282000000000004"/>
    <n v="4.8400000000000034"/>
    <n v="14.52000000000001"/>
    <n v="9.9099099099099155E-2"/>
    <x v="1"/>
    <s v="VERDADERO"/>
    <s v="feb-2022"/>
    <n v="-36.762"/>
    <n v="-0.25090090090090089"/>
  </r>
  <r>
    <n v="44601"/>
    <s v="P0032"/>
    <s v="44601P0032"/>
    <n v="14"/>
    <x v="1"/>
    <s v="ONLINE"/>
    <n v="14"/>
    <x v="18"/>
    <x v="4"/>
    <s v="Kg"/>
    <n v="89"/>
    <n v="117.48"/>
    <n v="1246"/>
    <n v="1644.72"/>
    <n v="9"/>
    <s v="Feb"/>
    <n v="2022"/>
    <x v="207"/>
    <n v="230.26080000000002"/>
    <n v="28.480000000000004"/>
    <n v="398.72"/>
    <n v="0.24242424242424243"/>
    <x v="0"/>
    <s v="FALSO"/>
    <s v="feb-2022"/>
    <n v="168.45920000000001"/>
    <n v="0.10242424242424243"/>
  </r>
  <r>
    <n v="44604"/>
    <s v="P0010"/>
    <s v="44604P0010"/>
    <n v="13"/>
    <x v="2"/>
    <s v="CASH"/>
    <n v="7"/>
    <x v="20"/>
    <x v="2"/>
    <s v="Ft"/>
    <n v="148"/>
    <n v="164.28"/>
    <n v="1924"/>
    <n v="2135.64"/>
    <n v="12"/>
    <s v="Feb"/>
    <n v="2022"/>
    <x v="208"/>
    <n v="149.4948"/>
    <n v="16.28"/>
    <n v="211.64000000000001"/>
    <n v="9.9099099099099114E-2"/>
    <x v="2"/>
    <s v="VERDADERO"/>
    <s v="feb-2022"/>
    <n v="62.145199999999932"/>
    <n v="2.9099099099099069E-2"/>
  </r>
  <r>
    <n v="44606"/>
    <s v="P0026"/>
    <s v="44606P0026"/>
    <n v="8"/>
    <x v="1"/>
    <s v="CASH"/>
    <n v="29"/>
    <x v="42"/>
    <x v="4"/>
    <s v="No."/>
    <n v="18"/>
    <n v="24.66"/>
    <n v="144"/>
    <n v="197.28"/>
    <n v="14"/>
    <s v="Feb"/>
    <n v="2022"/>
    <x v="209"/>
    <n v="57.211199999999998"/>
    <n v="6.66"/>
    <n v="53.28"/>
    <n v="0.27007299270072993"/>
    <x v="1"/>
    <s v="VERDADERO"/>
    <s v="feb-2022"/>
    <n v="-3.9311999999999898"/>
    <n v="-1.9927007299270022E-2"/>
  </r>
  <r>
    <n v="44606"/>
    <s v="P0028"/>
    <s v="44606P0028"/>
    <n v="3"/>
    <x v="2"/>
    <s v="CASH"/>
    <n v="10"/>
    <x v="33"/>
    <x v="4"/>
    <s v="No."/>
    <n v="37"/>
    <n v="41.81"/>
    <n v="111"/>
    <n v="125.43"/>
    <n v="14"/>
    <s v="Feb"/>
    <n v="2022"/>
    <x v="209"/>
    <n v="12.543000000000001"/>
    <n v="4.8100000000000023"/>
    <n v="14.430000000000007"/>
    <n v="0.11504424778761067"/>
    <x v="1"/>
    <s v="VERDADERO"/>
    <s v="feb-2022"/>
    <n v="1.8870000000000005"/>
    <n v="1.5044247787610623E-2"/>
  </r>
  <r>
    <n v="44608"/>
    <s v="P0032"/>
    <s v="44608P0032"/>
    <n v="1"/>
    <x v="1"/>
    <s v="CASH"/>
    <n v="35"/>
    <x v="18"/>
    <x v="4"/>
    <s v="Kg"/>
    <n v="89"/>
    <n v="117.48"/>
    <n v="89"/>
    <n v="117.48"/>
    <n v="16"/>
    <s v="Feb"/>
    <n v="2022"/>
    <x v="210"/>
    <n v="41.118000000000002"/>
    <n v="28.480000000000004"/>
    <n v="28.480000000000004"/>
    <n v="0.24242424242424246"/>
    <x v="1"/>
    <s v="VERDADERO"/>
    <s v="feb-2022"/>
    <n v="-12.638000000000005"/>
    <n v="-0.10757575757575762"/>
  </r>
  <r>
    <n v="44611"/>
    <s v="P0002"/>
    <s v="44611P0002"/>
    <n v="13"/>
    <x v="1"/>
    <s v="CASH"/>
    <n v="25"/>
    <x v="29"/>
    <x v="3"/>
    <s v="Kg"/>
    <n v="105"/>
    <n v="142.80000000000001"/>
    <n v="1365"/>
    <n v="1856.4"/>
    <n v="19"/>
    <s v="Feb"/>
    <n v="2022"/>
    <x v="211"/>
    <n v="464.1"/>
    <n v="37.800000000000011"/>
    <n v="491.40000000000015"/>
    <n v="0.26470588235294124"/>
    <x v="0"/>
    <s v="VERDADERO"/>
    <s v="feb-2022"/>
    <n v="27.300000000000182"/>
    <n v="1.4705882352941273E-2"/>
  </r>
  <r>
    <n v="44612"/>
    <s v="P0012"/>
    <s v="44612P0012"/>
    <n v="6"/>
    <x v="2"/>
    <s v="CASH"/>
    <n v="18"/>
    <x v="35"/>
    <x v="2"/>
    <s v="Kg"/>
    <n v="73"/>
    <n v="94.17"/>
    <n v="438"/>
    <n v="565.02"/>
    <n v="20"/>
    <s v="Feb"/>
    <n v="2022"/>
    <x v="212"/>
    <n v="101.70359999999999"/>
    <n v="21.17"/>
    <n v="127.02000000000001"/>
    <n v="0.22480620155038764"/>
    <x v="1"/>
    <s v="VERDADERO"/>
    <s v="feb-2022"/>
    <n v="25.316399999999987"/>
    <n v="4.4806201550387573E-2"/>
  </r>
  <r>
    <n v="44615"/>
    <s v="P0013"/>
    <s v="44615P0013"/>
    <n v="6"/>
    <x v="1"/>
    <s v="ONLINE"/>
    <n v="36"/>
    <x v="2"/>
    <x v="2"/>
    <s v="Kg"/>
    <n v="112"/>
    <n v="122.08"/>
    <n v="672"/>
    <n v="732.48"/>
    <n v="23"/>
    <s v="Feb"/>
    <n v="2022"/>
    <x v="213"/>
    <n v="263.69279999999998"/>
    <n v="10.079999999999998"/>
    <n v="60.47999999999999"/>
    <n v="8.2568807339449532E-2"/>
    <x v="1"/>
    <s v="FALSO"/>
    <s v="feb-2022"/>
    <n v="-203.21279999999996"/>
    <n v="-0.27743119266055039"/>
  </r>
  <r>
    <n v="44615"/>
    <s v="P0016"/>
    <s v="44615P0016"/>
    <n v="15"/>
    <x v="1"/>
    <s v="CASH"/>
    <n v="10"/>
    <x v="21"/>
    <x v="2"/>
    <s v="No."/>
    <n v="13"/>
    <n v="16.64"/>
    <n v="195"/>
    <n v="249.6"/>
    <n v="23"/>
    <s v="Feb"/>
    <n v="2022"/>
    <x v="213"/>
    <n v="24.96"/>
    <n v="3.6400000000000006"/>
    <n v="54.600000000000009"/>
    <n v="0.21875000000000003"/>
    <x v="1"/>
    <s v="VERDADERO"/>
    <s v="feb-2022"/>
    <n v="29.639999999999986"/>
    <n v="0.11874999999999995"/>
  </r>
  <r>
    <n v="44615"/>
    <s v="P0036"/>
    <s v="44615P0036"/>
    <n v="8"/>
    <x v="2"/>
    <s v="ONLINE"/>
    <n v="11"/>
    <x v="43"/>
    <x v="4"/>
    <s v="Kg"/>
    <n v="90"/>
    <n v="96.3"/>
    <n v="720"/>
    <n v="770.4"/>
    <n v="23"/>
    <s v="Feb"/>
    <n v="2022"/>
    <x v="213"/>
    <n v="84.744"/>
    <n v="6.2999999999999972"/>
    <n v="50.399999999999977"/>
    <n v="6.5420560747663517E-2"/>
    <x v="1"/>
    <s v="FALSO"/>
    <s v="feb-2022"/>
    <n v="-34.344000000000051"/>
    <n v="-4.4579439252336518E-2"/>
  </r>
  <r>
    <n v="44619"/>
    <s v="P0012"/>
    <s v="44619P0012"/>
    <n v="7"/>
    <x v="2"/>
    <s v="CASH"/>
    <n v="38"/>
    <x v="35"/>
    <x v="2"/>
    <s v="Kg"/>
    <n v="73"/>
    <n v="94.17"/>
    <n v="511"/>
    <n v="659.19"/>
    <n v="27"/>
    <s v="Feb"/>
    <n v="2022"/>
    <x v="214"/>
    <n v="250.49220000000003"/>
    <n v="21.17"/>
    <n v="148.19"/>
    <n v="0.22480620155038758"/>
    <x v="1"/>
    <s v="VERDADERO"/>
    <s v="feb-2022"/>
    <n v="-102.30219999999997"/>
    <n v="-0.15519379844961234"/>
  </r>
  <r>
    <n v="44619"/>
    <s v="P0005"/>
    <s v="44619P0005"/>
    <n v="15"/>
    <x v="2"/>
    <s v="ONLINE"/>
    <n v="23"/>
    <x v="24"/>
    <x v="3"/>
    <s v="Ft"/>
    <n v="133"/>
    <n v="155.61000000000001"/>
    <n v="1995"/>
    <n v="2334.15"/>
    <n v="27"/>
    <s v="Feb"/>
    <n v="2022"/>
    <x v="214"/>
    <n v="536.85450000000003"/>
    <n v="22.610000000000014"/>
    <n v="339.1500000000002"/>
    <n v="0.14529914529914539"/>
    <x v="2"/>
    <s v="FALSO"/>
    <s v="feb-2022"/>
    <n v="-197.70449999999983"/>
    <n v="-8.4700854700854616E-2"/>
  </r>
  <r>
    <n v="44620"/>
    <s v="P0037"/>
    <s v="44620P0037"/>
    <n v="15"/>
    <x v="2"/>
    <s v="CASH"/>
    <n v="54"/>
    <x v="8"/>
    <x v="1"/>
    <s v="Kg"/>
    <n v="67"/>
    <n v="85.76"/>
    <n v="1005"/>
    <n v="1286.4000000000001"/>
    <n v="28"/>
    <s v="Feb"/>
    <n v="2022"/>
    <x v="215"/>
    <n v="694.65600000000006"/>
    <n v="18.760000000000005"/>
    <n v="281.40000000000009"/>
    <n v="0.21875000000000006"/>
    <x v="0"/>
    <s v="VERDADERO"/>
    <s v="feb-2022"/>
    <n v="-413.25599999999997"/>
    <n v="-0.32124999999999998"/>
  </r>
  <r>
    <n v="44624"/>
    <s v="P0026"/>
    <s v="44624P0026"/>
    <n v="13"/>
    <x v="0"/>
    <s v="ONLINE"/>
    <n v="53"/>
    <x v="42"/>
    <x v="4"/>
    <s v="No."/>
    <n v="18"/>
    <n v="24.66"/>
    <n v="234"/>
    <n v="320.58"/>
    <n v="4"/>
    <s v="Mar"/>
    <n v="2022"/>
    <x v="216"/>
    <n v="169.9074"/>
    <n v="6.66"/>
    <n v="86.58"/>
    <n v="0.27007299270072993"/>
    <x v="1"/>
    <s v="FALSO"/>
    <s v="mar-2022"/>
    <n v="-83.327400000000011"/>
    <n v="-0.2599270072992701"/>
  </r>
  <r>
    <n v="44626"/>
    <s v="P0004"/>
    <s v="44626P0004"/>
    <n v="2"/>
    <x v="2"/>
    <s v="CASH"/>
    <n v="38"/>
    <x v="3"/>
    <x v="3"/>
    <s v="Lt"/>
    <n v="44"/>
    <n v="48.84"/>
    <n v="88"/>
    <n v="97.68"/>
    <n v="6"/>
    <s v="Mar"/>
    <n v="2022"/>
    <x v="217"/>
    <n v="37.118400000000001"/>
    <n v="4.8400000000000034"/>
    <n v="9.6800000000000068"/>
    <n v="9.9099099099099155E-2"/>
    <x v="1"/>
    <s v="VERDADERO"/>
    <s v="mar-2022"/>
    <n v="-27.438399999999994"/>
    <n v="-0.28090090090090081"/>
  </r>
  <r>
    <n v="44627"/>
    <s v="P0003"/>
    <s v="44627P0003"/>
    <n v="1"/>
    <x v="2"/>
    <s v="CASH"/>
    <n v="33"/>
    <x v="6"/>
    <x v="3"/>
    <s v="Kg"/>
    <n v="71"/>
    <n v="80.94"/>
    <n v="71"/>
    <n v="80.94"/>
    <n v="7"/>
    <s v="Mar"/>
    <n v="2022"/>
    <x v="218"/>
    <n v="26.7102"/>
    <n v="9.9399999999999977"/>
    <n v="9.9399999999999977"/>
    <n v="0.12280701754385963"/>
    <x v="1"/>
    <s v="VERDADERO"/>
    <s v="mar-2022"/>
    <n v="-16.770200000000003"/>
    <n v="-0.2071929824561404"/>
  </r>
  <r>
    <n v="44628"/>
    <s v="P0044"/>
    <s v="44628P0044"/>
    <n v="6"/>
    <x v="2"/>
    <s v="ONLINE"/>
    <n v="32"/>
    <x v="11"/>
    <x v="1"/>
    <s v="Kg"/>
    <n v="76"/>
    <n v="82.08"/>
    <n v="456"/>
    <n v="492.48"/>
    <n v="8"/>
    <s v="Mar"/>
    <n v="2022"/>
    <x v="219"/>
    <n v="157.59360000000001"/>
    <n v="6.0799999999999983"/>
    <n v="36.47999999999999"/>
    <n v="7.4074074074074056E-2"/>
    <x v="1"/>
    <s v="FALSO"/>
    <s v="mar-2022"/>
    <n v="-121.11360000000002"/>
    <n v="-0.24592592592592596"/>
  </r>
  <r>
    <n v="44629"/>
    <s v="P0030"/>
    <s v="44629P0030"/>
    <n v="3"/>
    <x v="2"/>
    <s v="ONLINE"/>
    <n v="36"/>
    <x v="28"/>
    <x v="4"/>
    <s v="Ft"/>
    <n v="148"/>
    <n v="201.28"/>
    <n v="444"/>
    <n v="603.84"/>
    <n v="9"/>
    <s v="Mar"/>
    <n v="2022"/>
    <x v="220"/>
    <n v="217.38239999999999"/>
    <n v="53.28"/>
    <n v="159.84"/>
    <n v="0.26470588235294118"/>
    <x v="1"/>
    <s v="FALSO"/>
    <s v="mar-2022"/>
    <n v="-57.54239999999993"/>
    <n v="-9.5294117647058696E-2"/>
  </r>
  <r>
    <n v="44629"/>
    <s v="P0004"/>
    <s v="44629P0004"/>
    <n v="11"/>
    <x v="1"/>
    <s v="CASH"/>
    <n v="37"/>
    <x v="3"/>
    <x v="3"/>
    <s v="Lt"/>
    <n v="44"/>
    <n v="48.84"/>
    <n v="484"/>
    <n v="537.24"/>
    <n v="9"/>
    <s v="Mar"/>
    <n v="2022"/>
    <x v="220"/>
    <n v="198.77879999999999"/>
    <n v="4.8400000000000034"/>
    <n v="53.240000000000038"/>
    <n v="9.9099099099099169E-2"/>
    <x v="1"/>
    <s v="VERDADERO"/>
    <s v="mar-2022"/>
    <n v="-145.53879999999998"/>
    <n v="-0.27090090090090085"/>
  </r>
  <r>
    <n v="44630"/>
    <s v="P0033"/>
    <s v="44630P0033"/>
    <n v="12"/>
    <x v="0"/>
    <s v="ONLINE"/>
    <n v="54"/>
    <x v="38"/>
    <x v="4"/>
    <s v="Kg"/>
    <n v="95"/>
    <n v="119.7"/>
    <n v="1140"/>
    <n v="1436.4"/>
    <n v="10"/>
    <s v="Mar"/>
    <n v="2022"/>
    <x v="221"/>
    <n v="775.65600000000006"/>
    <n v="24.700000000000003"/>
    <n v="296.40000000000003"/>
    <n v="0.20634920634920637"/>
    <x v="0"/>
    <s v="FALSO"/>
    <s v="mar-2022"/>
    <n v="-479.25599999999997"/>
    <n v="-0.33365079365079359"/>
  </r>
  <r>
    <n v="44634"/>
    <s v="P0016"/>
    <s v="44634P0016"/>
    <n v="2"/>
    <x v="2"/>
    <s v="CASH"/>
    <n v="28"/>
    <x v="21"/>
    <x v="2"/>
    <s v="No."/>
    <n v="13"/>
    <n v="16.64"/>
    <n v="26"/>
    <n v="33.28"/>
    <n v="14"/>
    <s v="Mar"/>
    <n v="2022"/>
    <x v="222"/>
    <n v="9.3184000000000005"/>
    <n v="3.6400000000000006"/>
    <n v="7.2800000000000011"/>
    <n v="0.21875000000000003"/>
    <x v="1"/>
    <s v="VERDADERO"/>
    <s v="mar-2022"/>
    <n v="-2.0383999999999993"/>
    <n v="-6.1249999999999978E-2"/>
  </r>
  <r>
    <n v="44634"/>
    <s v="P0026"/>
    <s v="44634P0026"/>
    <n v="13"/>
    <x v="2"/>
    <s v="ONLINE"/>
    <n v="8"/>
    <x v="42"/>
    <x v="4"/>
    <s v="No."/>
    <n v="18"/>
    <n v="24.66"/>
    <n v="234"/>
    <n v="320.58"/>
    <n v="14"/>
    <s v="Mar"/>
    <n v="2022"/>
    <x v="222"/>
    <n v="25.6464"/>
    <n v="6.66"/>
    <n v="86.58"/>
    <n v="0.27007299270072993"/>
    <x v="1"/>
    <s v="FALSO"/>
    <s v="mar-2022"/>
    <n v="60.933599999999956"/>
    <n v="0.1900729927007298"/>
  </r>
  <r>
    <n v="44638"/>
    <s v="P0019"/>
    <s v="44638P0019"/>
    <n v="2"/>
    <x v="1"/>
    <s v="CASH"/>
    <n v="51"/>
    <x v="40"/>
    <x v="2"/>
    <s v="Ft"/>
    <n v="150"/>
    <n v="210"/>
    <n v="300"/>
    <n v="420"/>
    <n v="18"/>
    <s v="Mar"/>
    <n v="2022"/>
    <x v="223"/>
    <n v="214.20000000000002"/>
    <n v="60"/>
    <n v="120"/>
    <n v="0.2857142857142857"/>
    <x v="1"/>
    <s v="VERDADERO"/>
    <s v="mar-2022"/>
    <n v="-94.200000000000017"/>
    <n v="-0.22428571428571434"/>
  </r>
  <r>
    <n v="44638"/>
    <s v="P0027"/>
    <s v="44638P0027"/>
    <n v="10"/>
    <x v="2"/>
    <s v="CASH"/>
    <n v="11"/>
    <x v="26"/>
    <x v="4"/>
    <s v="Lt"/>
    <n v="48"/>
    <n v="57.12"/>
    <n v="480"/>
    <n v="571.20000000000005"/>
    <n v="18"/>
    <s v="Mar"/>
    <n v="2022"/>
    <x v="223"/>
    <n v="62.832000000000008"/>
    <n v="9.1199999999999974"/>
    <n v="91.199999999999974"/>
    <n v="0.15966386554621842"/>
    <x v="1"/>
    <s v="VERDADERO"/>
    <s v="mar-2022"/>
    <n v="28.368000000000052"/>
    <n v="4.9663865546218572E-2"/>
  </r>
  <r>
    <n v="44639"/>
    <s v="P0041"/>
    <s v="44639P0041"/>
    <n v="6"/>
    <x v="0"/>
    <s v="CASH"/>
    <n v="36"/>
    <x v="41"/>
    <x v="1"/>
    <s v="Ft"/>
    <n v="138"/>
    <n v="173.88"/>
    <n v="828"/>
    <n v="1043.28"/>
    <n v="19"/>
    <s v="Mar"/>
    <n v="2022"/>
    <x v="224"/>
    <n v="375.58079999999995"/>
    <n v="35.879999999999995"/>
    <n v="215.27999999999997"/>
    <n v="0.20634920634920634"/>
    <x v="0"/>
    <s v="VERDADERO"/>
    <s v="mar-2022"/>
    <n v="-160.30079999999998"/>
    <n v="-0.15365079365079365"/>
  </r>
  <r>
    <n v="44643"/>
    <s v="P0032"/>
    <s v="44643P0032"/>
    <n v="9"/>
    <x v="2"/>
    <s v="CASH"/>
    <n v="12"/>
    <x v="18"/>
    <x v="4"/>
    <s v="Kg"/>
    <n v="89"/>
    <n v="117.48"/>
    <n v="801"/>
    <n v="1057.32"/>
    <n v="23"/>
    <s v="Mar"/>
    <n v="2022"/>
    <x v="225"/>
    <n v="126.87839999999998"/>
    <n v="28.480000000000004"/>
    <n v="256.32000000000005"/>
    <n v="0.24242424242424249"/>
    <x v="0"/>
    <s v="VERDADERO"/>
    <s v="mar-2022"/>
    <n v="129.44159999999999"/>
    <n v="0.12242424242424242"/>
  </r>
  <r>
    <n v="44645"/>
    <s v="P0001"/>
    <s v="44645P0001"/>
    <n v="2"/>
    <x v="0"/>
    <s v="ONLINE"/>
    <n v="22"/>
    <x v="16"/>
    <x v="3"/>
    <s v="Kg"/>
    <n v="98"/>
    <n v="103.88"/>
    <n v="196"/>
    <n v="207.76"/>
    <n v="25"/>
    <s v="Mar"/>
    <n v="2022"/>
    <x v="226"/>
    <n v="45.7072"/>
    <n v="5.8799999999999955"/>
    <n v="11.759999999999991"/>
    <n v="5.660377358490562E-2"/>
    <x v="1"/>
    <s v="FALSO"/>
    <s v="mar-2022"/>
    <n v="-33.947200000000009"/>
    <n v="-0.16339622641509438"/>
  </r>
  <r>
    <n v="44645"/>
    <s v="P0030"/>
    <s v="44645P0030"/>
    <n v="11"/>
    <x v="2"/>
    <s v="ONLINE"/>
    <n v="24"/>
    <x v="28"/>
    <x v="4"/>
    <s v="Ft"/>
    <n v="148"/>
    <n v="201.28"/>
    <n v="1628"/>
    <n v="2214.08"/>
    <n v="25"/>
    <s v="Mar"/>
    <n v="2022"/>
    <x v="226"/>
    <n v="531.37919999999997"/>
    <n v="53.28"/>
    <n v="586.08000000000004"/>
    <n v="0.26470588235294118"/>
    <x v="2"/>
    <s v="FALSO"/>
    <s v="mar-2022"/>
    <n v="54.700800000000072"/>
    <n v="2.4705882352941209E-2"/>
  </r>
  <r>
    <n v="44649"/>
    <s v="P0032"/>
    <s v="44649P0032"/>
    <n v="12"/>
    <x v="1"/>
    <s v="ONLINE"/>
    <n v="1"/>
    <x v="18"/>
    <x v="4"/>
    <s v="Kg"/>
    <n v="89"/>
    <n v="117.48"/>
    <n v="1068"/>
    <n v="1409.76"/>
    <n v="29"/>
    <s v="Mar"/>
    <n v="2022"/>
    <x v="227"/>
    <n v="14.0976"/>
    <n v="28.480000000000004"/>
    <n v="341.76000000000005"/>
    <n v="0.24242424242424246"/>
    <x v="0"/>
    <s v="FALSO"/>
    <s v="mar-2022"/>
    <n v="327.66239999999993"/>
    <n v="0.23242424242424237"/>
  </r>
  <r>
    <n v="44650"/>
    <s v="P0001"/>
    <s v="44650P0001"/>
    <n v="13"/>
    <x v="1"/>
    <s v="CASH"/>
    <n v="30"/>
    <x v="16"/>
    <x v="3"/>
    <s v="Kg"/>
    <n v="98"/>
    <n v="103.88"/>
    <n v="1274"/>
    <n v="1350.44"/>
    <n v="30"/>
    <s v="Mar"/>
    <n v="2022"/>
    <x v="228"/>
    <n v="405.13200000000001"/>
    <n v="5.8799999999999955"/>
    <n v="76.439999999999941"/>
    <n v="5.6603773584905613E-2"/>
    <x v="0"/>
    <s v="VERDADERO"/>
    <s v="mar-2022"/>
    <n v="-328.69200000000001"/>
    <n v="-0.24339622641509434"/>
  </r>
  <r>
    <n v="44652"/>
    <s v="P0002"/>
    <s v="44652P0002"/>
    <n v="2"/>
    <x v="1"/>
    <s v="CASH"/>
    <n v="7"/>
    <x v="29"/>
    <x v="3"/>
    <s v="Kg"/>
    <n v="105"/>
    <n v="142.80000000000001"/>
    <n v="210"/>
    <n v="285.60000000000002"/>
    <n v="1"/>
    <s v="Apr"/>
    <n v="2022"/>
    <x v="229"/>
    <n v="19.992000000000004"/>
    <n v="37.800000000000011"/>
    <n v="75.600000000000023"/>
    <n v="0.26470588235294124"/>
    <x v="1"/>
    <s v="VERDADERO"/>
    <s v="abr-2022"/>
    <n v="55.608000000000004"/>
    <n v="0.19470588235294117"/>
  </r>
  <r>
    <n v="44653"/>
    <s v="P0002"/>
    <s v="44653P0002"/>
    <n v="3"/>
    <x v="2"/>
    <s v="CASH"/>
    <n v="9"/>
    <x v="29"/>
    <x v="3"/>
    <s v="Kg"/>
    <n v="105"/>
    <n v="142.80000000000001"/>
    <n v="315"/>
    <n v="428.4"/>
    <n v="2"/>
    <s v="Apr"/>
    <n v="2022"/>
    <x v="230"/>
    <n v="38.555999999999997"/>
    <n v="37.800000000000011"/>
    <n v="113.40000000000003"/>
    <n v="0.26470588235294129"/>
    <x v="1"/>
    <s v="VERDADERO"/>
    <s v="abr-2022"/>
    <n v="74.843999999999994"/>
    <n v="0.17470588235294118"/>
  </r>
  <r>
    <n v="44657"/>
    <s v="P0040"/>
    <s v="44657P0040"/>
    <n v="2"/>
    <x v="0"/>
    <s v="CASH"/>
    <n v="5"/>
    <x v="17"/>
    <x v="1"/>
    <s v="Kg"/>
    <n v="90"/>
    <n v="115.2"/>
    <n v="180"/>
    <n v="230.4"/>
    <n v="6"/>
    <s v="Apr"/>
    <n v="2022"/>
    <x v="231"/>
    <n v="11.520000000000001"/>
    <n v="25.200000000000003"/>
    <n v="50.400000000000006"/>
    <n v="0.21875000000000003"/>
    <x v="1"/>
    <s v="VERDADERO"/>
    <s v="abr-2022"/>
    <n v="38.879999999999995"/>
    <n v="0.16874999999999998"/>
  </r>
  <r>
    <n v="44658"/>
    <s v="P0026"/>
    <s v="44658P0026"/>
    <n v="7"/>
    <x v="2"/>
    <s v="ONLINE"/>
    <n v="24"/>
    <x v="42"/>
    <x v="4"/>
    <s v="No."/>
    <n v="18"/>
    <n v="24.66"/>
    <n v="126"/>
    <n v="172.62"/>
    <n v="7"/>
    <s v="Apr"/>
    <n v="2022"/>
    <x v="232"/>
    <n v="41.428800000000003"/>
    <n v="6.66"/>
    <n v="46.620000000000005"/>
    <n v="0.27007299270072993"/>
    <x v="1"/>
    <s v="FALSO"/>
    <s v="abr-2022"/>
    <n v="5.1912000000000091"/>
    <n v="3.0072992700729981E-2"/>
  </r>
  <r>
    <n v="44660"/>
    <s v="P0039"/>
    <s v="44660P0039"/>
    <n v="12"/>
    <x v="0"/>
    <s v="CASH"/>
    <n v="48"/>
    <x v="34"/>
    <x v="1"/>
    <s v="No."/>
    <n v="37"/>
    <n v="42.55"/>
    <n v="444"/>
    <n v="510.6"/>
    <n v="9"/>
    <s v="Apr"/>
    <n v="2022"/>
    <x v="233"/>
    <n v="245.08799999999999"/>
    <n v="5.5499999999999972"/>
    <n v="66.599999999999966"/>
    <n v="0.13043478260869559"/>
    <x v="1"/>
    <s v="VERDADERO"/>
    <s v="abr-2022"/>
    <n v="-178.48799999999994"/>
    <n v="-0.34956521739130419"/>
  </r>
  <r>
    <n v="44660"/>
    <s v="P0002"/>
    <s v="44660P0002"/>
    <n v="9"/>
    <x v="1"/>
    <s v="ONLINE"/>
    <n v="24"/>
    <x v="29"/>
    <x v="3"/>
    <s v="Kg"/>
    <n v="105"/>
    <n v="142.80000000000001"/>
    <n v="945"/>
    <n v="1285.2"/>
    <n v="9"/>
    <s v="Apr"/>
    <n v="2022"/>
    <x v="233"/>
    <n v="308.44799999999998"/>
    <n v="37.800000000000011"/>
    <n v="340.2000000000001"/>
    <n v="0.26470588235294124"/>
    <x v="0"/>
    <s v="FALSO"/>
    <s v="abr-2022"/>
    <n v="31.752000000000066"/>
    <n v="2.4705882352941227E-2"/>
  </r>
  <r>
    <n v="44664"/>
    <s v="P0016"/>
    <s v="44664P0016"/>
    <n v="14"/>
    <x v="0"/>
    <s v="ONLINE"/>
    <n v="42"/>
    <x v="21"/>
    <x v="2"/>
    <s v="No."/>
    <n v="13"/>
    <n v="16.64"/>
    <n v="182"/>
    <n v="232.96"/>
    <n v="13"/>
    <s v="Apr"/>
    <n v="2022"/>
    <x v="234"/>
    <n v="97.843199999999996"/>
    <n v="3.6400000000000006"/>
    <n v="50.960000000000008"/>
    <n v="0.21875000000000003"/>
    <x v="1"/>
    <s v="FALSO"/>
    <s v="abr-2022"/>
    <n v="-46.883199999999988"/>
    <n v="-0.20124999999999993"/>
  </r>
  <r>
    <n v="44669"/>
    <s v="P0041"/>
    <s v="44669P0041"/>
    <n v="9"/>
    <x v="2"/>
    <s v="CASH"/>
    <n v="36"/>
    <x v="41"/>
    <x v="1"/>
    <s v="Ft"/>
    <n v="138"/>
    <n v="173.88"/>
    <n v="1242"/>
    <n v="1564.92"/>
    <n v="18"/>
    <s v="Apr"/>
    <n v="2022"/>
    <x v="235"/>
    <n v="563.37120000000004"/>
    <n v="35.879999999999995"/>
    <n v="322.91999999999996"/>
    <n v="0.20634920634920631"/>
    <x v="0"/>
    <s v="VERDADERO"/>
    <s v="abr-2022"/>
    <n v="-240.45119999999997"/>
    <n v="-0.15365079365079362"/>
  </r>
  <r>
    <n v="44671"/>
    <s v="P0018"/>
    <s v="44671P0018"/>
    <n v="2"/>
    <x v="0"/>
    <s v="ONLINE"/>
    <n v="36"/>
    <x v="30"/>
    <x v="2"/>
    <s v="No."/>
    <n v="37"/>
    <n v="49.21"/>
    <n v="74"/>
    <n v="98.42"/>
    <n v="20"/>
    <s v="Apr"/>
    <n v="2022"/>
    <x v="236"/>
    <n v="35.431199999999997"/>
    <n v="12.21"/>
    <n v="24.42"/>
    <n v="0.24812030075187971"/>
    <x v="1"/>
    <s v="FALSO"/>
    <s v="abr-2022"/>
    <n v="-11.011199999999995"/>
    <n v="-0.11187969924812025"/>
  </r>
  <r>
    <n v="44671"/>
    <s v="P0012"/>
    <s v="44671P0012"/>
    <n v="4"/>
    <x v="2"/>
    <s v="ONLINE"/>
    <n v="38"/>
    <x v="35"/>
    <x v="2"/>
    <s v="Kg"/>
    <n v="73"/>
    <n v="94.17"/>
    <n v="292"/>
    <n v="376.68"/>
    <n v="20"/>
    <s v="Apr"/>
    <n v="2022"/>
    <x v="236"/>
    <n v="143.13839999999999"/>
    <n v="21.17"/>
    <n v="84.68"/>
    <n v="0.22480620155038761"/>
    <x v="1"/>
    <s v="FALSO"/>
    <s v="abr-2022"/>
    <n v="-58.458399999999983"/>
    <n v="-0.15519379844961237"/>
  </r>
  <r>
    <n v="44672"/>
    <s v="P0030"/>
    <s v="44672P0030"/>
    <n v="2"/>
    <x v="2"/>
    <s v="CASH"/>
    <n v="2"/>
    <x v="28"/>
    <x v="4"/>
    <s v="Ft"/>
    <n v="148"/>
    <n v="201.28"/>
    <n v="296"/>
    <n v="402.56"/>
    <n v="21"/>
    <s v="Apr"/>
    <n v="2022"/>
    <x v="237"/>
    <n v="8.0511999999999997"/>
    <n v="53.28"/>
    <n v="106.56"/>
    <n v="0.26470588235294118"/>
    <x v="1"/>
    <s v="VERDADERO"/>
    <s v="abr-2022"/>
    <n v="98.508800000000008"/>
    <n v="0.24470588235294119"/>
  </r>
  <r>
    <n v="44672"/>
    <s v="P0026"/>
    <s v="44672P0026"/>
    <n v="14"/>
    <x v="1"/>
    <s v="ONLINE"/>
    <n v="2"/>
    <x v="42"/>
    <x v="4"/>
    <s v="No."/>
    <n v="18"/>
    <n v="24.66"/>
    <n v="252"/>
    <n v="345.24"/>
    <n v="21"/>
    <s v="Apr"/>
    <n v="2022"/>
    <x v="237"/>
    <n v="6.9048000000000007"/>
    <n v="6.66"/>
    <n v="93.240000000000009"/>
    <n v="0.27007299270072993"/>
    <x v="1"/>
    <s v="FALSO"/>
    <s v="abr-2022"/>
    <n v="86.335199999999986"/>
    <n v="0.25007299270072986"/>
  </r>
  <r>
    <n v="44674"/>
    <s v="P0044"/>
    <s v="44674P0044"/>
    <n v="15"/>
    <x v="1"/>
    <s v="ONLINE"/>
    <n v="39"/>
    <x v="11"/>
    <x v="1"/>
    <s v="Kg"/>
    <n v="76"/>
    <n v="82.08"/>
    <n v="1140"/>
    <n v="1231.2"/>
    <n v="23"/>
    <s v="Apr"/>
    <n v="2022"/>
    <x v="238"/>
    <n v="480.16800000000001"/>
    <n v="6.0799999999999983"/>
    <n v="91.199999999999974"/>
    <n v="7.4074074074074056E-2"/>
    <x v="0"/>
    <s v="FALSO"/>
    <s v="abr-2022"/>
    <n v="-388.96799999999996"/>
    <n v="-0.31592592592592589"/>
  </r>
  <r>
    <n v="44675"/>
    <s v="P0034"/>
    <s v="44675P0034"/>
    <n v="4"/>
    <x v="2"/>
    <s v="ONLINE"/>
    <n v="0"/>
    <x v="13"/>
    <x v="4"/>
    <s v="Lt"/>
    <n v="55"/>
    <n v="58.3"/>
    <n v="220"/>
    <n v="233.2"/>
    <n v="24"/>
    <s v="Apr"/>
    <n v="2022"/>
    <x v="239"/>
    <n v="0"/>
    <n v="3.2999999999999972"/>
    <n v="13.199999999999989"/>
    <n v="5.6603773584905613E-2"/>
    <x v="1"/>
    <s v="FALSO"/>
    <s v="abr-2022"/>
    <n v="13.199999999999989"/>
    <n v="5.6603773584905613E-2"/>
  </r>
  <r>
    <n v="44676"/>
    <s v="P0004"/>
    <s v="44676P0004"/>
    <n v="9"/>
    <x v="2"/>
    <s v="CASH"/>
    <n v="17"/>
    <x v="3"/>
    <x v="3"/>
    <s v="Lt"/>
    <n v="44"/>
    <n v="48.84"/>
    <n v="396"/>
    <n v="439.56000000000012"/>
    <n v="25"/>
    <s v="Apr"/>
    <n v="2022"/>
    <x v="240"/>
    <n v="74.725200000000029"/>
    <n v="4.8400000000000034"/>
    <n v="43.560000000000031"/>
    <n v="9.9099099099099142E-2"/>
    <x v="1"/>
    <s v="VERDADERO"/>
    <s v="abr-2022"/>
    <n v="-31.165199999999913"/>
    <n v="-7.090090090090069E-2"/>
  </r>
  <r>
    <n v="44676"/>
    <s v="P0003"/>
    <s v="44676P0003"/>
    <n v="8"/>
    <x v="1"/>
    <s v="ONLINE"/>
    <n v="40"/>
    <x v="6"/>
    <x v="3"/>
    <s v="Kg"/>
    <n v="71"/>
    <n v="80.94"/>
    <n v="568"/>
    <n v="647.52"/>
    <n v="25"/>
    <s v="Apr"/>
    <n v="2022"/>
    <x v="240"/>
    <n v="259.00799999999998"/>
    <n v="9.9399999999999977"/>
    <n v="79.519999999999982"/>
    <n v="0.12280701754385963"/>
    <x v="1"/>
    <s v="FALSO"/>
    <s v="abr-2022"/>
    <n v="-179.488"/>
    <n v="-0.27719298245614038"/>
  </r>
  <r>
    <n v="44677"/>
    <s v="P0027"/>
    <s v="44677P0027"/>
    <n v="2"/>
    <x v="2"/>
    <s v="CASH"/>
    <n v="26"/>
    <x v="26"/>
    <x v="4"/>
    <s v="Lt"/>
    <n v="48"/>
    <n v="57.12"/>
    <n v="96"/>
    <n v="114.24"/>
    <n v="26"/>
    <s v="Apr"/>
    <n v="2022"/>
    <x v="241"/>
    <n v="29.702400000000001"/>
    <n v="9.1199999999999974"/>
    <n v="18.239999999999995"/>
    <n v="0.15966386554621845"/>
    <x v="1"/>
    <s v="VERDADERO"/>
    <s v="abr-2022"/>
    <n v="-11.462400000000002"/>
    <n v="-0.10033613445378153"/>
  </r>
  <r>
    <n v="44679"/>
    <s v="P0014"/>
    <s v="44679P0014"/>
    <n v="14"/>
    <x v="2"/>
    <s v="CASH"/>
    <n v="20"/>
    <x v="9"/>
    <x v="2"/>
    <s v="Kg"/>
    <n v="112"/>
    <n v="146.72"/>
    <n v="1568"/>
    <n v="2054.08"/>
    <n v="28"/>
    <s v="Apr"/>
    <n v="2022"/>
    <x v="242"/>
    <n v="410.81600000000003"/>
    <n v="34.72"/>
    <n v="486.08"/>
    <n v="0.23664122137404581"/>
    <x v="2"/>
    <s v="VERDADERO"/>
    <s v="abr-2022"/>
    <n v="75.263999999999896"/>
    <n v="3.6641221374045754E-2"/>
  </r>
  <r>
    <n v="44681"/>
    <s v="P0016"/>
    <s v="44681P0016"/>
    <n v="13"/>
    <x v="1"/>
    <s v="ONLINE"/>
    <n v="26"/>
    <x v="21"/>
    <x v="2"/>
    <s v="No."/>
    <n v="13"/>
    <n v="16.64"/>
    <n v="169"/>
    <n v="216.32"/>
    <n v="30"/>
    <s v="Apr"/>
    <n v="2022"/>
    <x v="243"/>
    <n v="56.243200000000002"/>
    <n v="3.6400000000000006"/>
    <n v="47.320000000000007"/>
    <n v="0.21875000000000003"/>
    <x v="1"/>
    <s v="FALSO"/>
    <s v="abr-2022"/>
    <n v="-8.9232000000000085"/>
    <n v="-4.1250000000000044E-2"/>
  </r>
  <r>
    <n v="44681"/>
    <s v="P0027"/>
    <s v="44681P0027"/>
    <n v="8"/>
    <x v="2"/>
    <s v="ONLINE"/>
    <n v="23"/>
    <x v="26"/>
    <x v="4"/>
    <s v="Lt"/>
    <n v="48"/>
    <n v="57.12"/>
    <n v="384"/>
    <n v="456.96"/>
    <n v="30"/>
    <s v="Apr"/>
    <n v="2022"/>
    <x v="243"/>
    <n v="105.10080000000001"/>
    <n v="9.1199999999999974"/>
    <n v="72.95999999999998"/>
    <n v="0.15966386554621845"/>
    <x v="1"/>
    <s v="FALSO"/>
    <s v="abr-2022"/>
    <n v="-32.140800000000013"/>
    <n v="-7.0336134453781549E-2"/>
  </r>
  <r>
    <n v="44682"/>
    <s v="P0034"/>
    <s v="44682P0034"/>
    <n v="9"/>
    <x v="0"/>
    <s v="ONLINE"/>
    <n v="6"/>
    <x v="13"/>
    <x v="4"/>
    <s v="Lt"/>
    <n v="55"/>
    <n v="58.3"/>
    <n v="495"/>
    <n v="524.69999999999993"/>
    <n v="1"/>
    <s v="May"/>
    <n v="2022"/>
    <x v="244"/>
    <n v="31.481999999999996"/>
    <n v="3.2999999999999972"/>
    <n v="29.699999999999974"/>
    <n v="5.660377358490562E-2"/>
    <x v="1"/>
    <s v="FALSO"/>
    <s v="may-2022"/>
    <n v="-1.7820000000000391"/>
    <n v="-3.3962264150944146E-3"/>
  </r>
  <r>
    <n v="44682"/>
    <s v="P0033"/>
    <s v="44682P0033"/>
    <n v="6"/>
    <x v="1"/>
    <s v="ONLINE"/>
    <n v="42"/>
    <x v="38"/>
    <x v="4"/>
    <s v="Kg"/>
    <n v="95"/>
    <n v="119.7"/>
    <n v="570"/>
    <n v="718.2"/>
    <n v="1"/>
    <s v="May"/>
    <n v="2022"/>
    <x v="244"/>
    <n v="301.64400000000001"/>
    <n v="24.700000000000003"/>
    <n v="148.20000000000002"/>
    <n v="0.20634920634920637"/>
    <x v="1"/>
    <s v="FALSO"/>
    <s v="may-2022"/>
    <n v="-153.44399999999996"/>
    <n v="-0.21365079365079359"/>
  </r>
  <r>
    <n v="44683"/>
    <s v="P0013"/>
    <s v="44683P0013"/>
    <n v="4"/>
    <x v="1"/>
    <s v="CASH"/>
    <n v="33"/>
    <x v="2"/>
    <x v="2"/>
    <s v="Kg"/>
    <n v="112"/>
    <n v="122.08"/>
    <n v="448"/>
    <n v="488.32"/>
    <n v="2"/>
    <s v="May"/>
    <n v="2022"/>
    <x v="245"/>
    <n v="161.1456"/>
    <n v="10.079999999999998"/>
    <n v="40.319999999999993"/>
    <n v="8.2568807339449532E-2"/>
    <x v="1"/>
    <s v="VERDADERO"/>
    <s v="may-2022"/>
    <n v="-120.82560000000001"/>
    <n v="-0.24743119266055047"/>
  </r>
  <r>
    <n v="44685"/>
    <s v="P0020"/>
    <s v="44685P0020"/>
    <n v="10"/>
    <x v="2"/>
    <s v="ONLINE"/>
    <n v="43"/>
    <x v="14"/>
    <x v="0"/>
    <s v="Lt"/>
    <n v="61"/>
    <n v="76.25"/>
    <n v="610"/>
    <n v="762.5"/>
    <n v="4"/>
    <s v="May"/>
    <n v="2022"/>
    <x v="246"/>
    <n v="327.875"/>
    <n v="15.25"/>
    <n v="152.5"/>
    <n v="0.2"/>
    <x v="1"/>
    <s v="FALSO"/>
    <s v="may-2022"/>
    <n v="-175.375"/>
    <n v="-0.23"/>
  </r>
  <r>
    <n v="44687"/>
    <s v="P0034"/>
    <s v="44687P0034"/>
    <n v="7"/>
    <x v="2"/>
    <s v="ONLINE"/>
    <n v="13"/>
    <x v="13"/>
    <x v="4"/>
    <s v="Lt"/>
    <n v="55"/>
    <n v="58.3"/>
    <n v="385"/>
    <n v="408.1"/>
    <n v="6"/>
    <s v="May"/>
    <n v="2022"/>
    <x v="247"/>
    <n v="53.053000000000004"/>
    <n v="3.2999999999999972"/>
    <n v="23.09999999999998"/>
    <n v="5.6603773584905606E-2"/>
    <x v="1"/>
    <s v="FALSO"/>
    <s v="may-2022"/>
    <n v="-29.952999999999975"/>
    <n v="-7.3396226415094273E-2"/>
  </r>
  <r>
    <n v="44688"/>
    <s v="P0015"/>
    <s v="44688P0015"/>
    <n v="4"/>
    <x v="1"/>
    <s v="CASH"/>
    <n v="11"/>
    <x v="27"/>
    <x v="2"/>
    <s v="No."/>
    <n v="12"/>
    <n v="15.72"/>
    <n v="48"/>
    <n v="62.88"/>
    <n v="7"/>
    <s v="May"/>
    <n v="2022"/>
    <x v="248"/>
    <n v="6.9168000000000003"/>
    <n v="3.7200000000000006"/>
    <n v="14.880000000000003"/>
    <n v="0.23664122137404583"/>
    <x v="1"/>
    <s v="VERDADERO"/>
    <s v="may-2022"/>
    <n v="7.9632000000000005"/>
    <n v="0.12664122137404579"/>
  </r>
  <r>
    <n v="44688"/>
    <s v="P0027"/>
    <s v="44688P0027"/>
    <n v="1"/>
    <x v="1"/>
    <s v="ONLINE"/>
    <n v="44"/>
    <x v="26"/>
    <x v="4"/>
    <s v="Lt"/>
    <n v="48"/>
    <n v="57.12"/>
    <n v="48"/>
    <n v="57.12"/>
    <n v="7"/>
    <s v="May"/>
    <n v="2022"/>
    <x v="248"/>
    <n v="25.1328"/>
    <n v="9.1199999999999974"/>
    <n v="9.1199999999999974"/>
    <n v="0.15966386554621845"/>
    <x v="1"/>
    <s v="FALSO"/>
    <s v="may-2022"/>
    <n v="-16.012800000000002"/>
    <n v="-0.28033613445378158"/>
  </r>
  <r>
    <n v="44689"/>
    <s v="P0022"/>
    <s v="44689P0022"/>
    <n v="7"/>
    <x v="1"/>
    <s v="ONLINE"/>
    <n v="40"/>
    <x v="22"/>
    <x v="0"/>
    <s v="Ft"/>
    <n v="121"/>
    <n v="141.57"/>
    <n v="847"/>
    <n v="990.99"/>
    <n v="8"/>
    <s v="May"/>
    <n v="2022"/>
    <x v="249"/>
    <n v="396.39600000000002"/>
    <n v="20.569999999999993"/>
    <n v="143.98999999999995"/>
    <n v="0.14529914529914525"/>
    <x v="0"/>
    <s v="FALSO"/>
    <s v="may-2022"/>
    <n v="-252.40599999999995"/>
    <n v="-0.25470085470085463"/>
  </r>
  <r>
    <n v="44690"/>
    <s v="P0017"/>
    <s v="44690P0017"/>
    <n v="12"/>
    <x v="0"/>
    <s v="CASH"/>
    <n v="23"/>
    <x v="39"/>
    <x v="2"/>
    <s v="Ft"/>
    <n v="134"/>
    <n v="156.78"/>
    <n v="1608"/>
    <n v="1881.36"/>
    <n v="9"/>
    <s v="May"/>
    <n v="2022"/>
    <x v="250"/>
    <n v="432.71280000000002"/>
    <n v="22.78"/>
    <n v="273.36"/>
    <n v="0.14529914529914531"/>
    <x v="2"/>
    <s v="VERDADERO"/>
    <s v="may-2022"/>
    <n v="-159.35280000000012"/>
    <n v="-8.4700854700854769E-2"/>
  </r>
  <r>
    <n v="44691"/>
    <s v="P0009"/>
    <s v="44691P0009"/>
    <n v="6"/>
    <x v="2"/>
    <s v="ONLINE"/>
    <n v="1"/>
    <x v="37"/>
    <x v="3"/>
    <s v="No."/>
    <n v="6"/>
    <n v="7.8599999999999994"/>
    <n v="36"/>
    <n v="47.16"/>
    <n v="10"/>
    <s v="May"/>
    <n v="2022"/>
    <x v="251"/>
    <n v="0.47159999999999996"/>
    <n v="1.8599999999999994"/>
    <n v="11.159999999999997"/>
    <n v="0.23664122137404575"/>
    <x v="1"/>
    <s v="FALSO"/>
    <s v="may-2022"/>
    <n v="10.688399999999994"/>
    <n v="0.22664122137404569"/>
  </r>
  <r>
    <n v="44693"/>
    <s v="P0011"/>
    <s v="44693P0011"/>
    <n v="7"/>
    <x v="1"/>
    <s v="CASH"/>
    <n v="45"/>
    <x v="31"/>
    <x v="2"/>
    <s v="Lt"/>
    <n v="44"/>
    <n v="48.4"/>
    <n v="308"/>
    <n v="338.8"/>
    <n v="12"/>
    <s v="May"/>
    <n v="2022"/>
    <x v="252"/>
    <n v="152.46"/>
    <n v="4.3999999999999986"/>
    <n v="30.79999999999999"/>
    <n v="9.090909090909087E-2"/>
    <x v="1"/>
    <s v="VERDADERO"/>
    <s v="may-2022"/>
    <n v="-121.66"/>
    <n v="-0.35909090909090907"/>
  </r>
  <r>
    <n v="44694"/>
    <s v="P0012"/>
    <s v="44694P0012"/>
    <n v="5"/>
    <x v="2"/>
    <s v="ONLINE"/>
    <n v="31"/>
    <x v="35"/>
    <x v="2"/>
    <s v="Kg"/>
    <n v="73"/>
    <n v="94.17"/>
    <n v="365"/>
    <n v="470.85"/>
    <n v="13"/>
    <s v="May"/>
    <n v="2022"/>
    <x v="253"/>
    <n v="145.96350000000001"/>
    <n v="21.17"/>
    <n v="105.85000000000001"/>
    <n v="0.22480620155038761"/>
    <x v="1"/>
    <s v="FALSO"/>
    <s v="may-2022"/>
    <n v="-40.113499999999988"/>
    <n v="-8.5193798449612376E-2"/>
  </r>
  <r>
    <n v="44695"/>
    <s v="P0008"/>
    <s v="44695P0008"/>
    <n v="14"/>
    <x v="2"/>
    <s v="CASH"/>
    <n v="11"/>
    <x v="25"/>
    <x v="3"/>
    <s v="Kg"/>
    <n v="83"/>
    <n v="94.62"/>
    <n v="1162"/>
    <n v="1324.68"/>
    <n v="14"/>
    <s v="May"/>
    <n v="2022"/>
    <x v="254"/>
    <n v="145.7148"/>
    <n v="11.620000000000005"/>
    <n v="162.68000000000006"/>
    <n v="0.1228070175438597"/>
    <x v="0"/>
    <s v="VERDADERO"/>
    <s v="may-2022"/>
    <n v="16.965200000000095"/>
    <n v="1.280701754385972E-2"/>
  </r>
  <r>
    <n v="44696"/>
    <s v="P0020"/>
    <s v="44696P0020"/>
    <n v="5"/>
    <x v="1"/>
    <s v="ONLINE"/>
    <n v="44"/>
    <x v="14"/>
    <x v="0"/>
    <s v="Lt"/>
    <n v="61"/>
    <n v="76.25"/>
    <n v="305"/>
    <n v="381.25"/>
    <n v="15"/>
    <s v="May"/>
    <n v="2022"/>
    <x v="255"/>
    <n v="167.75"/>
    <n v="15.25"/>
    <n v="76.25"/>
    <n v="0.2"/>
    <x v="1"/>
    <s v="FALSO"/>
    <s v="may-2022"/>
    <n v="-91.5"/>
    <n v="-0.24"/>
  </r>
  <r>
    <n v="44697"/>
    <s v="P0010"/>
    <s v="44697P0010"/>
    <n v="13"/>
    <x v="2"/>
    <s v="CASH"/>
    <n v="5"/>
    <x v="20"/>
    <x v="2"/>
    <s v="Ft"/>
    <n v="148"/>
    <n v="164.28"/>
    <n v="1924"/>
    <n v="2135.64"/>
    <n v="16"/>
    <s v="May"/>
    <n v="2022"/>
    <x v="256"/>
    <n v="106.782"/>
    <n v="16.28"/>
    <n v="211.64000000000001"/>
    <n v="9.9099099099099114E-2"/>
    <x v="2"/>
    <s v="VERDADERO"/>
    <s v="may-2022"/>
    <n v="104.85799999999995"/>
    <n v="4.9099099099099076E-2"/>
  </r>
  <r>
    <n v="44697"/>
    <s v="P0031"/>
    <s v="44697P0031"/>
    <n v="13"/>
    <x v="1"/>
    <s v="ONLINE"/>
    <n v="31"/>
    <x v="5"/>
    <x v="4"/>
    <s v="Kg"/>
    <n v="93"/>
    <n v="104.16"/>
    <n v="1209"/>
    <n v="1354.08"/>
    <n v="16"/>
    <s v="May"/>
    <n v="2022"/>
    <x v="256"/>
    <n v="419.76479999999998"/>
    <n v="11.159999999999997"/>
    <n v="145.07999999999996"/>
    <n v="0.10714285714285711"/>
    <x v="0"/>
    <s v="FALSO"/>
    <s v="may-2022"/>
    <n v="-274.6848"/>
    <n v="-0.20285714285714287"/>
  </r>
  <r>
    <n v="44698"/>
    <s v="P0027"/>
    <s v="44698P0027"/>
    <n v="8"/>
    <x v="2"/>
    <s v="CASH"/>
    <n v="8"/>
    <x v="26"/>
    <x v="4"/>
    <s v="Lt"/>
    <n v="48"/>
    <n v="57.12"/>
    <n v="384"/>
    <n v="456.96"/>
    <n v="17"/>
    <s v="May"/>
    <n v="2022"/>
    <x v="257"/>
    <n v="36.556800000000003"/>
    <n v="9.1199999999999974"/>
    <n v="72.95999999999998"/>
    <n v="0.15966386554621845"/>
    <x v="1"/>
    <s v="VERDADERO"/>
    <s v="may-2022"/>
    <n v="36.40319999999997"/>
    <n v="7.9663865546218418E-2"/>
  </r>
  <r>
    <n v="44699"/>
    <s v="P0027"/>
    <s v="44699P0027"/>
    <n v="4"/>
    <x v="0"/>
    <s v="ONLINE"/>
    <n v="18"/>
    <x v="26"/>
    <x v="4"/>
    <s v="Lt"/>
    <n v="48"/>
    <n v="57.12"/>
    <n v="192"/>
    <n v="228.48"/>
    <n v="18"/>
    <s v="May"/>
    <n v="2022"/>
    <x v="258"/>
    <n v="41.126399999999997"/>
    <n v="9.1199999999999974"/>
    <n v="36.47999999999999"/>
    <n v="0.15966386554621845"/>
    <x v="1"/>
    <s v="FALSO"/>
    <s v="may-2022"/>
    <n v="-4.6463999999999999"/>
    <n v="-2.0336134453781515E-2"/>
  </r>
  <r>
    <n v="44699"/>
    <s v="P0038"/>
    <s v="44699P0038"/>
    <n v="8"/>
    <x v="0"/>
    <s v="ONLINE"/>
    <n v="8"/>
    <x v="1"/>
    <x v="1"/>
    <s v="Kg"/>
    <n v="72"/>
    <n v="79.92"/>
    <n v="576"/>
    <n v="639.36"/>
    <n v="18"/>
    <s v="May"/>
    <n v="2022"/>
    <x v="258"/>
    <n v="51.148800000000001"/>
    <n v="7.9200000000000017"/>
    <n v="63.360000000000014"/>
    <n v="9.9099099099099114E-2"/>
    <x v="1"/>
    <s v="FALSO"/>
    <s v="may-2022"/>
    <n v="12.211199999999963"/>
    <n v="1.9099099099099039E-2"/>
  </r>
  <r>
    <n v="44701"/>
    <s v="P0044"/>
    <s v="44701P0044"/>
    <n v="15"/>
    <x v="1"/>
    <s v="CASH"/>
    <n v="39"/>
    <x v="11"/>
    <x v="1"/>
    <s v="Kg"/>
    <n v="76"/>
    <n v="82.08"/>
    <n v="1140"/>
    <n v="1231.2"/>
    <n v="20"/>
    <s v="May"/>
    <n v="2022"/>
    <x v="259"/>
    <n v="480.16800000000001"/>
    <n v="6.0799999999999983"/>
    <n v="91.199999999999974"/>
    <n v="7.4074074074074056E-2"/>
    <x v="0"/>
    <s v="VERDADERO"/>
    <s v="may-2022"/>
    <n v="-388.96799999999996"/>
    <n v="-0.31592592592592589"/>
  </r>
  <r>
    <n v="44703"/>
    <s v="P0015"/>
    <s v="44703P0015"/>
    <n v="12"/>
    <x v="2"/>
    <s v="ONLINE"/>
    <n v="3"/>
    <x v="27"/>
    <x v="2"/>
    <s v="No."/>
    <n v="12"/>
    <n v="15.72"/>
    <n v="144"/>
    <n v="188.64"/>
    <n v="22"/>
    <s v="May"/>
    <n v="2022"/>
    <x v="260"/>
    <n v="5.6591999999999993"/>
    <n v="3.7200000000000006"/>
    <n v="44.640000000000008"/>
    <n v="0.23664122137404586"/>
    <x v="1"/>
    <s v="FALSO"/>
    <s v="may-2022"/>
    <n v="38.980799999999988"/>
    <n v="0.20664122137404575"/>
  </r>
  <r>
    <n v="44706"/>
    <s v="P0002"/>
    <s v="44706P0002"/>
    <n v="7"/>
    <x v="1"/>
    <s v="ONLINE"/>
    <n v="29"/>
    <x v="29"/>
    <x v="3"/>
    <s v="Kg"/>
    <n v="105"/>
    <n v="142.80000000000001"/>
    <n v="735"/>
    <n v="999.60000000000014"/>
    <n v="25"/>
    <s v="May"/>
    <n v="2022"/>
    <x v="261"/>
    <n v="289.88400000000001"/>
    <n v="37.800000000000011"/>
    <n v="264.60000000000008"/>
    <n v="0.26470588235294124"/>
    <x v="1"/>
    <s v="FALSO"/>
    <s v="may-2022"/>
    <n v="-25.283999999999878"/>
    <n v="-2.52941176470587E-2"/>
  </r>
  <r>
    <n v="44707"/>
    <s v="P0028"/>
    <s v="44707P0028"/>
    <n v="2"/>
    <x v="2"/>
    <s v="ONLINE"/>
    <n v="12"/>
    <x v="33"/>
    <x v="4"/>
    <s v="No."/>
    <n v="37"/>
    <n v="41.81"/>
    <n v="74"/>
    <n v="83.62"/>
    <n v="26"/>
    <s v="May"/>
    <n v="2022"/>
    <x v="262"/>
    <n v="10.0344"/>
    <n v="4.8100000000000023"/>
    <n v="9.6200000000000045"/>
    <n v="0.11504424778761067"/>
    <x v="1"/>
    <s v="FALSO"/>
    <s v="may-2022"/>
    <n v="-0.41440000000000055"/>
    <n v="-4.9557522123893864E-3"/>
  </r>
  <r>
    <n v="44707"/>
    <s v="P0027"/>
    <s v="44707P0027"/>
    <n v="2"/>
    <x v="1"/>
    <s v="ONLINE"/>
    <n v="51"/>
    <x v="26"/>
    <x v="4"/>
    <s v="Lt"/>
    <n v="48"/>
    <n v="57.12"/>
    <n v="96"/>
    <n v="114.24"/>
    <n v="26"/>
    <s v="May"/>
    <n v="2022"/>
    <x v="262"/>
    <n v="58.2624"/>
    <n v="9.1199999999999974"/>
    <n v="18.239999999999995"/>
    <n v="0.15966386554621845"/>
    <x v="1"/>
    <s v="FALSO"/>
    <s v="may-2022"/>
    <n v="-40.022400000000005"/>
    <n v="-0.35033613445378159"/>
  </r>
  <r>
    <n v="44709"/>
    <s v="P0041"/>
    <s v="44709P0041"/>
    <n v="10"/>
    <x v="0"/>
    <s v="CASH"/>
    <n v="50"/>
    <x v="41"/>
    <x v="1"/>
    <s v="Ft"/>
    <n v="138"/>
    <n v="173.88"/>
    <n v="1380"/>
    <n v="1738.8"/>
    <n v="28"/>
    <s v="May"/>
    <n v="2022"/>
    <x v="263"/>
    <n v="869.4"/>
    <n v="35.879999999999995"/>
    <n v="358.79999999999995"/>
    <n v="0.20634920634920634"/>
    <x v="0"/>
    <s v="VERDADERO"/>
    <s v="may-2022"/>
    <n v="-510.6"/>
    <n v="-0.29365079365079366"/>
  </r>
  <r>
    <n v="44709"/>
    <s v="P0008"/>
    <s v="44709P0008"/>
    <n v="5"/>
    <x v="0"/>
    <s v="ONLINE"/>
    <n v="43"/>
    <x v="25"/>
    <x v="3"/>
    <s v="Kg"/>
    <n v="83"/>
    <n v="94.62"/>
    <n v="415"/>
    <n v="473.1"/>
    <n v="28"/>
    <s v="May"/>
    <n v="2022"/>
    <x v="263"/>
    <n v="203.43299999999999"/>
    <n v="11.620000000000005"/>
    <n v="58.100000000000023"/>
    <n v="0.1228070175438597"/>
    <x v="1"/>
    <s v="FALSO"/>
    <s v="may-2022"/>
    <n v="-145.33299999999997"/>
    <n v="-0.3071929824561403"/>
  </r>
  <r>
    <n v="44709"/>
    <s v="P0010"/>
    <s v="44709P0010"/>
    <n v="9"/>
    <x v="1"/>
    <s v="CASH"/>
    <n v="23"/>
    <x v="20"/>
    <x v="2"/>
    <s v="Ft"/>
    <n v="148"/>
    <n v="164.28"/>
    <n v="1332"/>
    <n v="1478.52"/>
    <n v="28"/>
    <s v="May"/>
    <n v="2022"/>
    <x v="263"/>
    <n v="340.05959999999999"/>
    <n v="16.28"/>
    <n v="146.52000000000001"/>
    <n v="9.9099099099099114E-2"/>
    <x v="0"/>
    <s v="VERDADERO"/>
    <s v="may-2022"/>
    <n v="-193.53960000000006"/>
    <n v="-0.13090090090090095"/>
  </r>
  <r>
    <n v="44709"/>
    <s v="P0004"/>
    <s v="44709P0004"/>
    <n v="12"/>
    <x v="1"/>
    <s v="ONLINE"/>
    <n v="22"/>
    <x v="3"/>
    <x v="3"/>
    <s v="Lt"/>
    <n v="44"/>
    <n v="48.84"/>
    <n v="528"/>
    <n v="586.08000000000004"/>
    <n v="28"/>
    <s v="May"/>
    <n v="2022"/>
    <x v="263"/>
    <n v="128.9376"/>
    <n v="4.8400000000000034"/>
    <n v="58.080000000000041"/>
    <n v="9.9099099099099155E-2"/>
    <x v="1"/>
    <s v="FALSO"/>
    <s v="may-2022"/>
    <n v="-70.857599999999934"/>
    <n v="-0.12090090090090078"/>
  </r>
  <r>
    <n v="44709"/>
    <s v="P0020"/>
    <s v="44709P0020"/>
    <n v="14"/>
    <x v="2"/>
    <s v="CASH"/>
    <n v="17"/>
    <x v="14"/>
    <x v="0"/>
    <s v="Lt"/>
    <n v="61"/>
    <n v="76.25"/>
    <n v="854"/>
    <n v="1067.5"/>
    <n v="28"/>
    <s v="May"/>
    <n v="2022"/>
    <x v="263"/>
    <n v="181.47500000000002"/>
    <n v="15.25"/>
    <n v="213.5"/>
    <n v="0.2"/>
    <x v="0"/>
    <s v="VERDADERO"/>
    <s v="may-2022"/>
    <n v="32.024999999999977"/>
    <n v="2.9999999999999978E-2"/>
  </r>
  <r>
    <n v="44711"/>
    <s v="P0044"/>
    <s v="44711P0044"/>
    <n v="9"/>
    <x v="2"/>
    <s v="ONLINE"/>
    <n v="21"/>
    <x v="11"/>
    <x v="1"/>
    <s v="Kg"/>
    <n v="76"/>
    <n v="82.08"/>
    <n v="684"/>
    <n v="738.72"/>
    <n v="30"/>
    <s v="May"/>
    <n v="2022"/>
    <x v="264"/>
    <n v="155.13120000000001"/>
    <n v="6.0799999999999983"/>
    <n v="54.719999999999985"/>
    <n v="7.4074074074074056E-2"/>
    <x v="1"/>
    <s v="FALSO"/>
    <s v="may-2022"/>
    <n v="-100.41120000000001"/>
    <n v="-0.13592592592592592"/>
  </r>
  <r>
    <n v="44711"/>
    <s v="P0005"/>
    <s v="44711P0005"/>
    <n v="4"/>
    <x v="0"/>
    <s v="CASH"/>
    <n v="16"/>
    <x v="24"/>
    <x v="3"/>
    <s v="Ft"/>
    <n v="133"/>
    <n v="155.61000000000001"/>
    <n v="532"/>
    <n v="622.44000000000005"/>
    <n v="30"/>
    <s v="May"/>
    <n v="2022"/>
    <x v="264"/>
    <n v="99.590400000000017"/>
    <n v="22.610000000000014"/>
    <n v="90.440000000000055"/>
    <n v="0.14529914529914537"/>
    <x v="1"/>
    <s v="VERDADERO"/>
    <s v="may-2022"/>
    <n v="-9.1503999999999905"/>
    <n v="-1.4700854700854684E-2"/>
  </r>
  <r>
    <n v="44711"/>
    <s v="P0033"/>
    <s v="44711P0033"/>
    <n v="3"/>
    <x v="1"/>
    <s v="CASH"/>
    <n v="31"/>
    <x v="38"/>
    <x v="4"/>
    <s v="Kg"/>
    <n v="95"/>
    <n v="119.7"/>
    <n v="285"/>
    <n v="359.1"/>
    <n v="30"/>
    <s v="May"/>
    <n v="2022"/>
    <x v="264"/>
    <n v="111.32100000000001"/>
    <n v="24.700000000000003"/>
    <n v="74.100000000000009"/>
    <n v="0.20634920634920637"/>
    <x v="1"/>
    <s v="VERDADERO"/>
    <s v="may-2022"/>
    <n v="-37.221000000000004"/>
    <n v="-0.10365079365079366"/>
  </r>
  <r>
    <n v="44715"/>
    <s v="P0008"/>
    <s v="44715P0008"/>
    <n v="14"/>
    <x v="1"/>
    <s v="ONLINE"/>
    <n v="3"/>
    <x v="25"/>
    <x v="3"/>
    <s v="Kg"/>
    <n v="83"/>
    <n v="94.62"/>
    <n v="1162"/>
    <n v="1324.68"/>
    <n v="3"/>
    <s v="Jun"/>
    <n v="2022"/>
    <x v="265"/>
    <n v="39.740400000000001"/>
    <n v="11.620000000000005"/>
    <n v="162.68000000000006"/>
    <n v="0.1228070175438597"/>
    <x v="0"/>
    <s v="FALSO"/>
    <s v="jun-2022"/>
    <n v="122.93960000000015"/>
    <n v="9.2807017543859768E-2"/>
  </r>
  <r>
    <n v="44722"/>
    <s v="P0028"/>
    <s v="44722P0028"/>
    <n v="8"/>
    <x v="0"/>
    <s v="ONLINE"/>
    <n v="32"/>
    <x v="33"/>
    <x v="4"/>
    <s v="No."/>
    <n v="37"/>
    <n v="41.81"/>
    <n v="296"/>
    <n v="334.48"/>
    <n v="10"/>
    <s v="Jun"/>
    <n v="2022"/>
    <x v="266"/>
    <n v="107.03360000000001"/>
    <n v="4.8100000000000023"/>
    <n v="38.480000000000018"/>
    <n v="0.11504424778761067"/>
    <x v="1"/>
    <s v="FALSO"/>
    <s v="jun-2022"/>
    <n v="-68.553599999999989"/>
    <n v="-0.20495575221238935"/>
  </r>
  <r>
    <n v="44723"/>
    <s v="P0039"/>
    <s v="44723P0039"/>
    <n v="13"/>
    <x v="1"/>
    <s v="CASH"/>
    <n v="53"/>
    <x v="34"/>
    <x v="1"/>
    <s v="No."/>
    <n v="37"/>
    <n v="42.55"/>
    <n v="481"/>
    <n v="553.15"/>
    <n v="11"/>
    <s v="Jun"/>
    <n v="2022"/>
    <x v="267"/>
    <n v="293.16950000000003"/>
    <n v="5.5499999999999972"/>
    <n v="72.149999999999963"/>
    <n v="0.13043478260869559"/>
    <x v="1"/>
    <s v="VERDADERO"/>
    <s v="jun-2022"/>
    <n v="-221.01950000000005"/>
    <n v="-0.39956521739130446"/>
  </r>
  <r>
    <n v="44723"/>
    <s v="P0021"/>
    <s v="44723P0021"/>
    <n v="6"/>
    <x v="2"/>
    <s v="ONLINE"/>
    <n v="26"/>
    <x v="32"/>
    <x v="0"/>
    <s v="Ft"/>
    <n v="126"/>
    <n v="162.54"/>
    <n v="756"/>
    <n v="975.24"/>
    <n v="11"/>
    <s v="Jun"/>
    <n v="2022"/>
    <x v="267"/>
    <n v="253.56240000000003"/>
    <n v="36.539999999999992"/>
    <n v="219.23999999999995"/>
    <n v="0.22480620155038755"/>
    <x v="0"/>
    <s v="FALSO"/>
    <s v="jun-2022"/>
    <n v="-34.322400000000016"/>
    <n v="-3.5193798449612422E-2"/>
  </r>
  <r>
    <n v="44725"/>
    <s v="P0026"/>
    <s v="44725P0026"/>
    <n v="6"/>
    <x v="2"/>
    <s v="CASH"/>
    <n v="23"/>
    <x v="42"/>
    <x v="4"/>
    <s v="No."/>
    <n v="18"/>
    <n v="24.66"/>
    <n v="108"/>
    <n v="147.96"/>
    <n v="13"/>
    <s v="Jun"/>
    <n v="2022"/>
    <x v="268"/>
    <n v="34.030800000000006"/>
    <n v="6.66"/>
    <n v="39.96"/>
    <n v="0.27007299270072993"/>
    <x v="1"/>
    <s v="VERDADERO"/>
    <s v="jun-2022"/>
    <n v="5.9292000000000087"/>
    <n v="4.0072992700729983E-2"/>
  </r>
  <r>
    <n v="44727"/>
    <s v="P0042"/>
    <s v="44727P0042"/>
    <n v="15"/>
    <x v="0"/>
    <s v="ONLINE"/>
    <n v="31"/>
    <x v="10"/>
    <x v="1"/>
    <s v="Ft"/>
    <n v="120"/>
    <n v="162"/>
    <n v="1800"/>
    <n v="2430"/>
    <n v="15"/>
    <s v="Jun"/>
    <n v="2022"/>
    <x v="269"/>
    <n v="753.3"/>
    <n v="42"/>
    <n v="630"/>
    <n v="0.25925925925925924"/>
    <x v="2"/>
    <s v="FALSO"/>
    <s v="jun-2022"/>
    <n v="-123.29999999999995"/>
    <n v="-5.0740740740740725E-2"/>
  </r>
  <r>
    <n v="44728"/>
    <s v="P0029"/>
    <s v="44728P0029"/>
    <n v="15"/>
    <x v="1"/>
    <s v="CASH"/>
    <n v="26"/>
    <x v="19"/>
    <x v="4"/>
    <s v="Lt"/>
    <n v="47"/>
    <n v="53.11"/>
    <n v="705"/>
    <n v="796.65"/>
    <n v="16"/>
    <s v="Jun"/>
    <n v="2022"/>
    <x v="270"/>
    <n v="207.12899999999999"/>
    <n v="6.1099999999999994"/>
    <n v="91.649999999999991"/>
    <n v="0.11504424778761062"/>
    <x v="1"/>
    <s v="VERDADERO"/>
    <s v="jun-2022"/>
    <n v="-115.47900000000004"/>
    <n v="-0.14495575221238943"/>
  </r>
  <r>
    <n v="44731"/>
    <s v="P0002"/>
    <s v="44731P0002"/>
    <n v="8"/>
    <x v="2"/>
    <s v="CASH"/>
    <n v="29"/>
    <x v="29"/>
    <x v="3"/>
    <s v="Kg"/>
    <n v="105"/>
    <n v="142.80000000000001"/>
    <n v="840"/>
    <n v="1142.4000000000001"/>
    <n v="19"/>
    <s v="Jun"/>
    <n v="2022"/>
    <x v="271"/>
    <n v="331.29599999999999"/>
    <n v="37.800000000000011"/>
    <n v="302.40000000000009"/>
    <n v="0.26470588235294124"/>
    <x v="0"/>
    <s v="VERDADERO"/>
    <s v="jun-2022"/>
    <n v="-28.895999999999958"/>
    <n v="-2.5294117647058786E-2"/>
  </r>
  <r>
    <n v="44733"/>
    <s v="P0017"/>
    <s v="44733P0017"/>
    <n v="14"/>
    <x v="2"/>
    <s v="CASH"/>
    <n v="25"/>
    <x v="39"/>
    <x v="2"/>
    <s v="Ft"/>
    <n v="134"/>
    <n v="156.78"/>
    <n v="1876"/>
    <n v="2194.92"/>
    <n v="21"/>
    <s v="Jun"/>
    <n v="2022"/>
    <x v="272"/>
    <n v="548.73"/>
    <n v="22.78"/>
    <n v="318.92"/>
    <n v="0.14529914529914531"/>
    <x v="2"/>
    <s v="VERDADERO"/>
    <s v="jun-2022"/>
    <n v="-229.80999999999995"/>
    <n v="-0.10470085470085468"/>
  </r>
  <r>
    <n v="44734"/>
    <s v="P0040"/>
    <s v="44734P0040"/>
    <n v="10"/>
    <x v="1"/>
    <s v="CASH"/>
    <n v="16"/>
    <x v="17"/>
    <x v="1"/>
    <s v="Kg"/>
    <n v="90"/>
    <n v="115.2"/>
    <n v="900"/>
    <n v="1152"/>
    <n v="22"/>
    <s v="Jun"/>
    <n v="2022"/>
    <x v="273"/>
    <n v="184.32"/>
    <n v="25.200000000000003"/>
    <n v="252.00000000000003"/>
    <n v="0.21875000000000003"/>
    <x v="0"/>
    <s v="VERDADERO"/>
    <s v="jun-2022"/>
    <n v="67.680000000000064"/>
    <n v="5.8750000000000052E-2"/>
  </r>
  <r>
    <n v="44734"/>
    <s v="P0001"/>
    <s v="44734P0001"/>
    <n v="4"/>
    <x v="2"/>
    <s v="CASH"/>
    <n v="45"/>
    <x v="16"/>
    <x v="3"/>
    <s v="Kg"/>
    <n v="98"/>
    <n v="103.88"/>
    <n v="392"/>
    <n v="415.52"/>
    <n v="22"/>
    <s v="Jun"/>
    <n v="2022"/>
    <x v="273"/>
    <n v="186.98400000000001"/>
    <n v="5.8799999999999955"/>
    <n v="23.519999999999982"/>
    <n v="5.660377358490562E-2"/>
    <x v="1"/>
    <s v="VERDADERO"/>
    <s v="jun-2022"/>
    <n v="-163.46400000000003"/>
    <n v="-0.39339622641509442"/>
  </r>
  <r>
    <n v="44735"/>
    <s v="P0004"/>
    <s v="44735P0004"/>
    <n v="8"/>
    <x v="2"/>
    <s v="ONLINE"/>
    <n v="20"/>
    <x v="3"/>
    <x v="3"/>
    <s v="Lt"/>
    <n v="44"/>
    <n v="48.84"/>
    <n v="352"/>
    <n v="390.72"/>
    <n v="23"/>
    <s v="Jun"/>
    <n v="2022"/>
    <x v="274"/>
    <n v="78.144000000000005"/>
    <n v="4.8400000000000034"/>
    <n v="38.720000000000027"/>
    <n v="9.9099099099099155E-2"/>
    <x v="1"/>
    <s v="FALSO"/>
    <s v="jun-2022"/>
    <n v="-39.423999999999978"/>
    <n v="-0.10090090090090084"/>
  </r>
  <r>
    <n v="44736"/>
    <s v="P0018"/>
    <s v="44736P0018"/>
    <n v="7"/>
    <x v="2"/>
    <s v="CASH"/>
    <n v="1"/>
    <x v="30"/>
    <x v="2"/>
    <s v="No."/>
    <n v="37"/>
    <n v="49.21"/>
    <n v="259"/>
    <n v="344.47"/>
    <n v="24"/>
    <s v="Jun"/>
    <n v="2022"/>
    <x v="275"/>
    <n v="3.4447000000000005"/>
    <n v="12.21"/>
    <n v="85.47"/>
    <n v="0.24812030075187969"/>
    <x v="1"/>
    <s v="VERDADERO"/>
    <s v="jun-2022"/>
    <n v="82.025300000000016"/>
    <n v="0.23812030075187973"/>
  </r>
  <r>
    <n v="44737"/>
    <s v="P0012"/>
    <s v="44737P0012"/>
    <n v="7"/>
    <x v="1"/>
    <s v="ONLINE"/>
    <n v="31"/>
    <x v="35"/>
    <x v="2"/>
    <s v="Kg"/>
    <n v="73"/>
    <n v="94.17"/>
    <n v="511"/>
    <n v="659.19"/>
    <n v="25"/>
    <s v="Jun"/>
    <n v="2022"/>
    <x v="276"/>
    <n v="204.34890000000001"/>
    <n v="21.17"/>
    <n v="148.19"/>
    <n v="0.22480620155038758"/>
    <x v="1"/>
    <s v="FALSO"/>
    <s v="jun-2022"/>
    <n v="-56.15889999999996"/>
    <n v="-8.5193798449612335E-2"/>
  </r>
  <r>
    <n v="44738"/>
    <s v="P0034"/>
    <s v="44738P0034"/>
    <n v="4"/>
    <x v="2"/>
    <s v="CASH"/>
    <n v="50"/>
    <x v="13"/>
    <x v="4"/>
    <s v="Lt"/>
    <n v="55"/>
    <n v="58.3"/>
    <n v="220"/>
    <n v="233.2"/>
    <n v="26"/>
    <s v="Jun"/>
    <n v="2022"/>
    <x v="277"/>
    <n v="116.6"/>
    <n v="3.2999999999999972"/>
    <n v="13.199999999999989"/>
    <n v="5.6603773584905613E-2"/>
    <x v="1"/>
    <s v="VERDADERO"/>
    <s v="jun-2022"/>
    <n v="-103.4"/>
    <n v="-0.44339622641509441"/>
  </r>
  <r>
    <n v="44738"/>
    <s v="P0043"/>
    <s v="44738P0043"/>
    <n v="12"/>
    <x v="2"/>
    <s v="ONLINE"/>
    <n v="20"/>
    <x v="23"/>
    <x v="1"/>
    <s v="Kg"/>
    <n v="67"/>
    <n v="83.08"/>
    <n v="804"/>
    <n v="996.96"/>
    <n v="26"/>
    <s v="Jun"/>
    <n v="2022"/>
    <x v="277"/>
    <n v="199.39200000000002"/>
    <n v="16.079999999999998"/>
    <n v="192.95999999999998"/>
    <n v="0.19354838709677416"/>
    <x v="0"/>
    <s v="FALSO"/>
    <s v="jun-2022"/>
    <n v="-6.4320000000000164"/>
    <n v="-6.4516129032258229E-3"/>
  </r>
  <r>
    <n v="44745"/>
    <s v="P0033"/>
    <s v="44745P0033"/>
    <n v="15"/>
    <x v="2"/>
    <s v="CASH"/>
    <n v="42"/>
    <x v="38"/>
    <x v="4"/>
    <s v="Kg"/>
    <n v="95"/>
    <n v="119.7"/>
    <n v="1425"/>
    <n v="1795.5"/>
    <n v="3"/>
    <s v="Jul"/>
    <n v="2022"/>
    <x v="278"/>
    <n v="754.11"/>
    <n v="24.700000000000003"/>
    <n v="370.50000000000006"/>
    <n v="0.20634920634920639"/>
    <x v="0"/>
    <s v="VERDADERO"/>
    <s v="jul-2022"/>
    <n v="-383.61000000000013"/>
    <n v="-0.21365079365079373"/>
  </r>
  <r>
    <n v="44746"/>
    <s v="P0007"/>
    <s v="44746P0007"/>
    <n v="7"/>
    <x v="2"/>
    <s v="ONLINE"/>
    <n v="35"/>
    <x v="36"/>
    <x v="3"/>
    <s v="Lt"/>
    <n v="43"/>
    <n v="47.73"/>
    <n v="301"/>
    <n v="334.11"/>
    <n v="4"/>
    <s v="Jul"/>
    <n v="2022"/>
    <x v="279"/>
    <n v="116.93849999999999"/>
    <n v="4.7299999999999969"/>
    <n v="33.109999999999978"/>
    <n v="9.9099099099099031E-2"/>
    <x v="1"/>
    <s v="FALSO"/>
    <s v="jul-2022"/>
    <n v="-83.828499999999963"/>
    <n v="-0.25090090090090078"/>
  </r>
  <r>
    <n v="44747"/>
    <s v="P0025"/>
    <s v="44747P0025"/>
    <n v="7"/>
    <x v="1"/>
    <s v="CASH"/>
    <n v="0"/>
    <x v="7"/>
    <x v="0"/>
    <s v="No."/>
    <n v="7"/>
    <n v="8.33"/>
    <n v="49"/>
    <n v="58.31"/>
    <n v="5"/>
    <s v="Jul"/>
    <n v="2022"/>
    <x v="280"/>
    <n v="0"/>
    <n v="1.33"/>
    <n v="9.31"/>
    <n v="0.1596638655462185"/>
    <x v="1"/>
    <s v="VERDADERO"/>
    <s v="jul-2022"/>
    <n v="9.3100000000000023"/>
    <n v="0.15966386554621853"/>
  </r>
  <r>
    <n v="44747"/>
    <s v="P0015"/>
    <s v="44747P0015"/>
    <n v="8"/>
    <x v="2"/>
    <s v="ONLINE"/>
    <n v="34"/>
    <x v="27"/>
    <x v="2"/>
    <s v="No."/>
    <n v="12"/>
    <n v="15.72"/>
    <n v="96"/>
    <n v="125.76"/>
    <n v="5"/>
    <s v="Jul"/>
    <n v="2022"/>
    <x v="280"/>
    <n v="42.758400000000002"/>
    <n v="3.7200000000000006"/>
    <n v="29.760000000000005"/>
    <n v="0.23664122137404583"/>
    <x v="1"/>
    <s v="FALSO"/>
    <s v="jul-2022"/>
    <n v="-12.998400000000004"/>
    <n v="-0.10335877862595422"/>
  </r>
  <r>
    <n v="44748"/>
    <s v="P0041"/>
    <s v="44748P0041"/>
    <n v="2"/>
    <x v="2"/>
    <s v="CASH"/>
    <n v="2"/>
    <x v="41"/>
    <x v="1"/>
    <s v="Ft"/>
    <n v="138"/>
    <n v="173.88"/>
    <n v="276"/>
    <n v="347.76"/>
    <n v="6"/>
    <s v="Jul"/>
    <n v="2022"/>
    <x v="281"/>
    <n v="6.9551999999999996"/>
    <n v="35.879999999999995"/>
    <n v="71.759999999999991"/>
    <n v="0.20634920634920634"/>
    <x v="1"/>
    <s v="VERDADERO"/>
    <s v="jul-2022"/>
    <n v="64.8048"/>
    <n v="0.18634920634920635"/>
  </r>
  <r>
    <n v="44750"/>
    <s v="P0018"/>
    <s v="44750P0018"/>
    <n v="2"/>
    <x v="2"/>
    <s v="ONLINE"/>
    <n v="16"/>
    <x v="30"/>
    <x v="2"/>
    <s v="No."/>
    <n v="37"/>
    <n v="49.21"/>
    <n v="74"/>
    <n v="98.42"/>
    <n v="8"/>
    <s v="Jul"/>
    <n v="2022"/>
    <x v="282"/>
    <n v="15.747200000000001"/>
    <n v="12.21"/>
    <n v="24.42"/>
    <n v="0.24812030075187971"/>
    <x v="1"/>
    <s v="FALSO"/>
    <s v="jul-2022"/>
    <n v="8.6727999999999952"/>
    <n v="8.8120300751879654E-2"/>
  </r>
  <r>
    <n v="44752"/>
    <s v="P0032"/>
    <s v="44752P0032"/>
    <n v="12"/>
    <x v="1"/>
    <s v="CASH"/>
    <n v="23"/>
    <x v="18"/>
    <x v="4"/>
    <s v="Kg"/>
    <n v="89"/>
    <n v="117.48"/>
    <n v="1068"/>
    <n v="1409.76"/>
    <n v="10"/>
    <s v="Jul"/>
    <n v="2022"/>
    <x v="283"/>
    <n v="324.2448"/>
    <n v="28.480000000000004"/>
    <n v="341.76000000000005"/>
    <n v="0.24242424242424246"/>
    <x v="0"/>
    <s v="VERDADERO"/>
    <s v="jul-2022"/>
    <n v="17.51520000000005"/>
    <n v="1.2424242424242459E-2"/>
  </r>
  <r>
    <n v="44754"/>
    <s v="P0028"/>
    <s v="44754P0028"/>
    <n v="12"/>
    <x v="2"/>
    <s v="CASH"/>
    <n v="5"/>
    <x v="33"/>
    <x v="4"/>
    <s v="No."/>
    <n v="37"/>
    <n v="41.81"/>
    <n v="444"/>
    <n v="501.72"/>
    <n v="12"/>
    <s v="Jul"/>
    <n v="2022"/>
    <x v="284"/>
    <n v="25.086000000000002"/>
    <n v="4.8100000000000023"/>
    <n v="57.720000000000027"/>
    <n v="0.11504424778761067"/>
    <x v="1"/>
    <s v="VERDADERO"/>
    <s v="jul-2022"/>
    <n v="32.634000000000015"/>
    <n v="6.5044247787610643E-2"/>
  </r>
  <r>
    <n v="44755"/>
    <s v="P0025"/>
    <s v="44755P0025"/>
    <n v="7"/>
    <x v="2"/>
    <s v="ONLINE"/>
    <n v="40"/>
    <x v="7"/>
    <x v="0"/>
    <s v="No."/>
    <n v="7"/>
    <n v="8.33"/>
    <n v="49"/>
    <n v="58.31"/>
    <n v="13"/>
    <s v="Jul"/>
    <n v="2022"/>
    <x v="285"/>
    <n v="23.324000000000002"/>
    <n v="1.33"/>
    <n v="9.31"/>
    <n v="0.1596638655462185"/>
    <x v="1"/>
    <s v="FALSO"/>
    <s v="jul-2022"/>
    <n v="-14.013999999999996"/>
    <n v="-0.24033613445378144"/>
  </r>
  <r>
    <n v="44756"/>
    <s v="P0033"/>
    <s v="44756P0033"/>
    <n v="9"/>
    <x v="2"/>
    <s v="ONLINE"/>
    <n v="45"/>
    <x v="38"/>
    <x v="4"/>
    <s v="Kg"/>
    <n v="95"/>
    <n v="119.7"/>
    <n v="855"/>
    <n v="1077.3"/>
    <n v="14"/>
    <s v="Jul"/>
    <n v="2022"/>
    <x v="286"/>
    <n v="484.78499999999997"/>
    <n v="24.700000000000003"/>
    <n v="222.3"/>
    <n v="0.20634920634920637"/>
    <x v="0"/>
    <s v="FALSO"/>
    <s v="jul-2022"/>
    <n v="-262.48500000000001"/>
    <n v="-0.24365079365079367"/>
  </r>
  <r>
    <n v="44757"/>
    <s v="P0004"/>
    <s v="44757P0004"/>
    <n v="2"/>
    <x v="1"/>
    <s v="ONLINE"/>
    <n v="40"/>
    <x v="3"/>
    <x v="3"/>
    <s v="Lt"/>
    <n v="44"/>
    <n v="48.84"/>
    <n v="88"/>
    <n v="97.68"/>
    <n v="15"/>
    <s v="Jul"/>
    <n v="2022"/>
    <x v="287"/>
    <n v="39.072000000000003"/>
    <n v="4.8400000000000034"/>
    <n v="9.6800000000000068"/>
    <n v="9.9099099099099155E-2"/>
    <x v="1"/>
    <s v="FALSO"/>
    <s v="jul-2022"/>
    <n v="-29.391999999999996"/>
    <n v="-0.30090090090090083"/>
  </r>
  <r>
    <n v="44759"/>
    <s v="P0041"/>
    <s v="44759P0041"/>
    <n v="8"/>
    <x v="1"/>
    <s v="CASH"/>
    <n v="21"/>
    <x v="41"/>
    <x v="1"/>
    <s v="Ft"/>
    <n v="138"/>
    <n v="173.88"/>
    <n v="1104"/>
    <n v="1391.04"/>
    <n v="17"/>
    <s v="Jul"/>
    <n v="2022"/>
    <x v="288"/>
    <n v="292.11840000000001"/>
    <n v="35.879999999999995"/>
    <n v="287.03999999999996"/>
    <n v="0.20634920634920634"/>
    <x v="0"/>
    <s v="VERDADERO"/>
    <s v="jul-2022"/>
    <n v="-5.0784000000001015"/>
    <n v="-3.6507936507937239E-3"/>
  </r>
  <r>
    <n v="44760"/>
    <s v="P0010"/>
    <s v="44760P0010"/>
    <n v="12"/>
    <x v="2"/>
    <s v="ONLINE"/>
    <n v="53"/>
    <x v="20"/>
    <x v="2"/>
    <s v="Ft"/>
    <n v="148"/>
    <n v="164.28"/>
    <n v="1776"/>
    <n v="1971.36"/>
    <n v="18"/>
    <s v="Jul"/>
    <n v="2022"/>
    <x v="289"/>
    <n v="1044.8208"/>
    <n v="16.28"/>
    <n v="195.36"/>
    <n v="9.9099099099099114E-2"/>
    <x v="2"/>
    <s v="FALSO"/>
    <s v="jul-2022"/>
    <n v="-849.46080000000006"/>
    <n v="-0.43090090090090094"/>
  </r>
  <r>
    <n v="44762"/>
    <s v="P0042"/>
    <s v="44762P0042"/>
    <n v="8"/>
    <x v="0"/>
    <s v="ONLINE"/>
    <n v="17"/>
    <x v="10"/>
    <x v="1"/>
    <s v="Ft"/>
    <n v="120"/>
    <n v="162"/>
    <n v="960"/>
    <n v="1296"/>
    <n v="20"/>
    <s v="Jul"/>
    <n v="2022"/>
    <x v="290"/>
    <n v="220.32000000000002"/>
    <n v="42"/>
    <n v="336"/>
    <n v="0.25925925925925924"/>
    <x v="0"/>
    <s v="FALSO"/>
    <s v="jul-2022"/>
    <n v="115.68000000000006"/>
    <n v="8.9259259259259302E-2"/>
  </r>
  <r>
    <n v="44764"/>
    <s v="P0034"/>
    <s v="44764P0034"/>
    <n v="6"/>
    <x v="2"/>
    <s v="CASH"/>
    <n v="20"/>
    <x v="13"/>
    <x v="4"/>
    <s v="Lt"/>
    <n v="55"/>
    <n v="58.3"/>
    <n v="330"/>
    <n v="349.8"/>
    <n v="22"/>
    <s v="Jul"/>
    <n v="2022"/>
    <x v="291"/>
    <n v="69.960000000000008"/>
    <n v="3.2999999999999972"/>
    <n v="19.799999999999983"/>
    <n v="5.6603773584905613E-2"/>
    <x v="1"/>
    <s v="VERDADERO"/>
    <s v="jul-2022"/>
    <n v="-50.159999999999968"/>
    <n v="-0.14339622641509425"/>
  </r>
  <r>
    <n v="44765"/>
    <s v="P0018"/>
    <s v="44765P0018"/>
    <n v="2"/>
    <x v="1"/>
    <s v="ONLINE"/>
    <n v="28"/>
    <x v="30"/>
    <x v="2"/>
    <s v="No."/>
    <n v="37"/>
    <n v="49.21"/>
    <n v="74"/>
    <n v="98.42"/>
    <n v="23"/>
    <s v="Jul"/>
    <n v="2022"/>
    <x v="292"/>
    <n v="27.557600000000004"/>
    <n v="12.21"/>
    <n v="24.42"/>
    <n v="0.24812030075187971"/>
    <x v="1"/>
    <s v="FALSO"/>
    <s v="jul-2022"/>
    <n v="-3.1376000000000062"/>
    <n v="-3.1879699248120362E-2"/>
  </r>
  <r>
    <n v="44766"/>
    <s v="P0006"/>
    <s v="44766P0006"/>
    <n v="14"/>
    <x v="2"/>
    <s v="CASH"/>
    <n v="5"/>
    <x v="15"/>
    <x v="3"/>
    <s v="Kg"/>
    <n v="75"/>
    <n v="85.5"/>
    <n v="1050"/>
    <n v="1197"/>
    <n v="24"/>
    <s v="Jul"/>
    <n v="2022"/>
    <x v="293"/>
    <n v="59.85"/>
    <n v="10.5"/>
    <n v="147"/>
    <n v="0.12280701754385964"/>
    <x v="0"/>
    <s v="VERDADERO"/>
    <s v="jul-2022"/>
    <n v="87.150000000000091"/>
    <n v="7.2807017543859723E-2"/>
  </r>
  <r>
    <n v="44766"/>
    <s v="P0027"/>
    <s v="44766P0027"/>
    <n v="1"/>
    <x v="1"/>
    <s v="ONLINE"/>
    <n v="17"/>
    <x v="26"/>
    <x v="4"/>
    <s v="Lt"/>
    <n v="48"/>
    <n v="57.12"/>
    <n v="48"/>
    <n v="57.12"/>
    <n v="24"/>
    <s v="Jul"/>
    <n v="2022"/>
    <x v="293"/>
    <n v="9.7103999999999999"/>
    <n v="9.1199999999999974"/>
    <n v="9.1199999999999974"/>
    <n v="0.15966386554621845"/>
    <x v="1"/>
    <s v="FALSO"/>
    <s v="jul-2022"/>
    <n v="-0.59040000000000248"/>
    <n v="-1.0336134453781556E-2"/>
  </r>
  <r>
    <n v="44767"/>
    <s v="P0044"/>
    <s v="44767P0044"/>
    <n v="2"/>
    <x v="2"/>
    <s v="CASH"/>
    <n v="26"/>
    <x v="11"/>
    <x v="1"/>
    <s v="Kg"/>
    <n v="76"/>
    <n v="82.08"/>
    <n v="152"/>
    <n v="164.16"/>
    <n v="25"/>
    <s v="Jul"/>
    <n v="2022"/>
    <x v="294"/>
    <n v="42.681600000000003"/>
    <n v="6.0799999999999983"/>
    <n v="12.159999999999997"/>
    <n v="7.4074074074074056E-2"/>
    <x v="1"/>
    <s v="VERDADERO"/>
    <s v="jul-2022"/>
    <n v="-30.521600000000007"/>
    <n v="-0.18592592592592597"/>
  </r>
  <r>
    <n v="44767"/>
    <s v="P0017"/>
    <s v="44767P0017"/>
    <n v="12"/>
    <x v="2"/>
    <s v="CASH"/>
    <n v="42"/>
    <x v="39"/>
    <x v="2"/>
    <s v="Ft"/>
    <n v="134"/>
    <n v="156.78"/>
    <n v="1608"/>
    <n v="1881.36"/>
    <n v="25"/>
    <s v="Jul"/>
    <n v="2022"/>
    <x v="294"/>
    <n v="790.17119999999989"/>
    <n v="22.78"/>
    <n v="273.36"/>
    <n v="0.14529914529914531"/>
    <x v="2"/>
    <s v="VERDADERO"/>
    <s v="jul-2022"/>
    <n v="-516.8112000000001"/>
    <n v="-0.27470085470085476"/>
  </r>
  <r>
    <n v="44767"/>
    <s v="P0003"/>
    <s v="44767P0003"/>
    <n v="13"/>
    <x v="1"/>
    <s v="CASH"/>
    <n v="21"/>
    <x v="6"/>
    <x v="3"/>
    <s v="Kg"/>
    <n v="71"/>
    <n v="80.94"/>
    <n v="923"/>
    <n v="1052.22"/>
    <n v="25"/>
    <s v="Jul"/>
    <n v="2022"/>
    <x v="294"/>
    <n v="220.96619999999999"/>
    <n v="9.9399999999999977"/>
    <n v="129.21999999999997"/>
    <n v="0.12280701754385961"/>
    <x v="0"/>
    <s v="VERDADERO"/>
    <s v="jul-2022"/>
    <n v="-91.746199999999931"/>
    <n v="-8.7192982456140281E-2"/>
  </r>
  <r>
    <n v="44768"/>
    <s v="P0003"/>
    <s v="44768P0003"/>
    <n v="10"/>
    <x v="1"/>
    <s v="ONLINE"/>
    <n v="28"/>
    <x v="6"/>
    <x v="3"/>
    <s v="Kg"/>
    <n v="71"/>
    <n v="80.94"/>
    <n v="710"/>
    <n v="809.4"/>
    <n v="26"/>
    <s v="Jul"/>
    <n v="2022"/>
    <x v="295"/>
    <n v="226.63200000000001"/>
    <n v="9.9399999999999977"/>
    <n v="99.399999999999977"/>
    <n v="0.12280701754385963"/>
    <x v="1"/>
    <s v="FALSO"/>
    <s v="jul-2022"/>
    <n v="-127.23199999999997"/>
    <n v="-0.15719298245614033"/>
  </r>
  <r>
    <n v="44768"/>
    <s v="P0026"/>
    <s v="44768P0026"/>
    <n v="1"/>
    <x v="1"/>
    <s v="CASH"/>
    <n v="20"/>
    <x v="42"/>
    <x v="4"/>
    <s v="No."/>
    <n v="18"/>
    <n v="24.66"/>
    <n v="18"/>
    <n v="24.66"/>
    <n v="26"/>
    <s v="Jul"/>
    <n v="2022"/>
    <x v="295"/>
    <n v="4.9320000000000004"/>
    <n v="6.66"/>
    <n v="6.66"/>
    <n v="0.27007299270072993"/>
    <x v="1"/>
    <s v="VERDADERO"/>
    <s v="jul-2022"/>
    <n v="1.7280000000000015"/>
    <n v="7.0072992700729989E-2"/>
  </r>
  <r>
    <n v="44776"/>
    <s v="P0012"/>
    <s v="44776P0012"/>
    <n v="5"/>
    <x v="2"/>
    <s v="CASH"/>
    <n v="21"/>
    <x v="35"/>
    <x v="2"/>
    <s v="Kg"/>
    <n v="73"/>
    <n v="94.17"/>
    <n v="365"/>
    <n v="470.85"/>
    <n v="3"/>
    <s v="Aug"/>
    <n v="2022"/>
    <x v="296"/>
    <n v="98.878500000000003"/>
    <n v="21.17"/>
    <n v="105.85000000000001"/>
    <n v="0.22480620155038761"/>
    <x v="1"/>
    <s v="VERDADERO"/>
    <s v="ago-2022"/>
    <n v="6.9714999999999918"/>
    <n v="1.4806201550387579E-2"/>
  </r>
  <r>
    <n v="44779"/>
    <s v="P0016"/>
    <s v="44779P0016"/>
    <n v="9"/>
    <x v="1"/>
    <s v="ONLINE"/>
    <n v="7"/>
    <x v="21"/>
    <x v="2"/>
    <s v="No."/>
    <n v="13"/>
    <n v="16.64"/>
    <n v="117"/>
    <n v="149.76"/>
    <n v="6"/>
    <s v="Aug"/>
    <n v="2022"/>
    <x v="297"/>
    <n v="10.4832"/>
    <n v="3.6400000000000006"/>
    <n v="32.760000000000005"/>
    <n v="0.21875000000000006"/>
    <x v="1"/>
    <s v="FALSO"/>
    <s v="ago-2022"/>
    <n v="22.27679999999998"/>
    <n v="0.14874999999999988"/>
  </r>
  <r>
    <n v="44781"/>
    <s v="P0016"/>
    <s v="44781P0016"/>
    <n v="2"/>
    <x v="2"/>
    <s v="ONLINE"/>
    <n v="35"/>
    <x v="21"/>
    <x v="2"/>
    <s v="No."/>
    <n v="13"/>
    <n v="16.64"/>
    <n v="26"/>
    <n v="33.28"/>
    <n v="8"/>
    <s v="Aug"/>
    <n v="2022"/>
    <x v="298"/>
    <n v="11.648"/>
    <n v="3.6400000000000006"/>
    <n v="7.2800000000000011"/>
    <n v="0.21875000000000003"/>
    <x v="1"/>
    <s v="FALSO"/>
    <s v="ago-2022"/>
    <n v="-4.3679999999999986"/>
    <n v="-0.13124999999999995"/>
  </r>
  <r>
    <n v="44781"/>
    <s v="P0032"/>
    <s v="44781P0032"/>
    <n v="12"/>
    <x v="2"/>
    <s v="CASH"/>
    <n v="18"/>
    <x v="18"/>
    <x v="4"/>
    <s v="Kg"/>
    <n v="89"/>
    <n v="117.48"/>
    <n v="1068"/>
    <n v="1409.76"/>
    <n v="8"/>
    <s v="Aug"/>
    <n v="2022"/>
    <x v="298"/>
    <n v="253.7568"/>
    <n v="28.480000000000004"/>
    <n v="341.76000000000005"/>
    <n v="0.24242424242424246"/>
    <x v="0"/>
    <s v="VERDADERO"/>
    <s v="ago-2022"/>
    <n v="88.003200000000106"/>
    <n v="6.24242424242425E-2"/>
  </r>
  <r>
    <n v="44781"/>
    <s v="P0021"/>
    <s v="44781P0021"/>
    <n v="11"/>
    <x v="2"/>
    <s v="CASH"/>
    <n v="24"/>
    <x v="32"/>
    <x v="0"/>
    <s v="Ft"/>
    <n v="126"/>
    <n v="162.54"/>
    <n v="1386"/>
    <n v="1787.94"/>
    <n v="8"/>
    <s v="Aug"/>
    <n v="2022"/>
    <x v="298"/>
    <n v="429.10559999999998"/>
    <n v="36.539999999999992"/>
    <n v="401.93999999999994"/>
    <n v="0.22480620155038755"/>
    <x v="0"/>
    <s v="VERDADERO"/>
    <s v="ago-2022"/>
    <n v="-27.165599999999813"/>
    <n v="-1.5193798449612298E-2"/>
  </r>
  <r>
    <n v="44787"/>
    <s v="P0030"/>
    <s v="44787P0030"/>
    <n v="14"/>
    <x v="2"/>
    <s v="CASH"/>
    <n v="44"/>
    <x v="28"/>
    <x v="4"/>
    <s v="Ft"/>
    <n v="148"/>
    <n v="201.28"/>
    <n v="2072"/>
    <n v="2817.92"/>
    <n v="14"/>
    <s v="Aug"/>
    <n v="2022"/>
    <x v="299"/>
    <n v="1239.8848"/>
    <n v="53.28"/>
    <n v="745.92000000000007"/>
    <n v="0.26470588235294118"/>
    <x v="2"/>
    <s v="VERDADERO"/>
    <s v="ago-2022"/>
    <n v="-493.96479999999997"/>
    <n v="-0.17529411764705879"/>
  </r>
  <r>
    <n v="44788"/>
    <s v="P0011"/>
    <s v="44788P0011"/>
    <n v="10"/>
    <x v="0"/>
    <s v="CASH"/>
    <n v="11"/>
    <x v="31"/>
    <x v="2"/>
    <s v="Lt"/>
    <n v="44"/>
    <n v="48.4"/>
    <n v="440"/>
    <n v="484"/>
    <n v="15"/>
    <s v="Aug"/>
    <n v="2022"/>
    <x v="300"/>
    <n v="53.24"/>
    <n v="4.3999999999999986"/>
    <n v="43.999999999999986"/>
    <n v="9.0909090909090884E-2"/>
    <x v="1"/>
    <s v="VERDADERO"/>
    <s v="ago-2022"/>
    <n v="-9.2400000000000091"/>
    <n v="-1.909090909090911E-2"/>
  </r>
  <r>
    <n v="44788"/>
    <s v="P0015"/>
    <s v="44788P0015"/>
    <n v="7"/>
    <x v="2"/>
    <s v="ONLINE"/>
    <n v="45"/>
    <x v="27"/>
    <x v="2"/>
    <s v="No."/>
    <n v="12"/>
    <n v="15.72"/>
    <n v="84"/>
    <n v="110.04"/>
    <n v="15"/>
    <s v="Aug"/>
    <n v="2022"/>
    <x v="300"/>
    <n v="49.518000000000001"/>
    <n v="3.7200000000000006"/>
    <n v="26.040000000000006"/>
    <n v="0.23664122137404583"/>
    <x v="1"/>
    <s v="FALSO"/>
    <s v="ago-2022"/>
    <n v="-23.477999999999994"/>
    <n v="-0.21335877862595415"/>
  </r>
  <r>
    <n v="44791"/>
    <s v="P0029"/>
    <s v="44791P0029"/>
    <n v="8"/>
    <x v="1"/>
    <s v="ONLINE"/>
    <n v="26"/>
    <x v="19"/>
    <x v="4"/>
    <s v="Lt"/>
    <n v="47"/>
    <n v="53.11"/>
    <n v="376"/>
    <n v="424.88"/>
    <n v="18"/>
    <s v="Aug"/>
    <n v="2022"/>
    <x v="301"/>
    <n v="110.4688"/>
    <n v="6.1099999999999994"/>
    <n v="48.879999999999995"/>
    <n v="0.1150442477876106"/>
    <x v="1"/>
    <s v="FALSO"/>
    <s v="ago-2022"/>
    <n v="-61.588799999999992"/>
    <n v="-0.14495575221238935"/>
  </r>
  <r>
    <n v="44791"/>
    <s v="P0010"/>
    <s v="44791P0010"/>
    <n v="2"/>
    <x v="1"/>
    <s v="CASH"/>
    <n v="14"/>
    <x v="20"/>
    <x v="2"/>
    <s v="Ft"/>
    <n v="148"/>
    <n v="164.28"/>
    <n v="296"/>
    <n v="328.56"/>
    <n v="18"/>
    <s v="Aug"/>
    <n v="2022"/>
    <x v="301"/>
    <n v="45.998400000000004"/>
    <n v="16.28"/>
    <n v="32.56"/>
    <n v="9.90990990990991E-2"/>
    <x v="1"/>
    <s v="VERDADERO"/>
    <s v="ago-2022"/>
    <n v="-13.438400000000001"/>
    <n v="-4.0900900900900906E-2"/>
  </r>
  <r>
    <n v="44792"/>
    <s v="P0007"/>
    <s v="44792P0007"/>
    <n v="3"/>
    <x v="1"/>
    <s v="ONLINE"/>
    <n v="5"/>
    <x v="36"/>
    <x v="3"/>
    <s v="Lt"/>
    <n v="43"/>
    <n v="47.73"/>
    <n v="129"/>
    <n v="143.19"/>
    <n v="19"/>
    <s v="Aug"/>
    <n v="2022"/>
    <x v="302"/>
    <n v="7.1595000000000004"/>
    <n v="4.7299999999999969"/>
    <n v="14.189999999999991"/>
    <n v="9.9099099099099031E-2"/>
    <x v="1"/>
    <s v="FALSO"/>
    <s v="ago-2022"/>
    <n v="7.0304999999999893"/>
    <n v="4.9099099099099028E-2"/>
  </r>
  <r>
    <n v="44793"/>
    <s v="P0023"/>
    <s v="44793P0023"/>
    <n v="13"/>
    <x v="2"/>
    <s v="ONLINE"/>
    <n v="38"/>
    <x v="12"/>
    <x v="0"/>
    <s v="Ft"/>
    <n v="141"/>
    <n v="149.46"/>
    <n v="1833"/>
    <n v="1942.98"/>
    <n v="20"/>
    <s v="Aug"/>
    <n v="2022"/>
    <x v="303"/>
    <n v="738.33240000000001"/>
    <n v="8.460000000000008"/>
    <n v="109.9800000000001"/>
    <n v="5.660377358490571E-2"/>
    <x v="2"/>
    <s v="FALSO"/>
    <s v="ago-2022"/>
    <n v="-628.35239999999999"/>
    <n v="-0.32339622641509436"/>
  </r>
  <r>
    <n v="44793"/>
    <s v="P0033"/>
    <s v="44793P0033"/>
    <n v="14"/>
    <x v="2"/>
    <s v="ONLINE"/>
    <n v="14"/>
    <x v="38"/>
    <x v="4"/>
    <s v="Kg"/>
    <n v="95"/>
    <n v="119.7"/>
    <n v="1330"/>
    <n v="1675.8"/>
    <n v="20"/>
    <s v="Aug"/>
    <n v="2022"/>
    <x v="303"/>
    <n v="234.61200000000002"/>
    <n v="24.700000000000003"/>
    <n v="345.80000000000007"/>
    <n v="0.20634920634920639"/>
    <x v="0"/>
    <s v="FALSO"/>
    <s v="ago-2022"/>
    <n v="111.18799999999987"/>
    <n v="6.6349206349206283E-2"/>
  </r>
  <r>
    <n v="44794"/>
    <s v="P0016"/>
    <s v="44794P0016"/>
    <n v="4"/>
    <x v="2"/>
    <s v="ONLINE"/>
    <n v="3"/>
    <x v="21"/>
    <x v="2"/>
    <s v="No."/>
    <n v="13"/>
    <n v="16.64"/>
    <n v="52"/>
    <n v="66.56"/>
    <n v="21"/>
    <s v="Aug"/>
    <n v="2022"/>
    <x v="304"/>
    <n v="1.9967999999999999"/>
    <n v="3.6400000000000006"/>
    <n v="14.560000000000002"/>
    <n v="0.21875000000000003"/>
    <x v="1"/>
    <s v="FALSO"/>
    <s v="ago-2022"/>
    <n v="12.563200000000009"/>
    <n v="0.18875000000000014"/>
  </r>
  <r>
    <n v="44796"/>
    <s v="P0044"/>
    <s v="44796P0044"/>
    <n v="11"/>
    <x v="1"/>
    <s v="ONLINE"/>
    <n v="30"/>
    <x v="11"/>
    <x v="1"/>
    <s v="Kg"/>
    <n v="76"/>
    <n v="82.08"/>
    <n v="836"/>
    <n v="902.88"/>
    <n v="23"/>
    <s v="Aug"/>
    <n v="2022"/>
    <x v="305"/>
    <n v="270.86399999999998"/>
    <n v="6.0799999999999983"/>
    <n v="66.879999999999981"/>
    <n v="7.4074074074074056E-2"/>
    <x v="0"/>
    <s v="FALSO"/>
    <s v="ago-2022"/>
    <n v="-203.98399999999992"/>
    <n v="-0.22592592592592584"/>
  </r>
  <r>
    <n v="44796"/>
    <s v="P0029"/>
    <s v="44796P0029"/>
    <n v="14"/>
    <x v="2"/>
    <s v="CASH"/>
    <n v="31"/>
    <x v="19"/>
    <x v="4"/>
    <s v="Lt"/>
    <n v="47"/>
    <n v="53.11"/>
    <n v="658"/>
    <n v="743.54"/>
    <n v="23"/>
    <s v="Aug"/>
    <n v="2022"/>
    <x v="305"/>
    <n v="230.4974"/>
    <n v="6.1099999999999994"/>
    <n v="85.539999999999992"/>
    <n v="0.11504424778761062"/>
    <x v="1"/>
    <s v="VERDADERO"/>
    <s v="ago-2022"/>
    <n v="-144.95740000000001"/>
    <n v="-0.19495575221238939"/>
  </r>
  <r>
    <n v="44797"/>
    <s v="P0005"/>
    <s v="44797P0005"/>
    <n v="5"/>
    <x v="2"/>
    <s v="CASH"/>
    <n v="50"/>
    <x v="24"/>
    <x v="3"/>
    <s v="Ft"/>
    <n v="133"/>
    <n v="155.61000000000001"/>
    <n v="665"/>
    <n v="778.05000000000007"/>
    <n v="24"/>
    <s v="Aug"/>
    <n v="2022"/>
    <x v="306"/>
    <n v="389.02500000000003"/>
    <n v="22.610000000000014"/>
    <n v="113.05000000000007"/>
    <n v="0.14529914529914537"/>
    <x v="1"/>
    <s v="VERDADERO"/>
    <s v="ago-2022"/>
    <n v="-275.97499999999997"/>
    <n v="-0.35470085470085461"/>
  </r>
  <r>
    <n v="44799"/>
    <s v="P0019"/>
    <s v="44799P0019"/>
    <n v="13"/>
    <x v="0"/>
    <s v="CASH"/>
    <n v="18"/>
    <x v="40"/>
    <x v="2"/>
    <s v="Ft"/>
    <n v="150"/>
    <n v="210"/>
    <n v="1950"/>
    <n v="2730"/>
    <n v="26"/>
    <s v="Aug"/>
    <n v="2022"/>
    <x v="307"/>
    <n v="491.4"/>
    <n v="60"/>
    <n v="780"/>
    <n v="0.2857142857142857"/>
    <x v="2"/>
    <s v="VERDADERO"/>
    <s v="ago-2022"/>
    <n v="288.59999999999991"/>
    <n v="0.10571428571428568"/>
  </r>
  <r>
    <n v="44799"/>
    <s v="P0037"/>
    <s v="44799P0037"/>
    <n v="8"/>
    <x v="1"/>
    <s v="ONLINE"/>
    <n v="27"/>
    <x v="8"/>
    <x v="1"/>
    <s v="Kg"/>
    <n v="67"/>
    <n v="85.76"/>
    <n v="536"/>
    <n v="686.08"/>
    <n v="26"/>
    <s v="Aug"/>
    <n v="2022"/>
    <x v="307"/>
    <n v="185.24160000000003"/>
    <n v="18.760000000000005"/>
    <n v="150.08000000000004"/>
    <n v="0.21875000000000006"/>
    <x v="1"/>
    <s v="FALSO"/>
    <s v="ago-2022"/>
    <n v="-35.161600000000021"/>
    <n v="-5.1250000000000025E-2"/>
  </r>
  <r>
    <n v="44800"/>
    <s v="P0039"/>
    <s v="44800P0039"/>
    <n v="15"/>
    <x v="0"/>
    <s v="ONLINE"/>
    <n v="32"/>
    <x v="34"/>
    <x v="1"/>
    <s v="No."/>
    <n v="37"/>
    <n v="42.55"/>
    <n v="555"/>
    <n v="638.25"/>
    <n v="27"/>
    <s v="Aug"/>
    <n v="2022"/>
    <x v="308"/>
    <n v="204.24"/>
    <n v="5.5499999999999972"/>
    <n v="83.249999999999957"/>
    <n v="0.13043478260869559"/>
    <x v="1"/>
    <s v="FALSO"/>
    <s v="ago-2022"/>
    <n v="-120.99000000000001"/>
    <n v="-0.18956521739130436"/>
  </r>
  <r>
    <n v="44801"/>
    <s v="P0005"/>
    <s v="44801P0005"/>
    <n v="9"/>
    <x v="1"/>
    <s v="ONLINE"/>
    <n v="13"/>
    <x v="24"/>
    <x v="3"/>
    <s v="Ft"/>
    <n v="133"/>
    <n v="155.61000000000001"/>
    <n v="1197"/>
    <n v="1400.49"/>
    <n v="28"/>
    <s v="Aug"/>
    <n v="2022"/>
    <x v="309"/>
    <n v="182.06370000000001"/>
    <n v="22.610000000000014"/>
    <n v="203.49000000000012"/>
    <n v="0.14529914529914539"/>
    <x v="0"/>
    <s v="FALSO"/>
    <s v="ago-2022"/>
    <n v="21.426300000000083"/>
    <n v="1.5299145299145358E-2"/>
  </r>
  <r>
    <n v="44801"/>
    <s v="P0039"/>
    <s v="44801P0039"/>
    <n v="5"/>
    <x v="2"/>
    <s v="ONLINE"/>
    <n v="47"/>
    <x v="34"/>
    <x v="1"/>
    <s v="No."/>
    <n v="37"/>
    <n v="42.55"/>
    <n v="185"/>
    <n v="212.75"/>
    <n v="28"/>
    <s v="Aug"/>
    <n v="2022"/>
    <x v="309"/>
    <n v="99.992499999999993"/>
    <n v="5.5499999999999972"/>
    <n v="27.749999999999986"/>
    <n v="0.13043478260869559"/>
    <x v="1"/>
    <s v="FALSO"/>
    <s v="ago-2022"/>
    <n v="-72.242499999999993"/>
    <n v="-0.3395652173913043"/>
  </r>
  <r>
    <n v="44803"/>
    <s v="P0006"/>
    <s v="44803P0006"/>
    <n v="6"/>
    <x v="1"/>
    <s v="CASH"/>
    <n v="50"/>
    <x v="15"/>
    <x v="3"/>
    <s v="Kg"/>
    <n v="75"/>
    <n v="85.5"/>
    <n v="450"/>
    <n v="513"/>
    <n v="30"/>
    <s v="Aug"/>
    <n v="2022"/>
    <x v="310"/>
    <n v="256.5"/>
    <n v="10.5"/>
    <n v="63"/>
    <n v="0.12280701754385964"/>
    <x v="1"/>
    <s v="VERDADERO"/>
    <s v="ago-2022"/>
    <n v="-193.5"/>
    <n v="-0.37719298245614036"/>
  </r>
  <r>
    <n v="44803"/>
    <s v="P0043"/>
    <s v="44803P0043"/>
    <n v="6"/>
    <x v="2"/>
    <s v="CASH"/>
    <n v="53"/>
    <x v="23"/>
    <x v="1"/>
    <s v="Kg"/>
    <n v="67"/>
    <n v="83.08"/>
    <n v="402"/>
    <n v="498.48"/>
    <n v="30"/>
    <s v="Aug"/>
    <n v="2022"/>
    <x v="310"/>
    <n v="264.19440000000003"/>
    <n v="16.079999999999998"/>
    <n v="96.47999999999999"/>
    <n v="0.19354838709677416"/>
    <x v="1"/>
    <s v="VERDADERO"/>
    <s v="ago-2022"/>
    <n v="-167.71440000000001"/>
    <n v="-0.33645161290322584"/>
  </r>
  <r>
    <n v="44803"/>
    <s v="P0025"/>
    <s v="44803P0025"/>
    <n v="5"/>
    <x v="2"/>
    <s v="CASH"/>
    <n v="44"/>
    <x v="7"/>
    <x v="0"/>
    <s v="No."/>
    <n v="7"/>
    <n v="8.33"/>
    <n v="35"/>
    <n v="41.65"/>
    <n v="30"/>
    <s v="Aug"/>
    <n v="2022"/>
    <x v="310"/>
    <n v="18.326000000000001"/>
    <n v="1.33"/>
    <n v="6.65"/>
    <n v="0.1596638655462185"/>
    <x v="1"/>
    <s v="VERDADERO"/>
    <s v="ago-2022"/>
    <n v="-11.676000000000002"/>
    <n v="-0.28033613445378158"/>
  </r>
  <r>
    <n v="44804"/>
    <s v="P0015"/>
    <s v="44804P0015"/>
    <n v="13"/>
    <x v="2"/>
    <s v="CASH"/>
    <n v="14"/>
    <x v="27"/>
    <x v="2"/>
    <s v="No."/>
    <n v="12"/>
    <n v="15.72"/>
    <n v="156"/>
    <n v="204.36"/>
    <n v="31"/>
    <s v="Aug"/>
    <n v="2022"/>
    <x v="311"/>
    <n v="28.610400000000006"/>
    <n v="3.7200000000000006"/>
    <n v="48.360000000000007"/>
    <n v="0.23664122137404581"/>
    <x v="1"/>
    <s v="VERDADERO"/>
    <s v="ago-2022"/>
    <n v="19.749600000000015"/>
    <n v="9.6641221374045863E-2"/>
  </r>
  <r>
    <n v="44808"/>
    <s v="P0002"/>
    <s v="44808P0002"/>
    <n v="1"/>
    <x v="2"/>
    <s v="CASH"/>
    <n v="31"/>
    <x v="29"/>
    <x v="3"/>
    <s v="Kg"/>
    <n v="105"/>
    <n v="142.80000000000001"/>
    <n v="105"/>
    <n v="142.80000000000001"/>
    <n v="4"/>
    <s v="Sep"/>
    <n v="2022"/>
    <x v="312"/>
    <n v="44.268000000000001"/>
    <n v="37.800000000000011"/>
    <n v="37.800000000000011"/>
    <n v="0.26470588235294124"/>
    <x v="1"/>
    <s v="VERDADERO"/>
    <s v="sep-2022"/>
    <n v="-6.4679999999999893"/>
    <n v="-4.5294117647058742E-2"/>
  </r>
  <r>
    <n v="44810"/>
    <s v="P0005"/>
    <s v="44810P0005"/>
    <n v="12"/>
    <x v="0"/>
    <s v="ONLINE"/>
    <n v="27"/>
    <x v="24"/>
    <x v="3"/>
    <s v="Ft"/>
    <n v="133"/>
    <n v="155.61000000000001"/>
    <n v="1596"/>
    <n v="1867.32"/>
    <n v="6"/>
    <s v="Sep"/>
    <n v="2022"/>
    <x v="313"/>
    <n v="504.1764"/>
    <n v="22.610000000000014"/>
    <n v="271.32000000000016"/>
    <n v="0.14529914529914539"/>
    <x v="2"/>
    <s v="FALSO"/>
    <s v="sep-2022"/>
    <n v="-232.85640000000012"/>
    <n v="-0.12470085470085478"/>
  </r>
  <r>
    <n v="44813"/>
    <s v="P0041"/>
    <s v="44813P0041"/>
    <n v="9"/>
    <x v="2"/>
    <s v="ONLINE"/>
    <n v="53"/>
    <x v="41"/>
    <x v="1"/>
    <s v="Ft"/>
    <n v="138"/>
    <n v="173.88"/>
    <n v="1242"/>
    <n v="1564.92"/>
    <n v="9"/>
    <s v="Sep"/>
    <n v="2022"/>
    <x v="314"/>
    <n v="829.40760000000012"/>
    <n v="35.879999999999995"/>
    <n v="322.91999999999996"/>
    <n v="0.20634920634920631"/>
    <x v="0"/>
    <s v="FALSO"/>
    <s v="sep-2022"/>
    <n v="-506.48760000000004"/>
    <n v="-0.32365079365079369"/>
  </r>
  <r>
    <n v="44813"/>
    <s v="P0003"/>
    <s v="44813P0003"/>
    <n v="3"/>
    <x v="2"/>
    <s v="ONLINE"/>
    <n v="28"/>
    <x v="6"/>
    <x v="3"/>
    <s v="Kg"/>
    <n v="71"/>
    <n v="80.94"/>
    <n v="213"/>
    <n v="242.82"/>
    <n v="9"/>
    <s v="Sep"/>
    <n v="2022"/>
    <x v="314"/>
    <n v="67.98960000000001"/>
    <n v="9.9399999999999977"/>
    <n v="29.819999999999993"/>
    <n v="0.12280701754385963"/>
    <x v="1"/>
    <s v="FALSO"/>
    <s v="sep-2022"/>
    <n v="-38.169600000000003"/>
    <n v="-0.15719298245614036"/>
  </r>
  <r>
    <n v="44814"/>
    <s v="P0035"/>
    <s v="44814P0035"/>
    <n v="15"/>
    <x v="1"/>
    <s v="CASH"/>
    <n v="42"/>
    <x v="4"/>
    <x v="4"/>
    <s v="No."/>
    <n v="5"/>
    <n v="6.7"/>
    <n v="75"/>
    <n v="100.5"/>
    <n v="10"/>
    <s v="Sep"/>
    <n v="2022"/>
    <x v="315"/>
    <n v="42.21"/>
    <n v="1.7000000000000002"/>
    <n v="25.500000000000004"/>
    <n v="0.2537313432835821"/>
    <x v="1"/>
    <s v="VERDADERO"/>
    <s v="sep-2022"/>
    <n v="-16.71"/>
    <n v="-0.16626865671641791"/>
  </r>
  <r>
    <n v="44814"/>
    <s v="P0038"/>
    <s v="44814P0038"/>
    <n v="4"/>
    <x v="2"/>
    <s v="CASH"/>
    <n v="3"/>
    <x v="1"/>
    <x v="1"/>
    <s v="Kg"/>
    <n v="72"/>
    <n v="79.92"/>
    <n v="288"/>
    <n v="319.68"/>
    <n v="10"/>
    <s v="Sep"/>
    <n v="2022"/>
    <x v="315"/>
    <n v="9.5904000000000007"/>
    <n v="7.9200000000000017"/>
    <n v="31.680000000000007"/>
    <n v="9.9099099099099114E-2"/>
    <x v="1"/>
    <s v="VERDADERO"/>
    <s v="sep-2022"/>
    <n v="22.089600000000019"/>
    <n v="6.9099099099099157E-2"/>
  </r>
  <r>
    <n v="44818"/>
    <s v="P0029"/>
    <s v="44818P0029"/>
    <n v="3"/>
    <x v="2"/>
    <s v="CASH"/>
    <n v="39"/>
    <x v="19"/>
    <x v="4"/>
    <s v="Lt"/>
    <n v="47"/>
    <n v="53.11"/>
    <n v="141"/>
    <n v="159.33000000000001"/>
    <n v="14"/>
    <s v="Sep"/>
    <n v="2022"/>
    <x v="316"/>
    <n v="62.138700000000007"/>
    <n v="6.1099999999999994"/>
    <n v="18.329999999999998"/>
    <n v="0.1150442477876106"/>
    <x v="1"/>
    <s v="VERDADERO"/>
    <s v="sep-2022"/>
    <n v="-43.808699999999988"/>
    <n v="-0.27495575221238927"/>
  </r>
  <r>
    <n v="44819"/>
    <s v="P0037"/>
    <s v="44819P0037"/>
    <n v="15"/>
    <x v="1"/>
    <s v="ONLINE"/>
    <n v="33"/>
    <x v="8"/>
    <x v="1"/>
    <s v="Kg"/>
    <n v="67"/>
    <n v="85.76"/>
    <n v="1005"/>
    <n v="1286.4000000000001"/>
    <n v="15"/>
    <s v="Sep"/>
    <n v="2022"/>
    <x v="317"/>
    <n v="424.51200000000006"/>
    <n v="18.760000000000005"/>
    <n v="281.40000000000009"/>
    <n v="0.21875000000000006"/>
    <x v="0"/>
    <s v="FALSO"/>
    <s v="sep-2022"/>
    <n v="-143.11199999999997"/>
    <n v="-0.11124999999999996"/>
  </r>
  <r>
    <n v="44822"/>
    <s v="P0026"/>
    <s v="44822P0026"/>
    <n v="14"/>
    <x v="1"/>
    <s v="CASH"/>
    <n v="28"/>
    <x v="42"/>
    <x v="4"/>
    <s v="No."/>
    <n v="18"/>
    <n v="24.66"/>
    <n v="252"/>
    <n v="345.24"/>
    <n v="18"/>
    <s v="Sep"/>
    <n v="2022"/>
    <x v="318"/>
    <n v="96.667200000000008"/>
    <n v="6.66"/>
    <n v="93.240000000000009"/>
    <n v="0.27007299270072993"/>
    <x v="1"/>
    <s v="VERDADERO"/>
    <s v="sep-2022"/>
    <n v="-3.4271999999999991"/>
    <n v="-9.9270072992700704E-3"/>
  </r>
  <r>
    <n v="44823"/>
    <s v="P0033"/>
    <s v="44823P0033"/>
    <n v="8"/>
    <x v="0"/>
    <s v="CASH"/>
    <n v="54"/>
    <x v="38"/>
    <x v="4"/>
    <s v="Kg"/>
    <n v="95"/>
    <n v="119.7"/>
    <n v="760"/>
    <n v="957.6"/>
    <n v="19"/>
    <s v="Sep"/>
    <n v="2022"/>
    <x v="319"/>
    <n v="517.10400000000004"/>
    <n v="24.700000000000003"/>
    <n v="197.60000000000002"/>
    <n v="0.20634920634920637"/>
    <x v="0"/>
    <s v="VERDADERO"/>
    <s v="sep-2022"/>
    <n v="-319.50400000000002"/>
    <n v="-0.33365079365079364"/>
  </r>
  <r>
    <n v="44824"/>
    <s v="P0033"/>
    <s v="44824P0033"/>
    <n v="6"/>
    <x v="2"/>
    <s v="ONLINE"/>
    <n v="45"/>
    <x v="38"/>
    <x v="4"/>
    <s v="Kg"/>
    <n v="95"/>
    <n v="119.7"/>
    <n v="570"/>
    <n v="718.2"/>
    <n v="20"/>
    <s v="Sep"/>
    <n v="2022"/>
    <x v="320"/>
    <n v="323.19000000000005"/>
    <n v="24.700000000000003"/>
    <n v="148.20000000000002"/>
    <n v="0.20634920634920637"/>
    <x v="1"/>
    <s v="FALSO"/>
    <s v="sep-2022"/>
    <n v="-174.99"/>
    <n v="-0.24365079365079365"/>
  </r>
  <r>
    <n v="44824"/>
    <s v="P0001"/>
    <s v="44824P0001"/>
    <n v="10"/>
    <x v="2"/>
    <s v="ONLINE"/>
    <n v="35"/>
    <x v="16"/>
    <x v="3"/>
    <s v="Kg"/>
    <n v="98"/>
    <n v="103.88"/>
    <n v="980"/>
    <n v="1038.8"/>
    <n v="20"/>
    <s v="Sep"/>
    <n v="2022"/>
    <x v="320"/>
    <n v="363.58"/>
    <n v="5.8799999999999955"/>
    <n v="58.799999999999955"/>
    <n v="5.660377358490562E-2"/>
    <x v="0"/>
    <s v="FALSO"/>
    <s v="sep-2022"/>
    <n v="-304.77999999999997"/>
    <n v="-0.29339622641509433"/>
  </r>
  <r>
    <n v="44825"/>
    <s v="P0018"/>
    <s v="44825P0018"/>
    <n v="14"/>
    <x v="1"/>
    <s v="ONLINE"/>
    <n v="31"/>
    <x v="30"/>
    <x v="2"/>
    <s v="No."/>
    <n v="37"/>
    <n v="49.21"/>
    <n v="518"/>
    <n v="688.94"/>
    <n v="21"/>
    <s v="Sep"/>
    <n v="2022"/>
    <x v="321"/>
    <n v="213.57140000000001"/>
    <n v="12.21"/>
    <n v="170.94"/>
    <n v="0.24812030075187969"/>
    <x v="1"/>
    <s v="FALSO"/>
    <s v="sep-2022"/>
    <n v="-42.631399999999985"/>
    <n v="-6.1879699248120278E-2"/>
  </r>
  <r>
    <n v="44825"/>
    <s v="P0026"/>
    <s v="44825P0026"/>
    <n v="5"/>
    <x v="2"/>
    <s v="CASH"/>
    <n v="12"/>
    <x v="42"/>
    <x v="4"/>
    <s v="No."/>
    <n v="18"/>
    <n v="24.66"/>
    <n v="90"/>
    <n v="123.3"/>
    <n v="21"/>
    <s v="Sep"/>
    <n v="2022"/>
    <x v="321"/>
    <n v="14.795999999999999"/>
    <n v="6.66"/>
    <n v="33.299999999999997"/>
    <n v="0.27007299270072993"/>
    <x v="1"/>
    <s v="VERDADERO"/>
    <s v="sep-2022"/>
    <n v="18.503999999999991"/>
    <n v="0.15007299270072985"/>
  </r>
  <r>
    <n v="44826"/>
    <s v="P0043"/>
    <s v="44826P0043"/>
    <n v="12"/>
    <x v="1"/>
    <s v="ONLINE"/>
    <n v="28"/>
    <x v="23"/>
    <x v="1"/>
    <s v="Kg"/>
    <n v="67"/>
    <n v="83.08"/>
    <n v="804"/>
    <n v="996.96"/>
    <n v="22"/>
    <s v="Sep"/>
    <n v="2022"/>
    <x v="322"/>
    <n v="279.14880000000005"/>
    <n v="16.079999999999998"/>
    <n v="192.95999999999998"/>
    <n v="0.19354838709677416"/>
    <x v="0"/>
    <s v="FALSO"/>
    <s v="sep-2022"/>
    <n v="-86.188800000000015"/>
    <n v="-8.6451612903225825E-2"/>
  </r>
  <r>
    <n v="44827"/>
    <s v="P0012"/>
    <s v="44827P0012"/>
    <n v="12"/>
    <x v="2"/>
    <s v="ONLINE"/>
    <n v="3"/>
    <x v="35"/>
    <x v="2"/>
    <s v="Kg"/>
    <n v="73"/>
    <n v="94.17"/>
    <n v="876"/>
    <n v="1130.04"/>
    <n v="23"/>
    <s v="Sep"/>
    <n v="2022"/>
    <x v="323"/>
    <n v="33.901199999999996"/>
    <n v="21.17"/>
    <n v="254.04000000000002"/>
    <n v="0.22480620155038764"/>
    <x v="0"/>
    <s v="FALSO"/>
    <s v="sep-2022"/>
    <n v="220.13879999999995"/>
    <n v="0.19480620155038755"/>
  </r>
  <r>
    <n v="44828"/>
    <s v="P0032"/>
    <s v="44828P0032"/>
    <n v="14"/>
    <x v="2"/>
    <s v="ONLINE"/>
    <n v="48"/>
    <x v="18"/>
    <x v="4"/>
    <s v="Kg"/>
    <n v="89"/>
    <n v="117.48"/>
    <n v="1246"/>
    <n v="1644.72"/>
    <n v="24"/>
    <s v="Sep"/>
    <n v="2022"/>
    <x v="324"/>
    <n v="789.46559999999999"/>
    <n v="28.480000000000004"/>
    <n v="398.72"/>
    <n v="0.24242424242424243"/>
    <x v="0"/>
    <s v="FALSO"/>
    <s v="sep-2022"/>
    <n v="-390.74559999999997"/>
    <n v="-0.23757575757575755"/>
  </r>
  <r>
    <n v="44828"/>
    <s v="P0032"/>
    <s v="44828P0032"/>
    <n v="8"/>
    <x v="2"/>
    <s v="CASH"/>
    <n v="10"/>
    <x v="18"/>
    <x v="4"/>
    <s v="Kg"/>
    <n v="89"/>
    <n v="117.48"/>
    <n v="712"/>
    <n v="939.84"/>
    <n v="24"/>
    <s v="Sep"/>
    <n v="2022"/>
    <x v="324"/>
    <n v="93.984000000000009"/>
    <n v="28.480000000000004"/>
    <n v="227.84000000000003"/>
    <n v="0.24242424242424246"/>
    <x v="1"/>
    <s v="VERDADERO"/>
    <s v="sep-2022"/>
    <n v="133.85599999999999"/>
    <n v="0.14242424242424243"/>
  </r>
  <r>
    <n v="44831"/>
    <s v="P0036"/>
    <s v="44831P0036"/>
    <n v="4"/>
    <x v="2"/>
    <s v="CASH"/>
    <n v="32"/>
    <x v="43"/>
    <x v="4"/>
    <s v="Kg"/>
    <n v="90"/>
    <n v="96.3"/>
    <n v="360"/>
    <n v="385.2"/>
    <n v="27"/>
    <s v="Sep"/>
    <n v="2022"/>
    <x v="325"/>
    <n v="123.264"/>
    <n v="6.2999999999999972"/>
    <n v="25.199999999999989"/>
    <n v="6.5420560747663517E-2"/>
    <x v="1"/>
    <s v="VERDADERO"/>
    <s v="sep-2022"/>
    <n v="-98.064000000000021"/>
    <n v="-0.2545794392523365"/>
  </r>
  <r>
    <n v="44831"/>
    <s v="P0044"/>
    <s v="44831P0044"/>
    <n v="9"/>
    <x v="2"/>
    <s v="CASH"/>
    <n v="12"/>
    <x v="11"/>
    <x v="1"/>
    <s v="Kg"/>
    <n v="76"/>
    <n v="82.08"/>
    <n v="684"/>
    <n v="738.72"/>
    <n v="27"/>
    <s v="Sep"/>
    <n v="2022"/>
    <x v="325"/>
    <n v="88.6464"/>
    <n v="6.0799999999999983"/>
    <n v="54.719999999999985"/>
    <n v="7.4074074074074056E-2"/>
    <x v="1"/>
    <s v="VERDADERO"/>
    <s v="sep-2022"/>
    <n v="-33.926399999999944"/>
    <n v="-4.5925925925925849E-2"/>
  </r>
  <r>
    <n v="44831"/>
    <s v="P0038"/>
    <s v="44831P0038"/>
    <n v="3"/>
    <x v="0"/>
    <s v="CASH"/>
    <n v="25"/>
    <x v="1"/>
    <x v="1"/>
    <s v="Kg"/>
    <n v="72"/>
    <n v="79.92"/>
    <n v="216"/>
    <n v="239.76"/>
    <n v="27"/>
    <s v="Sep"/>
    <n v="2022"/>
    <x v="325"/>
    <n v="59.94"/>
    <n v="7.9200000000000017"/>
    <n v="23.760000000000005"/>
    <n v="9.9099099099099128E-2"/>
    <x v="1"/>
    <s v="VERDADERO"/>
    <s v="sep-2022"/>
    <n v="-36.180000000000007"/>
    <n v="-0.15090090090090094"/>
  </r>
  <r>
    <n v="44833"/>
    <s v="P0034"/>
    <s v="44833P0034"/>
    <n v="13"/>
    <x v="2"/>
    <s v="ONLINE"/>
    <n v="20"/>
    <x v="13"/>
    <x v="4"/>
    <s v="Lt"/>
    <n v="55"/>
    <n v="58.3"/>
    <n v="715"/>
    <n v="757.9"/>
    <n v="29"/>
    <s v="Sep"/>
    <n v="2022"/>
    <x v="326"/>
    <n v="151.58000000000001"/>
    <n v="3.2999999999999972"/>
    <n v="42.899999999999963"/>
    <n v="5.6603773584905613E-2"/>
    <x v="1"/>
    <s v="FALSO"/>
    <s v="sep-2022"/>
    <n v="-108.68000000000006"/>
    <n v="-0.14339622641509442"/>
  </r>
  <r>
    <n v="44837"/>
    <s v="P0011"/>
    <s v="44837P0011"/>
    <n v="5"/>
    <x v="2"/>
    <s v="CASH"/>
    <n v="42"/>
    <x v="31"/>
    <x v="2"/>
    <s v="Lt"/>
    <n v="44"/>
    <n v="48.4"/>
    <n v="220"/>
    <n v="242"/>
    <n v="3"/>
    <s v="Oct"/>
    <n v="2022"/>
    <x v="327"/>
    <n v="101.64"/>
    <n v="4.3999999999999986"/>
    <n v="21.999999999999993"/>
    <n v="9.0909090909090884E-2"/>
    <x v="1"/>
    <s v="VERDADERO"/>
    <s v="oct-2022"/>
    <n v="-79.639999999999986"/>
    <n v="-0.32909090909090905"/>
  </r>
  <r>
    <n v="44838"/>
    <s v="P0007"/>
    <s v="44838P0007"/>
    <n v="15"/>
    <x v="2"/>
    <s v="ONLINE"/>
    <n v="13"/>
    <x v="36"/>
    <x v="3"/>
    <s v="Lt"/>
    <n v="43"/>
    <n v="47.73"/>
    <n v="645"/>
    <n v="715.95"/>
    <n v="4"/>
    <s v="Oct"/>
    <n v="2022"/>
    <x v="328"/>
    <n v="93.07350000000001"/>
    <n v="4.7299999999999969"/>
    <n v="70.94999999999996"/>
    <n v="9.9099099099099031E-2"/>
    <x v="1"/>
    <s v="FALSO"/>
    <s v="oct-2022"/>
    <n v="-22.123499999999922"/>
    <n v="-3.090090090090079E-2"/>
  </r>
  <r>
    <n v="44840"/>
    <s v="P0035"/>
    <s v="44840P0035"/>
    <n v="1"/>
    <x v="2"/>
    <s v="ONLINE"/>
    <n v="27"/>
    <x v="4"/>
    <x v="4"/>
    <s v="No."/>
    <n v="5"/>
    <n v="6.7"/>
    <n v="5"/>
    <n v="6.7"/>
    <n v="6"/>
    <s v="Oct"/>
    <n v="2022"/>
    <x v="329"/>
    <n v="1.8090000000000002"/>
    <n v="1.7000000000000002"/>
    <n v="1.7000000000000002"/>
    <n v="0.2537313432835821"/>
    <x v="1"/>
    <s v="FALSO"/>
    <s v="oct-2022"/>
    <n v="-0.10899999999999999"/>
    <n v="-1.6268656716417907E-2"/>
  </r>
  <r>
    <n v="44843"/>
    <s v="P0038"/>
    <s v="44843P0038"/>
    <n v="14"/>
    <x v="1"/>
    <s v="ONLINE"/>
    <n v="13"/>
    <x v="1"/>
    <x v="1"/>
    <s v="Kg"/>
    <n v="72"/>
    <n v="79.92"/>
    <n v="1008"/>
    <n v="1118.8800000000001"/>
    <n v="9"/>
    <s v="Oct"/>
    <n v="2022"/>
    <x v="330"/>
    <n v="145.45440000000002"/>
    <n v="7.9200000000000017"/>
    <n v="110.88000000000002"/>
    <n v="9.9099099099099114E-2"/>
    <x v="0"/>
    <s v="FALSO"/>
    <s v="oct-2022"/>
    <n v="-34.574399999999969"/>
    <n v="-3.090090090090087E-2"/>
  </r>
  <r>
    <n v="44844"/>
    <s v="P0019"/>
    <s v="44844P0019"/>
    <n v="9"/>
    <x v="2"/>
    <s v="ONLINE"/>
    <n v="51"/>
    <x v="40"/>
    <x v="2"/>
    <s v="Ft"/>
    <n v="150"/>
    <n v="210"/>
    <n v="1350"/>
    <n v="1890"/>
    <n v="10"/>
    <s v="Oct"/>
    <n v="2022"/>
    <x v="331"/>
    <n v="963.9"/>
    <n v="60"/>
    <n v="540"/>
    <n v="0.2857142857142857"/>
    <x v="0"/>
    <s v="FALSO"/>
    <s v="oct-2022"/>
    <n v="-423.9"/>
    <n v="-0.22428571428571428"/>
  </r>
  <r>
    <n v="44844"/>
    <s v="P0044"/>
    <s v="44844P0044"/>
    <n v="12"/>
    <x v="1"/>
    <s v="ONLINE"/>
    <n v="18"/>
    <x v="11"/>
    <x v="1"/>
    <s v="Kg"/>
    <n v="76"/>
    <n v="82.08"/>
    <n v="912"/>
    <n v="984.96"/>
    <n v="10"/>
    <s v="Oct"/>
    <n v="2022"/>
    <x v="331"/>
    <n v="177.2928"/>
    <n v="6.0799999999999983"/>
    <n v="72.95999999999998"/>
    <n v="7.4074074074074056E-2"/>
    <x v="0"/>
    <s v="FALSO"/>
    <s v="oct-2022"/>
    <n v="-104.33279999999991"/>
    <n v="-0.10592592592592583"/>
  </r>
  <r>
    <n v="44845"/>
    <s v="P0008"/>
    <s v="44845P0008"/>
    <n v="10"/>
    <x v="2"/>
    <s v="ONLINE"/>
    <n v="40"/>
    <x v="25"/>
    <x v="3"/>
    <s v="Kg"/>
    <n v="83"/>
    <n v="94.62"/>
    <n v="830"/>
    <n v="946.2"/>
    <n v="11"/>
    <s v="Oct"/>
    <n v="2022"/>
    <x v="332"/>
    <n v="378.48"/>
    <n v="11.620000000000005"/>
    <n v="116.20000000000005"/>
    <n v="0.1228070175438597"/>
    <x v="0"/>
    <s v="FALSO"/>
    <s v="oct-2022"/>
    <n v="-262.27999999999997"/>
    <n v="-0.27719298245614032"/>
  </r>
  <r>
    <n v="44847"/>
    <s v="P0002"/>
    <s v="44847P0002"/>
    <n v="15"/>
    <x v="1"/>
    <s v="ONLINE"/>
    <n v="33"/>
    <x v="29"/>
    <x v="3"/>
    <s v="Kg"/>
    <n v="105"/>
    <n v="142.80000000000001"/>
    <n v="1575"/>
    <n v="2142"/>
    <n v="13"/>
    <s v="Oct"/>
    <n v="2022"/>
    <x v="333"/>
    <n v="706.86"/>
    <n v="37.800000000000011"/>
    <n v="567.00000000000023"/>
    <n v="0.26470588235294129"/>
    <x v="2"/>
    <s v="FALSO"/>
    <s v="oct-2022"/>
    <n v="-139.86000000000013"/>
    <n v="-6.5294117647058877E-2"/>
  </r>
  <r>
    <n v="44848"/>
    <s v="P0044"/>
    <s v="44848P0044"/>
    <n v="15"/>
    <x v="0"/>
    <s v="ONLINE"/>
    <n v="47"/>
    <x v="11"/>
    <x v="1"/>
    <s v="Kg"/>
    <n v="76"/>
    <n v="82.08"/>
    <n v="1140"/>
    <n v="1231.2"/>
    <n v="14"/>
    <s v="Oct"/>
    <n v="2022"/>
    <x v="334"/>
    <n v="578.66399999999999"/>
    <n v="6.0799999999999983"/>
    <n v="91.199999999999974"/>
    <n v="7.4074074074074056E-2"/>
    <x v="0"/>
    <s v="FALSO"/>
    <s v="oct-2022"/>
    <n v="-487.46399999999994"/>
    <n v="-0.39592592592592585"/>
  </r>
  <r>
    <n v="44849"/>
    <s v="P0015"/>
    <s v="44849P0015"/>
    <n v="10"/>
    <x v="2"/>
    <s v="CASH"/>
    <n v="35"/>
    <x v="27"/>
    <x v="2"/>
    <s v="No."/>
    <n v="12"/>
    <n v="15.72"/>
    <n v="120"/>
    <n v="157.19999999999999"/>
    <n v="15"/>
    <s v="Oct"/>
    <n v="2022"/>
    <x v="335"/>
    <n v="55.019999999999996"/>
    <n v="3.7200000000000006"/>
    <n v="37.200000000000003"/>
    <n v="0.23664122137404583"/>
    <x v="1"/>
    <s v="VERDADERO"/>
    <s v="oct-2022"/>
    <n v="-17.820000000000007"/>
    <n v="-0.11335877862595425"/>
  </r>
  <r>
    <n v="44850"/>
    <s v="P0036"/>
    <s v="44850P0036"/>
    <n v="3"/>
    <x v="1"/>
    <s v="ONLINE"/>
    <n v="3"/>
    <x v="43"/>
    <x v="4"/>
    <s v="Kg"/>
    <n v="90"/>
    <n v="96.3"/>
    <n v="270"/>
    <n v="288.89999999999998"/>
    <n v="16"/>
    <s v="Oct"/>
    <n v="2022"/>
    <x v="336"/>
    <n v="8.6669999999999998"/>
    <n v="6.2999999999999972"/>
    <n v="18.899999999999991"/>
    <n v="6.5420560747663531E-2"/>
    <x v="1"/>
    <s v="FALSO"/>
    <s v="oct-2022"/>
    <n v="10.233000000000004"/>
    <n v="3.5420560747663567E-2"/>
  </r>
  <r>
    <n v="44857"/>
    <s v="P0024"/>
    <s v="44857P0024"/>
    <n v="14"/>
    <x v="1"/>
    <s v="CASH"/>
    <n v="14"/>
    <x v="0"/>
    <x v="0"/>
    <s v="Ft"/>
    <n v="144"/>
    <n v="156.96"/>
    <n v="2016"/>
    <n v="2197.44"/>
    <n v="23"/>
    <s v="Oct"/>
    <n v="2022"/>
    <x v="337"/>
    <n v="307.64160000000004"/>
    <n v="12.960000000000008"/>
    <n v="181.44000000000011"/>
    <n v="8.2568807339449588E-2"/>
    <x v="2"/>
    <s v="VERDADERO"/>
    <s v="oct-2022"/>
    <n v="-126.20159999999987"/>
    <n v="-5.7431192660550398E-2"/>
  </r>
  <r>
    <n v="44864"/>
    <s v="P0042"/>
    <s v="44864P0042"/>
    <n v="3"/>
    <x v="2"/>
    <s v="CASH"/>
    <n v="39"/>
    <x v="10"/>
    <x v="1"/>
    <s v="Ft"/>
    <n v="120"/>
    <n v="162"/>
    <n v="360"/>
    <n v="486"/>
    <n v="30"/>
    <s v="Oct"/>
    <n v="2022"/>
    <x v="338"/>
    <n v="189.54000000000002"/>
    <n v="42"/>
    <n v="126"/>
    <n v="0.25925925925925924"/>
    <x v="1"/>
    <s v="VERDADERO"/>
    <s v="oct-2022"/>
    <n v="-63.54000000000002"/>
    <n v="-0.1307407407407408"/>
  </r>
  <r>
    <n v="44865"/>
    <s v="P0038"/>
    <s v="44865P0038"/>
    <n v="8"/>
    <x v="2"/>
    <s v="ONLINE"/>
    <n v="15"/>
    <x v="1"/>
    <x v="1"/>
    <s v="Kg"/>
    <n v="72"/>
    <n v="79.92"/>
    <n v="576"/>
    <n v="639.36"/>
    <n v="31"/>
    <s v="Oct"/>
    <n v="2022"/>
    <x v="339"/>
    <n v="95.903999999999996"/>
    <n v="7.9200000000000017"/>
    <n v="63.360000000000014"/>
    <n v="9.9099099099099114E-2"/>
    <x v="1"/>
    <s v="FALSO"/>
    <s v="oct-2022"/>
    <n v="-32.543999999999983"/>
    <n v="-5.0900900900900874E-2"/>
  </r>
  <r>
    <n v="44866"/>
    <s v="P0012"/>
    <s v="44866P0012"/>
    <n v="15"/>
    <x v="0"/>
    <s v="ONLINE"/>
    <n v="16"/>
    <x v="35"/>
    <x v="2"/>
    <s v="Kg"/>
    <n v="73"/>
    <n v="94.17"/>
    <n v="1095"/>
    <n v="1412.55"/>
    <n v="1"/>
    <s v="Nov"/>
    <n v="2022"/>
    <x v="340"/>
    <n v="226.00800000000001"/>
    <n v="21.17"/>
    <n v="317.55"/>
    <n v="0.22480620155038761"/>
    <x v="0"/>
    <s v="FALSO"/>
    <s v="nov-2022"/>
    <n v="91.541999999999916"/>
    <n v="6.4806201550387535E-2"/>
  </r>
  <r>
    <n v="44867"/>
    <s v="P0015"/>
    <s v="44867P0015"/>
    <n v="15"/>
    <x v="0"/>
    <s v="CASH"/>
    <n v="8"/>
    <x v="27"/>
    <x v="2"/>
    <s v="No."/>
    <n v="12"/>
    <n v="15.72"/>
    <n v="180"/>
    <n v="235.8"/>
    <n v="2"/>
    <s v="Nov"/>
    <n v="2022"/>
    <x v="341"/>
    <n v="18.864000000000001"/>
    <n v="3.7200000000000006"/>
    <n v="55.800000000000011"/>
    <n v="0.23664122137404583"/>
    <x v="1"/>
    <s v="VERDADERO"/>
    <s v="nov-2022"/>
    <n v="36.936000000000007"/>
    <n v="0.15664122137404582"/>
  </r>
  <r>
    <n v="44867"/>
    <s v="P0030"/>
    <s v="44867P0030"/>
    <n v="15"/>
    <x v="2"/>
    <s v="CASH"/>
    <n v="53"/>
    <x v="28"/>
    <x v="4"/>
    <s v="Ft"/>
    <n v="148"/>
    <n v="201.28"/>
    <n v="2220"/>
    <n v="3019.2"/>
    <n v="2"/>
    <s v="Nov"/>
    <n v="2022"/>
    <x v="341"/>
    <n v="1600.1759999999999"/>
    <n v="53.28"/>
    <n v="799.2"/>
    <n v="0.26470588235294124"/>
    <x v="2"/>
    <s v="VERDADERO"/>
    <s v="nov-2022"/>
    <n v="-800.97600000000011"/>
    <n v="-0.2652941176470589"/>
  </r>
  <r>
    <n v="44867"/>
    <s v="P0035"/>
    <s v="44867P0035"/>
    <n v="5"/>
    <x v="2"/>
    <s v="CASH"/>
    <n v="50"/>
    <x v="4"/>
    <x v="4"/>
    <s v="No."/>
    <n v="5"/>
    <n v="6.7"/>
    <n v="25"/>
    <n v="33.5"/>
    <n v="2"/>
    <s v="Nov"/>
    <n v="2022"/>
    <x v="341"/>
    <n v="16.75"/>
    <n v="1.7000000000000002"/>
    <n v="8.5"/>
    <n v="0.2537313432835821"/>
    <x v="1"/>
    <s v="VERDADERO"/>
    <s v="nov-2022"/>
    <n v="-8.25"/>
    <n v="-0.2462686567164179"/>
  </r>
  <r>
    <n v="44868"/>
    <s v="P0020"/>
    <s v="44868P0020"/>
    <n v="11"/>
    <x v="1"/>
    <s v="ONLINE"/>
    <n v="26"/>
    <x v="14"/>
    <x v="0"/>
    <s v="Lt"/>
    <n v="61"/>
    <n v="76.25"/>
    <n v="671"/>
    <n v="838.75"/>
    <n v="3"/>
    <s v="Nov"/>
    <n v="2022"/>
    <x v="342"/>
    <n v="218.07500000000002"/>
    <n v="15.25"/>
    <n v="167.75"/>
    <n v="0.2"/>
    <x v="1"/>
    <s v="FALSO"/>
    <s v="nov-2022"/>
    <n v="-50.325000000000045"/>
    <n v="-6.0000000000000053E-2"/>
  </r>
  <r>
    <n v="44869"/>
    <s v="P0008"/>
    <s v="44869P0008"/>
    <n v="10"/>
    <x v="2"/>
    <s v="ONLINE"/>
    <n v="7"/>
    <x v="25"/>
    <x v="3"/>
    <s v="Kg"/>
    <n v="83"/>
    <n v="94.62"/>
    <n v="830"/>
    <n v="946.2"/>
    <n v="4"/>
    <s v="Nov"/>
    <n v="2022"/>
    <x v="343"/>
    <n v="66.234000000000009"/>
    <n v="11.620000000000005"/>
    <n v="116.20000000000005"/>
    <n v="0.1228070175438597"/>
    <x v="0"/>
    <s v="FALSO"/>
    <s v="nov-2022"/>
    <n v="49.966000000000008"/>
    <n v="5.2807017543859656E-2"/>
  </r>
  <r>
    <n v="44870"/>
    <s v="P0019"/>
    <s v="44870P0019"/>
    <n v="15"/>
    <x v="2"/>
    <s v="CASH"/>
    <n v="34"/>
    <x v="40"/>
    <x v="2"/>
    <s v="Ft"/>
    <n v="150"/>
    <n v="210"/>
    <n v="2250"/>
    <n v="3150"/>
    <n v="5"/>
    <s v="Nov"/>
    <n v="2022"/>
    <x v="344"/>
    <n v="1071"/>
    <n v="60"/>
    <n v="900"/>
    <n v="0.2857142857142857"/>
    <x v="2"/>
    <s v="VERDADERO"/>
    <s v="nov-2022"/>
    <n v="-171"/>
    <n v="-5.4285714285714284E-2"/>
  </r>
  <r>
    <n v="44871"/>
    <s v="P0043"/>
    <s v="44871P0043"/>
    <n v="13"/>
    <x v="2"/>
    <s v="CASH"/>
    <n v="9"/>
    <x v="23"/>
    <x v="1"/>
    <s v="Kg"/>
    <n v="67"/>
    <n v="83.08"/>
    <n v="871"/>
    <n v="1080.04"/>
    <n v="6"/>
    <s v="Nov"/>
    <n v="2022"/>
    <x v="345"/>
    <n v="97.203599999999994"/>
    <n v="16.079999999999998"/>
    <n v="209.03999999999996"/>
    <n v="0.19354838709677416"/>
    <x v="0"/>
    <s v="VERDADERO"/>
    <s v="nov-2022"/>
    <n v="111.83639999999991"/>
    <n v="0.10354838709677412"/>
  </r>
  <r>
    <n v="44871"/>
    <s v="P0015"/>
    <s v="44871P0015"/>
    <n v="13"/>
    <x v="1"/>
    <s v="ONLINE"/>
    <n v="48"/>
    <x v="27"/>
    <x v="2"/>
    <s v="No."/>
    <n v="12"/>
    <n v="15.72"/>
    <n v="156"/>
    <n v="204.36"/>
    <n v="6"/>
    <s v="Nov"/>
    <n v="2022"/>
    <x v="345"/>
    <n v="98.092799999999997"/>
    <n v="3.7200000000000006"/>
    <n v="48.360000000000007"/>
    <n v="0.23664122137404581"/>
    <x v="1"/>
    <s v="FALSO"/>
    <s v="nov-2022"/>
    <n v="-49.732799999999983"/>
    <n v="-0.24335877862595409"/>
  </r>
  <r>
    <n v="44871"/>
    <s v="P0042"/>
    <s v="44871P0042"/>
    <n v="13"/>
    <x v="2"/>
    <s v="CASH"/>
    <n v="27"/>
    <x v="10"/>
    <x v="1"/>
    <s v="Ft"/>
    <n v="120"/>
    <n v="162"/>
    <n v="1560"/>
    <n v="2106"/>
    <n v="6"/>
    <s v="Nov"/>
    <n v="2022"/>
    <x v="345"/>
    <n v="568.62"/>
    <n v="42"/>
    <n v="546"/>
    <n v="0.25925925925925924"/>
    <x v="2"/>
    <s v="VERDADERO"/>
    <s v="nov-2022"/>
    <n v="-22.619999999999891"/>
    <n v="-1.074074074074069E-2"/>
  </r>
  <r>
    <n v="44872"/>
    <s v="P0040"/>
    <s v="44872P0040"/>
    <n v="13"/>
    <x v="1"/>
    <s v="CASH"/>
    <n v="53"/>
    <x v="17"/>
    <x v="1"/>
    <s v="Kg"/>
    <n v="90"/>
    <n v="115.2"/>
    <n v="1170"/>
    <n v="1497.6"/>
    <n v="7"/>
    <s v="Nov"/>
    <n v="2022"/>
    <x v="346"/>
    <n v="793.72799999999995"/>
    <n v="25.200000000000003"/>
    <n v="327.60000000000002"/>
    <n v="0.21875000000000003"/>
    <x v="0"/>
    <s v="VERDADERO"/>
    <s v="nov-2022"/>
    <n v="-466.12800000000004"/>
    <n v="-0.31125000000000003"/>
  </r>
  <r>
    <n v="44873"/>
    <s v="P0036"/>
    <s v="44873P0036"/>
    <n v="11"/>
    <x v="0"/>
    <s v="CASH"/>
    <n v="14"/>
    <x v="43"/>
    <x v="4"/>
    <s v="Kg"/>
    <n v="90"/>
    <n v="96.3"/>
    <n v="990"/>
    <n v="1059.3"/>
    <n v="8"/>
    <s v="Nov"/>
    <n v="2022"/>
    <x v="347"/>
    <n v="148.30200000000002"/>
    <n v="6.2999999999999972"/>
    <n v="69.299999999999969"/>
    <n v="6.5420560747663531E-2"/>
    <x v="0"/>
    <s v="VERDADERO"/>
    <s v="nov-2022"/>
    <n v="-79.002000000000066"/>
    <n v="-7.457943925233651E-2"/>
  </r>
  <r>
    <n v="44873"/>
    <s v="P0019"/>
    <s v="44873P0019"/>
    <n v="10"/>
    <x v="0"/>
    <s v="ONLINE"/>
    <n v="34"/>
    <x v="40"/>
    <x v="2"/>
    <s v="Ft"/>
    <n v="150"/>
    <n v="210"/>
    <n v="1500"/>
    <n v="2100"/>
    <n v="8"/>
    <s v="Nov"/>
    <n v="2022"/>
    <x v="347"/>
    <n v="714"/>
    <n v="60"/>
    <n v="600"/>
    <n v="0.2857142857142857"/>
    <x v="2"/>
    <s v="FALSO"/>
    <s v="nov-2022"/>
    <n v="-114"/>
    <n v="-5.4285714285714284E-2"/>
  </r>
  <r>
    <n v="44874"/>
    <s v="P0027"/>
    <s v="44874P0027"/>
    <n v="8"/>
    <x v="1"/>
    <s v="CASH"/>
    <n v="18"/>
    <x v="26"/>
    <x v="4"/>
    <s v="Lt"/>
    <n v="48"/>
    <n v="57.12"/>
    <n v="384"/>
    <n v="456.96"/>
    <n v="9"/>
    <s v="Nov"/>
    <n v="2022"/>
    <x v="348"/>
    <n v="82.252799999999993"/>
    <n v="9.1199999999999974"/>
    <n v="72.95999999999998"/>
    <n v="0.15966386554621845"/>
    <x v="1"/>
    <s v="VERDADERO"/>
    <s v="nov-2022"/>
    <n v="-9.2927999999999997"/>
    <n v="-2.0336134453781515E-2"/>
  </r>
  <r>
    <n v="44875"/>
    <s v="P0018"/>
    <s v="44875P0018"/>
    <n v="7"/>
    <x v="2"/>
    <s v="ONLINE"/>
    <n v="14"/>
    <x v="30"/>
    <x v="2"/>
    <s v="No."/>
    <n v="37"/>
    <n v="49.21"/>
    <n v="259"/>
    <n v="344.47"/>
    <n v="10"/>
    <s v="Nov"/>
    <n v="2022"/>
    <x v="349"/>
    <n v="48.225800000000007"/>
    <n v="12.21"/>
    <n v="85.47"/>
    <n v="0.24812030075187969"/>
    <x v="1"/>
    <s v="FALSO"/>
    <s v="nov-2022"/>
    <n v="37.244200000000035"/>
    <n v="0.1081203007518798"/>
  </r>
  <r>
    <n v="44878"/>
    <s v="P0027"/>
    <s v="44878P0027"/>
    <n v="10"/>
    <x v="0"/>
    <s v="CASH"/>
    <n v="0"/>
    <x v="26"/>
    <x v="4"/>
    <s v="Lt"/>
    <n v="48"/>
    <n v="57.12"/>
    <n v="480"/>
    <n v="571.20000000000005"/>
    <n v="13"/>
    <s v="Nov"/>
    <n v="2022"/>
    <x v="350"/>
    <n v="0"/>
    <n v="9.1199999999999974"/>
    <n v="91.199999999999974"/>
    <n v="0.15966386554621842"/>
    <x v="1"/>
    <s v="VERDADERO"/>
    <s v="nov-2022"/>
    <n v="91.200000000000045"/>
    <n v="0.15966386554621856"/>
  </r>
  <r>
    <n v="44879"/>
    <s v="P0002"/>
    <s v="44879P0002"/>
    <n v="1"/>
    <x v="2"/>
    <s v="CASH"/>
    <n v="15"/>
    <x v="29"/>
    <x v="3"/>
    <s v="Kg"/>
    <n v="105"/>
    <n v="142.80000000000001"/>
    <n v="105"/>
    <n v="142.80000000000001"/>
    <n v="14"/>
    <s v="Nov"/>
    <n v="2022"/>
    <x v="351"/>
    <n v="21.42"/>
    <n v="37.800000000000011"/>
    <n v="37.800000000000011"/>
    <n v="0.26470588235294124"/>
    <x v="1"/>
    <s v="VERDADERO"/>
    <s v="nov-2022"/>
    <n v="16.38000000000001"/>
    <n v="0.11470588235294124"/>
  </r>
  <r>
    <n v="44880"/>
    <s v="P0012"/>
    <s v="44880P0012"/>
    <n v="14"/>
    <x v="2"/>
    <s v="CASH"/>
    <n v="4"/>
    <x v="35"/>
    <x v="2"/>
    <s v="Kg"/>
    <n v="73"/>
    <n v="94.17"/>
    <n v="1022"/>
    <n v="1318.38"/>
    <n v="15"/>
    <s v="Nov"/>
    <n v="2022"/>
    <x v="352"/>
    <n v="52.735200000000006"/>
    <n v="21.17"/>
    <n v="296.38"/>
    <n v="0.22480620155038758"/>
    <x v="0"/>
    <s v="VERDADERO"/>
    <s v="nov-2022"/>
    <n v="243.64480000000003"/>
    <n v="0.1848062015503876"/>
  </r>
  <r>
    <n v="44881"/>
    <s v="P0017"/>
    <s v="44881P0017"/>
    <n v="8"/>
    <x v="1"/>
    <s v="ONLINE"/>
    <n v="41"/>
    <x v="39"/>
    <x v="2"/>
    <s v="Ft"/>
    <n v="134"/>
    <n v="156.78"/>
    <n v="1072"/>
    <n v="1254.24"/>
    <n v="16"/>
    <s v="Nov"/>
    <n v="2022"/>
    <x v="353"/>
    <n v="514.23839999999996"/>
    <n v="22.78"/>
    <n v="182.24"/>
    <n v="0.14529914529914531"/>
    <x v="0"/>
    <s v="FALSO"/>
    <s v="nov-2022"/>
    <n v="-331.99839999999995"/>
    <n v="-0.26470085470085464"/>
  </r>
  <r>
    <n v="44883"/>
    <s v="P0034"/>
    <s v="44883P0034"/>
    <n v="8"/>
    <x v="2"/>
    <s v="CASH"/>
    <n v="33"/>
    <x v="13"/>
    <x v="4"/>
    <s v="Lt"/>
    <n v="55"/>
    <n v="58.3"/>
    <n v="440"/>
    <n v="466.4"/>
    <n v="18"/>
    <s v="Nov"/>
    <n v="2022"/>
    <x v="354"/>
    <n v="153.91200000000001"/>
    <n v="3.2999999999999972"/>
    <n v="26.399999999999977"/>
    <n v="5.6603773584905613E-2"/>
    <x v="1"/>
    <s v="VERDADERO"/>
    <s v="nov-2022"/>
    <n v="-127.51200000000006"/>
    <n v="-0.27339622641509448"/>
  </r>
  <r>
    <n v="44886"/>
    <s v="P0020"/>
    <s v="44886P0020"/>
    <n v="6"/>
    <x v="2"/>
    <s v="CASH"/>
    <n v="24"/>
    <x v="14"/>
    <x v="0"/>
    <s v="Lt"/>
    <n v="61"/>
    <n v="76.25"/>
    <n v="366"/>
    <n v="457.5"/>
    <n v="21"/>
    <s v="Nov"/>
    <n v="2022"/>
    <x v="355"/>
    <n v="109.8"/>
    <n v="15.25"/>
    <n v="91.5"/>
    <n v="0.2"/>
    <x v="1"/>
    <s v="VERDADERO"/>
    <s v="nov-2022"/>
    <n v="-18.300000000000011"/>
    <n v="-4.0000000000000022E-2"/>
  </r>
  <r>
    <n v="44888"/>
    <s v="P0036"/>
    <s v="44888P0036"/>
    <n v="12"/>
    <x v="1"/>
    <s v="ONLINE"/>
    <n v="16"/>
    <x v="43"/>
    <x v="4"/>
    <s v="Kg"/>
    <n v="90"/>
    <n v="96.3"/>
    <n v="1080"/>
    <n v="1155.5999999999999"/>
    <n v="23"/>
    <s v="Nov"/>
    <n v="2022"/>
    <x v="356"/>
    <n v="184.89599999999999"/>
    <n v="6.2999999999999972"/>
    <n v="75.599999999999966"/>
    <n v="6.5420560747663531E-2"/>
    <x v="0"/>
    <s v="FALSO"/>
    <s v="nov-2022"/>
    <n v="-109.29600000000005"/>
    <n v="-9.45794392523365E-2"/>
  </r>
  <r>
    <n v="44890"/>
    <s v="P0004"/>
    <s v="44890P0004"/>
    <n v="5"/>
    <x v="2"/>
    <s v="CASH"/>
    <n v="38"/>
    <x v="3"/>
    <x v="3"/>
    <s v="Lt"/>
    <n v="44"/>
    <n v="48.84"/>
    <n v="220"/>
    <n v="244.2"/>
    <n v="25"/>
    <s v="Nov"/>
    <n v="2022"/>
    <x v="357"/>
    <n v="92.795999999999992"/>
    <n v="4.8400000000000034"/>
    <n v="24.200000000000017"/>
    <n v="9.9099099099099169E-2"/>
    <x v="1"/>
    <s v="VERDADERO"/>
    <s v="nov-2022"/>
    <n v="-68.596000000000004"/>
    <n v="-0.28090090090090092"/>
  </r>
  <r>
    <n v="44891"/>
    <s v="P0032"/>
    <s v="44891P0032"/>
    <n v="5"/>
    <x v="2"/>
    <s v="ONLINE"/>
    <n v="52"/>
    <x v="18"/>
    <x v="4"/>
    <s v="Kg"/>
    <n v="89"/>
    <n v="117.48"/>
    <n v="445"/>
    <n v="587.4"/>
    <n v="26"/>
    <s v="Nov"/>
    <n v="2022"/>
    <x v="358"/>
    <n v="305.44799999999998"/>
    <n v="28.480000000000004"/>
    <n v="142.40000000000003"/>
    <n v="0.24242424242424249"/>
    <x v="1"/>
    <s v="FALSO"/>
    <s v="nov-2022"/>
    <n v="-163.048"/>
    <n v="-0.27757575757575759"/>
  </r>
  <r>
    <n v="44892"/>
    <s v="P0034"/>
    <s v="44892P0034"/>
    <n v="15"/>
    <x v="2"/>
    <s v="ONLINE"/>
    <n v="36"/>
    <x v="13"/>
    <x v="4"/>
    <s v="Lt"/>
    <n v="55"/>
    <n v="58.3"/>
    <n v="825"/>
    <n v="874.5"/>
    <n v="27"/>
    <s v="Nov"/>
    <n v="2022"/>
    <x v="359"/>
    <n v="314.82"/>
    <n v="3.2999999999999972"/>
    <n v="49.499999999999957"/>
    <n v="5.6603773584905613E-2"/>
    <x v="0"/>
    <s v="FALSO"/>
    <s v="nov-2022"/>
    <n v="-265.31999999999994"/>
    <n v="-0.30339622641509428"/>
  </r>
  <r>
    <n v="44893"/>
    <s v="P0031"/>
    <s v="44893P0031"/>
    <n v="8"/>
    <x v="2"/>
    <s v="CASH"/>
    <n v="16"/>
    <x v="5"/>
    <x v="4"/>
    <s v="Kg"/>
    <n v="93"/>
    <n v="104.16"/>
    <n v="744"/>
    <n v="833.28"/>
    <n v="28"/>
    <s v="Nov"/>
    <n v="2022"/>
    <x v="360"/>
    <n v="133.32480000000001"/>
    <n v="11.159999999999997"/>
    <n v="89.279999999999973"/>
    <n v="0.10714285714285711"/>
    <x v="1"/>
    <s v="VERDADERO"/>
    <s v="nov-2022"/>
    <n v="-44.044800000000009"/>
    <n v="-5.2857142857142873E-2"/>
  </r>
  <r>
    <n v="44895"/>
    <s v="P0015"/>
    <s v="44895P0015"/>
    <n v="2"/>
    <x v="2"/>
    <s v="ONLINE"/>
    <n v="41"/>
    <x v="27"/>
    <x v="2"/>
    <s v="No."/>
    <n v="12"/>
    <n v="15.72"/>
    <n v="24"/>
    <n v="31.44"/>
    <n v="30"/>
    <s v="Nov"/>
    <n v="2022"/>
    <x v="361"/>
    <n v="12.8904"/>
    <n v="3.7200000000000006"/>
    <n v="7.4400000000000013"/>
    <n v="0.23664122137404583"/>
    <x v="1"/>
    <s v="FALSO"/>
    <s v="nov-2022"/>
    <n v="-5.4503999999999984"/>
    <n v="-0.17335877862595414"/>
  </r>
  <r>
    <n v="44898"/>
    <s v="P0028"/>
    <s v="44898P0028"/>
    <n v="5"/>
    <x v="0"/>
    <s v="CASH"/>
    <n v="54"/>
    <x v="33"/>
    <x v="4"/>
    <s v="No."/>
    <n v="37"/>
    <n v="41.81"/>
    <n v="185"/>
    <n v="209.05"/>
    <n v="3"/>
    <s v="Dec"/>
    <n v="2022"/>
    <x v="362"/>
    <n v="112.88700000000001"/>
    <n v="4.8100000000000023"/>
    <n v="24.050000000000011"/>
    <n v="0.11504424778761067"/>
    <x v="1"/>
    <s v="VERDADERO"/>
    <s v="dic-2022"/>
    <n v="-88.837000000000003"/>
    <n v="-0.42495575221238935"/>
  </r>
  <r>
    <n v="44899"/>
    <s v="P0026"/>
    <s v="44899P0026"/>
    <n v="10"/>
    <x v="2"/>
    <s v="CASH"/>
    <n v="43"/>
    <x v="42"/>
    <x v="4"/>
    <s v="No."/>
    <n v="18"/>
    <n v="24.66"/>
    <n v="180"/>
    <n v="246.6"/>
    <n v="4"/>
    <s v="Dec"/>
    <n v="2022"/>
    <x v="363"/>
    <n v="106.038"/>
    <n v="6.66"/>
    <n v="66.599999999999994"/>
    <n v="0.27007299270072993"/>
    <x v="1"/>
    <s v="VERDADERO"/>
    <s v="dic-2022"/>
    <n v="-39.437999999999988"/>
    <n v="-0.15992700729927004"/>
  </r>
  <r>
    <n v="44899"/>
    <s v="P0044"/>
    <s v="44899P0044"/>
    <n v="15"/>
    <x v="2"/>
    <s v="CASH"/>
    <n v="16"/>
    <x v="11"/>
    <x v="1"/>
    <s v="Kg"/>
    <n v="76"/>
    <n v="82.08"/>
    <n v="1140"/>
    <n v="1231.2"/>
    <n v="4"/>
    <s v="Dec"/>
    <n v="2022"/>
    <x v="363"/>
    <n v="196.99200000000002"/>
    <n v="6.0799999999999983"/>
    <n v="91.199999999999974"/>
    <n v="7.4074074074074056E-2"/>
    <x v="0"/>
    <s v="VERDADERO"/>
    <s v="dic-2022"/>
    <n v="-105.79199999999992"/>
    <n v="-8.592592592592585E-2"/>
  </r>
  <r>
    <n v="44902"/>
    <s v="P0038"/>
    <s v="44902P0038"/>
    <n v="12"/>
    <x v="2"/>
    <s v="CASH"/>
    <n v="54"/>
    <x v="1"/>
    <x v="1"/>
    <s v="Kg"/>
    <n v="72"/>
    <n v="79.92"/>
    <n v="864"/>
    <n v="959.04"/>
    <n v="7"/>
    <s v="Dec"/>
    <n v="2022"/>
    <x v="364"/>
    <n v="517.88160000000005"/>
    <n v="7.9200000000000017"/>
    <n v="95.04000000000002"/>
    <n v="9.9099099099099128E-2"/>
    <x v="0"/>
    <s v="VERDADERO"/>
    <s v="dic-2022"/>
    <n v="-422.84160000000008"/>
    <n v="-0.440900900900901"/>
  </r>
  <r>
    <n v="44902"/>
    <s v="P0016"/>
    <s v="44902P0016"/>
    <n v="13"/>
    <x v="2"/>
    <s v="ONLINE"/>
    <n v="33"/>
    <x v="21"/>
    <x v="2"/>
    <s v="No."/>
    <n v="13"/>
    <n v="16.64"/>
    <n v="169"/>
    <n v="216.32"/>
    <n v="7"/>
    <s v="Dec"/>
    <n v="2022"/>
    <x v="364"/>
    <n v="71.385599999999997"/>
    <n v="3.6400000000000006"/>
    <n v="47.320000000000007"/>
    <n v="0.21875000000000003"/>
    <x v="1"/>
    <s v="FALSO"/>
    <s v="dic-2022"/>
    <n v="-24.065600000000018"/>
    <n v="-0.11125000000000008"/>
  </r>
  <r>
    <n v="44902"/>
    <s v="P0038"/>
    <s v="44902P0038"/>
    <n v="5"/>
    <x v="2"/>
    <s v="CASH"/>
    <n v="10"/>
    <x v="1"/>
    <x v="1"/>
    <s v="Kg"/>
    <n v="72"/>
    <n v="79.92"/>
    <n v="360"/>
    <n v="399.6"/>
    <n v="7"/>
    <s v="Dec"/>
    <n v="2022"/>
    <x v="364"/>
    <n v="39.960000000000008"/>
    <n v="7.9200000000000017"/>
    <n v="39.600000000000009"/>
    <n v="9.9099099099099114E-2"/>
    <x v="1"/>
    <s v="VERDADERO"/>
    <s v="dic-2022"/>
    <n v="-0.36000000000001364"/>
    <n v="-9.0090090090093496E-4"/>
  </r>
  <r>
    <n v="44906"/>
    <s v="P0027"/>
    <s v="44906P0027"/>
    <n v="5"/>
    <x v="2"/>
    <s v="ONLINE"/>
    <n v="7"/>
    <x v="26"/>
    <x v="4"/>
    <s v="Lt"/>
    <n v="48"/>
    <n v="57.12"/>
    <n v="240"/>
    <n v="285.60000000000002"/>
    <n v="11"/>
    <s v="Dec"/>
    <n v="2022"/>
    <x v="365"/>
    <n v="19.992000000000004"/>
    <n v="9.1199999999999974"/>
    <n v="45.599999999999987"/>
    <n v="0.15966386554621842"/>
    <x v="1"/>
    <s v="FALSO"/>
    <s v="dic-2022"/>
    <n v="25.608000000000004"/>
    <n v="8.9663865546218496E-2"/>
  </r>
  <r>
    <n v="44906"/>
    <s v="P0013"/>
    <s v="44906P0013"/>
    <n v="9"/>
    <x v="0"/>
    <s v="ONLINE"/>
    <n v="47"/>
    <x v="2"/>
    <x v="2"/>
    <s v="Kg"/>
    <n v="112"/>
    <n v="122.08"/>
    <n v="1008"/>
    <n v="1098.72"/>
    <n v="11"/>
    <s v="Dec"/>
    <n v="2022"/>
    <x v="365"/>
    <n v="516.39840000000004"/>
    <n v="10.079999999999998"/>
    <n v="90.719999999999985"/>
    <n v="8.2568807339449532E-2"/>
    <x v="0"/>
    <s v="FALSO"/>
    <s v="dic-2022"/>
    <n v="-425.67840000000001"/>
    <n v="-0.38743119266055048"/>
  </r>
  <r>
    <n v="44906"/>
    <s v="P0014"/>
    <s v="44906P0014"/>
    <n v="10"/>
    <x v="1"/>
    <s v="CASH"/>
    <n v="28"/>
    <x v="9"/>
    <x v="2"/>
    <s v="Kg"/>
    <n v="112"/>
    <n v="146.72"/>
    <n v="1120"/>
    <n v="1467.2"/>
    <n v="11"/>
    <s v="Dec"/>
    <n v="2022"/>
    <x v="365"/>
    <n v="410.81600000000003"/>
    <n v="34.72"/>
    <n v="347.2"/>
    <n v="0.23664122137404578"/>
    <x v="0"/>
    <s v="VERDADERO"/>
    <s v="dic-2022"/>
    <n v="-63.615999999999985"/>
    <n v="-4.3358778625954185E-2"/>
  </r>
  <r>
    <n v="44907"/>
    <s v="P0030"/>
    <s v="44907P0030"/>
    <n v="9"/>
    <x v="0"/>
    <s v="CASH"/>
    <n v="29"/>
    <x v="28"/>
    <x v="4"/>
    <s v="Ft"/>
    <n v="148"/>
    <n v="201.28"/>
    <n v="1332"/>
    <n v="1811.52"/>
    <n v="12"/>
    <s v="Dec"/>
    <n v="2022"/>
    <x v="366"/>
    <n v="525.34079999999994"/>
    <n v="53.28"/>
    <n v="479.52"/>
    <n v="0.26470588235294118"/>
    <x v="0"/>
    <s v="VERDADERO"/>
    <s v="dic-2022"/>
    <n v="-45.820799999999963"/>
    <n v="-2.5294117647058804E-2"/>
  </r>
  <r>
    <n v="44907"/>
    <s v="P0041"/>
    <s v="44907P0041"/>
    <n v="10"/>
    <x v="0"/>
    <s v="ONLINE"/>
    <n v="3"/>
    <x v="41"/>
    <x v="1"/>
    <s v="Ft"/>
    <n v="138"/>
    <n v="173.88"/>
    <n v="1380"/>
    <n v="1738.8"/>
    <n v="12"/>
    <s v="Dec"/>
    <n v="2022"/>
    <x v="366"/>
    <n v="52.163999999999994"/>
    <n v="35.879999999999995"/>
    <n v="358.79999999999995"/>
    <n v="0.20634920634920634"/>
    <x v="0"/>
    <s v="FALSO"/>
    <s v="dic-2022"/>
    <n v="306.63599999999997"/>
    <n v="0.17634920634920634"/>
  </r>
  <r>
    <n v="44909"/>
    <s v="P0005"/>
    <s v="44909P0005"/>
    <n v="4"/>
    <x v="2"/>
    <s v="CASH"/>
    <n v="50"/>
    <x v="24"/>
    <x v="3"/>
    <s v="Ft"/>
    <n v="133"/>
    <n v="155.61000000000001"/>
    <n v="532"/>
    <n v="622.44000000000005"/>
    <n v="14"/>
    <s v="Dec"/>
    <n v="2022"/>
    <x v="367"/>
    <n v="311.22000000000003"/>
    <n v="22.610000000000014"/>
    <n v="90.440000000000055"/>
    <n v="0.14529914529914537"/>
    <x v="1"/>
    <s v="VERDADERO"/>
    <s v="dic-2022"/>
    <n v="-220.77999999999997"/>
    <n v="-0.35470085470085461"/>
  </r>
  <r>
    <n v="44910"/>
    <s v="P0009"/>
    <s v="44910P0009"/>
    <n v="13"/>
    <x v="2"/>
    <s v="ONLINE"/>
    <n v="50"/>
    <x v="37"/>
    <x v="3"/>
    <s v="No."/>
    <n v="6"/>
    <n v="7.8599999999999994"/>
    <n v="78"/>
    <n v="102.18"/>
    <n v="15"/>
    <s v="Dec"/>
    <n v="2022"/>
    <x v="368"/>
    <n v="51.09"/>
    <n v="1.8599999999999994"/>
    <n v="24.179999999999993"/>
    <n v="0.23664122137404572"/>
    <x v="1"/>
    <s v="FALSO"/>
    <s v="dic-2022"/>
    <n v="-26.909999999999997"/>
    <n v="-0.26335877862595414"/>
  </r>
  <r>
    <n v="44914"/>
    <s v="P0044"/>
    <s v="44914P0044"/>
    <n v="7"/>
    <x v="2"/>
    <s v="ONLINE"/>
    <n v="38"/>
    <x v="11"/>
    <x v="1"/>
    <s v="Kg"/>
    <n v="76"/>
    <n v="82.08"/>
    <n v="532"/>
    <n v="574.55999999999995"/>
    <n v="19"/>
    <s v="Dec"/>
    <n v="2022"/>
    <x v="369"/>
    <n v="218.33279999999999"/>
    <n v="6.0799999999999983"/>
    <n v="42.559999999999988"/>
    <n v="7.4074074074074056E-2"/>
    <x v="1"/>
    <s v="FALSO"/>
    <s v="dic-2022"/>
    <n v="-175.77280000000007"/>
    <n v="-0.3059259259259261"/>
  </r>
  <r>
    <n v="44914"/>
    <s v="P0011"/>
    <s v="44914P0011"/>
    <n v="14"/>
    <x v="2"/>
    <s v="CASH"/>
    <n v="31"/>
    <x v="31"/>
    <x v="2"/>
    <s v="Lt"/>
    <n v="44"/>
    <n v="48.4"/>
    <n v="616"/>
    <n v="677.6"/>
    <n v="19"/>
    <s v="Dec"/>
    <n v="2022"/>
    <x v="369"/>
    <n v="210.05600000000001"/>
    <n v="4.3999999999999986"/>
    <n v="61.59999999999998"/>
    <n v="9.090909090909087E-2"/>
    <x v="1"/>
    <s v="VERDADERO"/>
    <s v="dic-2022"/>
    <n v="-148.45600000000002"/>
    <n v="-0.21909090909090911"/>
  </r>
  <r>
    <n v="44914"/>
    <s v="P0009"/>
    <s v="44914P0009"/>
    <n v="11"/>
    <x v="1"/>
    <s v="ONLINE"/>
    <n v="24"/>
    <x v="37"/>
    <x v="3"/>
    <s v="No."/>
    <n v="6"/>
    <n v="7.8599999999999994"/>
    <n v="66"/>
    <n v="86.46"/>
    <n v="19"/>
    <s v="Dec"/>
    <n v="2022"/>
    <x v="369"/>
    <n v="20.750399999999999"/>
    <n v="1.8599999999999994"/>
    <n v="20.459999999999994"/>
    <n v="0.23664122137404575"/>
    <x v="1"/>
    <s v="FALSO"/>
    <s v="dic-2022"/>
    <n v="-0.29040000000000532"/>
    <n v="-3.3587786259542604E-3"/>
  </r>
  <r>
    <n v="44916"/>
    <s v="P0006"/>
    <s v="44916P0006"/>
    <n v="10"/>
    <x v="2"/>
    <s v="ONLINE"/>
    <n v="45"/>
    <x v="15"/>
    <x v="3"/>
    <s v="Kg"/>
    <n v="75"/>
    <n v="85.5"/>
    <n v="750"/>
    <n v="855"/>
    <n v="21"/>
    <s v="Dec"/>
    <n v="2022"/>
    <x v="370"/>
    <n v="384.75"/>
    <n v="10.5"/>
    <n v="105"/>
    <n v="0.12280701754385964"/>
    <x v="1"/>
    <s v="FALSO"/>
    <s v="dic-2022"/>
    <n v="-279.75"/>
    <n v="-0.32719298245614037"/>
  </r>
  <r>
    <n v="44924"/>
    <s v="P0008"/>
    <s v="44924P0008"/>
    <n v="15"/>
    <x v="2"/>
    <s v="ONLINE"/>
    <n v="33"/>
    <x v="25"/>
    <x v="3"/>
    <s v="Kg"/>
    <n v="83"/>
    <n v="94.62"/>
    <n v="1245"/>
    <n v="1419.3"/>
    <n v="29"/>
    <s v="Dec"/>
    <n v="2022"/>
    <x v="371"/>
    <n v="468.36900000000003"/>
    <n v="11.620000000000005"/>
    <n v="174.30000000000007"/>
    <n v="0.1228070175438597"/>
    <x v="0"/>
    <s v="FALSO"/>
    <s v="dic-2022"/>
    <n v="-294.06900000000007"/>
    <n v="-0.2071929824561404"/>
  </r>
  <r>
    <n v="44924"/>
    <s v="P0042"/>
    <s v="44924P0042"/>
    <n v="1"/>
    <x v="0"/>
    <s v="CASH"/>
    <n v="37"/>
    <x v="10"/>
    <x v="1"/>
    <s v="Ft"/>
    <n v="120"/>
    <n v="162"/>
    <n v="120"/>
    <n v="162"/>
    <n v="29"/>
    <s v="Dec"/>
    <n v="2022"/>
    <x v="371"/>
    <n v="59.94"/>
    <n v="42"/>
    <n v="42"/>
    <n v="0.25925925925925924"/>
    <x v="1"/>
    <s v="VERDADERO"/>
    <s v="dic-2022"/>
    <n v="-17.939999999999998"/>
    <n v="-0.11074074074074072"/>
  </r>
  <r>
    <n v="44925"/>
    <s v="P0041"/>
    <s v="44925P0041"/>
    <n v="14"/>
    <x v="2"/>
    <s v="ONLINE"/>
    <n v="21"/>
    <x v="41"/>
    <x v="1"/>
    <s v="Ft"/>
    <n v="138"/>
    <n v="173.88"/>
    <n v="1932"/>
    <n v="2434.3200000000002"/>
    <n v="30"/>
    <s v="Dec"/>
    <n v="2022"/>
    <x v="372"/>
    <n v="511.2072"/>
    <n v="35.879999999999995"/>
    <n v="502.31999999999994"/>
    <n v="0.20634920634920631"/>
    <x v="2"/>
    <s v="FALSO"/>
    <s v="dic-2022"/>
    <n v="-8.8871999999998934"/>
    <n v="-3.6507936507936068E-3"/>
  </r>
  <r>
    <n v="44926"/>
    <s v="P0033"/>
    <s v="44926P0033"/>
    <n v="12"/>
    <x v="1"/>
    <s v="ONLINE"/>
    <n v="45"/>
    <x v="38"/>
    <x v="4"/>
    <s v="Kg"/>
    <n v="95"/>
    <n v="119.7"/>
    <n v="1140"/>
    <n v="1436.4"/>
    <n v="31"/>
    <s v="Dec"/>
    <n v="2022"/>
    <x v="373"/>
    <n v="646.38000000000011"/>
    <n v="24.700000000000003"/>
    <n v="296.40000000000003"/>
    <n v="0.20634920634920637"/>
    <x v="0"/>
    <s v="FALSO"/>
    <s v="dic-2022"/>
    <n v="-349.98"/>
    <n v="-0.24365079365079365"/>
  </r>
  <r>
    <n v="44926"/>
    <s v="P0011"/>
    <s v="44926P0011"/>
    <n v="6"/>
    <x v="1"/>
    <s v="ONLINE"/>
    <n v="22"/>
    <x v="31"/>
    <x v="2"/>
    <s v="Lt"/>
    <n v="44"/>
    <n v="48.4"/>
    <n v="264"/>
    <n v="290.39999999999998"/>
    <n v="31"/>
    <s v="Dec"/>
    <n v="2022"/>
    <x v="373"/>
    <n v="63.887999999999998"/>
    <n v="4.3999999999999986"/>
    <n v="26.399999999999991"/>
    <n v="9.0909090909090884E-2"/>
    <x v="1"/>
    <s v="FALSO"/>
    <s v="dic-2022"/>
    <n v="-37.488000000000028"/>
    <n v="-0.1290909090909092"/>
  </r>
  <r>
    <n v="44926"/>
    <s v="P0011"/>
    <s v="44926P0011"/>
    <n v="3"/>
    <x v="0"/>
    <s v="CASH"/>
    <n v="33"/>
    <x v="31"/>
    <x v="2"/>
    <s v="Lt"/>
    <n v="44"/>
    <n v="48.4"/>
    <n v="132"/>
    <n v="145.19999999999999"/>
    <n v="31"/>
    <s v="Dec"/>
    <n v="2022"/>
    <x v="373"/>
    <n v="47.915999999999997"/>
    <n v="4.3999999999999986"/>
    <n v="13.199999999999996"/>
    <n v="9.0909090909090884E-2"/>
    <x v="1"/>
    <s v="VERDADERO"/>
    <s v="dic-2022"/>
    <n v="-34.716000000000008"/>
    <n v="-0.239090909090909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E898EE-C7F0-43E6-A1FC-E63527C57C38}"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I4:K8" firstHeaderRow="0" firstDataRow="1" firstDataCol="1"/>
  <pivotFields count="28">
    <pivotField showAll="0"/>
    <pivotField showAll="0"/>
    <pivotField dataField="1"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axis="axisRow" showAll="0">
      <items count="4">
        <item x="2"/>
        <item x="0"/>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2"/>
  </rowFields>
  <rowItems count="4">
    <i>
      <x/>
    </i>
    <i>
      <x v="1"/>
    </i>
    <i>
      <x v="2"/>
    </i>
    <i t="grand">
      <x/>
    </i>
  </rowItems>
  <colFields count="1">
    <field x="-2"/>
  </colFields>
  <colItems count="2">
    <i>
      <x/>
    </i>
    <i i="1">
      <x v="1"/>
    </i>
  </colItems>
  <dataFields count="2">
    <dataField name="Cuenta de Transacción" fld="2" subtotal="count" showDataAs="percentOfCol" baseField="0" baseItem="0" numFmtId="10"/>
    <dataField name="Suma de total_profit" fld="2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05B6AC-5A86-43CA-BE6D-D51DB26C2C61}" name="TIposVentaMes"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location ref="A3:D18" firstHeaderRow="1" firstDataRow="3" firstDataCol="1"/>
  <pivotFields count="30">
    <pivotField showAll="0"/>
    <pivotField showAll="0"/>
    <pivotField showAll="0"/>
    <pivotField showAll="0"/>
    <pivotField axis="axisCol" dataField="1" showAll="0">
      <items count="4">
        <item h="1" x="2"/>
        <item h="1" x="1"/>
        <item x="0"/>
        <item t="default"/>
      </items>
    </pivotField>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numFmtId="2" showAll="0"/>
    <pivotField showAll="0"/>
    <pivotField showAll="0"/>
    <pivotField showAll="0"/>
    <pivotField numFmtId="2" showAll="0"/>
    <pivotField numFmtId="9" showAll="0"/>
    <pivotField axis="axisRow" showAll="0" defaultSubtotal="0">
      <items count="14">
        <item x="0"/>
        <item x="1"/>
        <item x="2"/>
        <item x="3"/>
        <item x="4"/>
        <item x="5"/>
        <item x="6"/>
        <item x="7"/>
        <item x="8"/>
        <item x="9"/>
        <item x="10"/>
        <item x="11"/>
        <item x="12"/>
        <item x="13"/>
      </items>
    </pivotField>
    <pivotField showAll="0" defaultSubtotal="0"/>
    <pivotField axis="axisCol" showAll="0" defaultSubtotal="0">
      <items count="5">
        <item h="1" x="0"/>
        <item x="1"/>
        <item x="2"/>
        <item x="3"/>
        <item h="1" x="4"/>
      </items>
    </pivotField>
  </pivotFields>
  <rowFields count="1">
    <field x="27"/>
  </rowFields>
  <rowItems count="13">
    <i>
      <x v="1"/>
    </i>
    <i>
      <x v="2"/>
    </i>
    <i>
      <x v="3"/>
    </i>
    <i>
      <x v="4"/>
    </i>
    <i>
      <x v="5"/>
    </i>
    <i>
      <x v="6"/>
    </i>
    <i>
      <x v="7"/>
    </i>
    <i>
      <x v="8"/>
    </i>
    <i>
      <x v="9"/>
    </i>
    <i>
      <x v="10"/>
    </i>
    <i>
      <x v="11"/>
    </i>
    <i>
      <x v="12"/>
    </i>
    <i t="grand">
      <x/>
    </i>
  </rowItems>
  <colFields count="2">
    <field x="29"/>
    <field x="4"/>
  </colFields>
  <colItems count="3">
    <i>
      <x v="1"/>
      <x v="2"/>
    </i>
    <i>
      <x v="2"/>
      <x v="2"/>
    </i>
    <i t="grand">
      <x/>
    </i>
  </colItems>
  <dataFields count="1">
    <dataField name="Cuenta de SALE TYPE" fld="4" subtotal="count" baseField="0" baseItem="0"/>
  </dataFields>
  <formats count="2">
    <format dxfId="64">
      <pivotArea grandRow="1" outline="0" collapsedLevelsAreSubtotals="1" fieldPosition="0"/>
    </format>
    <format dxfId="63">
      <pivotArea collapsedLevelsAreSubtotals="1" fieldPosition="0">
        <references count="1">
          <reference field="27" count="12">
            <x v="1"/>
            <x v="2"/>
            <x v="3"/>
            <x v="4"/>
            <x v="5"/>
            <x v="6"/>
            <x v="7"/>
            <x v="8"/>
            <x v="9"/>
            <x v="10"/>
            <x v="11"/>
            <x v="12"/>
          </reference>
        </references>
      </pivotArea>
    </format>
  </formats>
  <chartFormats count="12">
    <chartFormat chart="0" format="5" series="1">
      <pivotArea type="data" outline="0" fieldPosition="0">
        <references count="1">
          <reference field="29" count="1" selected="0">
            <x v="1"/>
          </reference>
        </references>
      </pivotArea>
    </chartFormat>
    <chartFormat chart="0" format="6" series="1">
      <pivotArea type="data" outline="0" fieldPosition="0">
        <references count="1">
          <reference field="29" count="1" selected="0">
            <x v="2"/>
          </reference>
        </references>
      </pivotArea>
    </chartFormat>
    <chartFormat chart="0" format="8" series="1">
      <pivotArea type="data" outline="0" fieldPosition="0">
        <references count="1">
          <reference field="4" count="1" selected="0">
            <x v="1"/>
          </reference>
        </references>
      </pivotArea>
    </chartFormat>
    <chartFormat chart="0" format="9" series="1">
      <pivotArea type="data" outline="0" fieldPosition="0">
        <references count="1">
          <reference field="4" count="1" selected="0">
            <x v="2"/>
          </reference>
        </references>
      </pivotArea>
    </chartFormat>
    <chartFormat chart="0" format="10" series="1">
      <pivotArea type="data" outline="0" fieldPosition="0">
        <references count="1">
          <reference field="4" count="1" selected="0">
            <x v="0"/>
          </reference>
        </references>
      </pivotArea>
    </chartFormat>
    <chartFormat chart="0" format="11" series="1">
      <pivotArea type="data" outline="0" fieldPosition="0">
        <references count="2">
          <reference field="4294967294" count="1" selected="0">
            <x v="0"/>
          </reference>
          <reference field="4" count="1" selected="0">
            <x v="0"/>
          </reference>
        </references>
      </pivotArea>
    </chartFormat>
    <chartFormat chart="0" format="12" series="1">
      <pivotArea type="data" outline="0" fieldPosition="0">
        <references count="2">
          <reference field="4294967294" count="1" selected="0">
            <x v="0"/>
          </reference>
          <reference field="4" count="1" selected="0">
            <x v="1"/>
          </reference>
        </references>
      </pivotArea>
    </chartFormat>
    <chartFormat chart="0" format="13" series="1">
      <pivotArea type="data" outline="0" fieldPosition="0">
        <references count="2">
          <reference field="4294967294" count="1" selected="0">
            <x v="0"/>
          </reference>
          <reference field="4" count="1" selected="0">
            <x v="2"/>
          </reference>
        </references>
      </pivotArea>
    </chartFormat>
    <chartFormat chart="0" format="14" series="1">
      <pivotArea type="data" outline="0" fieldPosition="0">
        <references count="3">
          <reference field="4294967294" count="1" selected="0">
            <x v="0"/>
          </reference>
          <reference field="4" count="1" selected="0">
            <x v="1"/>
          </reference>
          <reference field="29" count="1" selected="0">
            <x v="2"/>
          </reference>
        </references>
      </pivotArea>
    </chartFormat>
    <chartFormat chart="0" format="15" series="1">
      <pivotArea type="data" outline="0" fieldPosition="0">
        <references count="3">
          <reference field="4294967294" count="1" selected="0">
            <x v="0"/>
          </reference>
          <reference field="4" count="1" selected="0">
            <x v="2"/>
          </reference>
          <reference field="29" count="1" selected="0">
            <x v="1"/>
          </reference>
        </references>
      </pivotArea>
    </chartFormat>
    <chartFormat chart="0" format="16" series="1">
      <pivotArea type="data" outline="0" fieldPosition="0">
        <references count="3">
          <reference field="4294967294" count="1" selected="0">
            <x v="0"/>
          </reference>
          <reference field="4" count="1" selected="0">
            <x v="2"/>
          </reference>
          <reference field="29" count="1" selected="0">
            <x v="2"/>
          </reference>
        </references>
      </pivotArea>
    </chartFormat>
    <chartFormat chart="0" format="17" series="1">
      <pivotArea type="data" outline="0" fieldPosition="0">
        <references count="3">
          <reference field="4294967294" count="1" selected="0">
            <x v="0"/>
          </reference>
          <reference field="4" count="1" selected="0">
            <x v="0"/>
          </reference>
          <reference field="2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9C1CA6D-3BB2-4CD4-9CC1-9B41AA5E658C}" name="VentasCategoríaMes"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location ref="U3:Y18" firstHeaderRow="1" firstDataRow="3" firstDataCol="1"/>
  <pivotFields count="30">
    <pivotField showAll="0"/>
    <pivotField showAll="0"/>
    <pivotField showAll="0"/>
    <pivotField showAll="0"/>
    <pivotField showAll="0"/>
    <pivotField showAll="0"/>
    <pivotField numFmtId="1" showAll="0"/>
    <pivotField showAll="0"/>
    <pivotField axis="axisCol" dataField="1" showAll="0">
      <items count="6">
        <item x="3"/>
        <item h="1" x="2"/>
        <item h="1" x="0"/>
        <item h="1" x="4"/>
        <item h="1" x="1"/>
        <item t="default"/>
      </items>
    </pivotField>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numFmtId="2" showAll="0"/>
    <pivotField showAll="0"/>
    <pivotField showAll="0"/>
    <pivotField showAll="0"/>
    <pivotField numFmtId="2" showAll="0"/>
    <pivotField numFmtId="9" showAll="0"/>
    <pivotField axis="axisRow" showAll="0" defaultSubtotal="0">
      <items count="14">
        <item x="0"/>
        <item x="1"/>
        <item x="2"/>
        <item x="3"/>
        <item x="4"/>
        <item x="5"/>
        <item x="6"/>
        <item x="7"/>
        <item x="8"/>
        <item x="9"/>
        <item x="10"/>
        <item x="11"/>
        <item x="12"/>
        <item x="13"/>
      </items>
    </pivotField>
    <pivotField showAll="0" defaultSubtotal="0"/>
    <pivotField axis="axisCol" showAll="0" defaultSubtotal="0">
      <items count="5">
        <item x="0"/>
        <item x="1"/>
        <item x="2"/>
        <item x="3"/>
        <item x="4"/>
      </items>
    </pivotField>
  </pivotFields>
  <rowFields count="1">
    <field x="27"/>
  </rowFields>
  <rowItems count="13">
    <i>
      <x v="1"/>
    </i>
    <i>
      <x v="2"/>
    </i>
    <i>
      <x v="3"/>
    </i>
    <i>
      <x v="4"/>
    </i>
    <i>
      <x v="5"/>
    </i>
    <i>
      <x v="6"/>
    </i>
    <i>
      <x v="7"/>
    </i>
    <i>
      <x v="8"/>
    </i>
    <i>
      <x v="9"/>
    </i>
    <i>
      <x v="10"/>
    </i>
    <i>
      <x v="11"/>
    </i>
    <i>
      <x v="12"/>
    </i>
    <i t="grand">
      <x/>
    </i>
  </rowItems>
  <colFields count="2">
    <field x="8"/>
    <field x="29"/>
  </colFields>
  <colItems count="4">
    <i>
      <x/>
      <x v="1"/>
    </i>
    <i r="1">
      <x v="2"/>
    </i>
    <i t="default">
      <x/>
    </i>
    <i t="grand">
      <x/>
    </i>
  </colItems>
  <dataFields count="1">
    <dataField name="Cuenta de CATEGORY" fld="8" subtotal="count" baseField="0" baseItem="0"/>
  </dataFields>
  <formats count="4">
    <format dxfId="68">
      <pivotArea collapsedLevelsAreSubtotals="1" fieldPosition="0">
        <references count="2">
          <reference field="27" count="12">
            <x v="1"/>
            <x v="2"/>
            <x v="3"/>
            <x v="4"/>
            <x v="5"/>
            <x v="6"/>
            <x v="7"/>
            <x v="8"/>
            <x v="9"/>
            <x v="10"/>
            <x v="11"/>
            <x v="12"/>
          </reference>
          <reference field="29" count="1" selected="0">
            <x v="1"/>
          </reference>
        </references>
      </pivotArea>
    </format>
    <format dxfId="67">
      <pivotArea collapsedLevelsAreSubtotals="1" fieldPosition="0">
        <references count="1">
          <reference field="29" count="1">
            <x v="2"/>
          </reference>
        </references>
      </pivotArea>
    </format>
    <format dxfId="66">
      <pivotArea collapsedLevelsAreSubtotals="1" fieldPosition="0">
        <references count="2">
          <reference field="27" count="12">
            <x v="1"/>
            <x v="2"/>
            <x v="3"/>
            <x v="4"/>
            <x v="5"/>
            <x v="6"/>
            <x v="7"/>
            <x v="8"/>
            <x v="9"/>
            <x v="10"/>
            <x v="11"/>
            <x v="12"/>
          </reference>
          <reference field="29" count="1" selected="0">
            <x v="2"/>
          </reference>
        </references>
      </pivotArea>
    </format>
    <format dxfId="65">
      <pivotArea outline="0" fieldPosition="0">
        <references count="1">
          <reference field="4294967294" count="1">
            <x v="0"/>
          </reference>
        </references>
      </pivotArea>
    </format>
  </formats>
  <chartFormats count="15">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4"/>
          </reference>
        </references>
      </pivotArea>
    </chartFormat>
    <chartFormat chart="1" format="5" series="1">
      <pivotArea type="data" outline="0" fieldPosition="0">
        <references count="3">
          <reference field="4294967294" count="1" selected="0">
            <x v="0"/>
          </reference>
          <reference field="8" count="1" selected="0">
            <x v="0"/>
          </reference>
          <reference field="29" count="1" selected="0">
            <x v="2"/>
          </reference>
        </references>
      </pivotArea>
    </chartFormat>
    <chartFormat chart="1" format="6" series="1">
      <pivotArea type="data" outline="0" fieldPosition="0">
        <references count="3">
          <reference field="4294967294" count="1" selected="0">
            <x v="0"/>
          </reference>
          <reference field="8" count="1" selected="0">
            <x v="0"/>
          </reference>
          <reference field="29" count="1" selected="0">
            <x v="1"/>
          </reference>
        </references>
      </pivotArea>
    </chartFormat>
    <chartFormat chart="1" format="7" series="1">
      <pivotArea type="data" outline="0" fieldPosition="0">
        <references count="3">
          <reference field="4294967294" count="1" selected="0">
            <x v="0"/>
          </reference>
          <reference field="8" count="1" selected="0">
            <x v="1"/>
          </reference>
          <reference field="29" count="1" selected="0">
            <x v="1"/>
          </reference>
        </references>
      </pivotArea>
    </chartFormat>
    <chartFormat chart="1" format="8" series="1">
      <pivotArea type="data" outline="0" fieldPosition="0">
        <references count="3">
          <reference field="4294967294" count="1" selected="0">
            <x v="0"/>
          </reference>
          <reference field="8" count="1" selected="0">
            <x v="1"/>
          </reference>
          <reference field="29" count="1" selected="0">
            <x v="2"/>
          </reference>
        </references>
      </pivotArea>
    </chartFormat>
    <chartFormat chart="1" format="9" series="1">
      <pivotArea type="data" outline="0" fieldPosition="0">
        <references count="3">
          <reference field="4294967294" count="1" selected="0">
            <x v="0"/>
          </reference>
          <reference field="8" count="1" selected="0">
            <x v="2"/>
          </reference>
          <reference field="29" count="1" selected="0">
            <x v="1"/>
          </reference>
        </references>
      </pivotArea>
    </chartFormat>
    <chartFormat chart="1" format="10" series="1">
      <pivotArea type="data" outline="0" fieldPosition="0">
        <references count="3">
          <reference field="4294967294" count="1" selected="0">
            <x v="0"/>
          </reference>
          <reference field="8" count="1" selected="0">
            <x v="2"/>
          </reference>
          <reference field="29" count="1" selected="0">
            <x v="2"/>
          </reference>
        </references>
      </pivotArea>
    </chartFormat>
    <chartFormat chart="1" format="11" series="1">
      <pivotArea type="data" outline="0" fieldPosition="0">
        <references count="3">
          <reference field="4294967294" count="1" selected="0">
            <x v="0"/>
          </reference>
          <reference field="8" count="1" selected="0">
            <x v="3"/>
          </reference>
          <reference field="29" count="1" selected="0">
            <x v="1"/>
          </reference>
        </references>
      </pivotArea>
    </chartFormat>
    <chartFormat chart="1" format="12" series="1">
      <pivotArea type="data" outline="0" fieldPosition="0">
        <references count="3">
          <reference field="4294967294" count="1" selected="0">
            <x v="0"/>
          </reference>
          <reference field="8" count="1" selected="0">
            <x v="3"/>
          </reference>
          <reference field="29" count="1" selected="0">
            <x v="2"/>
          </reference>
        </references>
      </pivotArea>
    </chartFormat>
    <chartFormat chart="1" format="13" series="1">
      <pivotArea type="data" outline="0" fieldPosition="0">
        <references count="3">
          <reference field="4294967294" count="1" selected="0">
            <x v="0"/>
          </reference>
          <reference field="8" count="1" selected="0">
            <x v="4"/>
          </reference>
          <reference field="29" count="1" selected="0">
            <x v="1"/>
          </reference>
        </references>
      </pivotArea>
    </chartFormat>
    <chartFormat chart="1" format="14" series="1">
      <pivotArea type="data" outline="0" fieldPosition="0">
        <references count="3">
          <reference field="4294967294" count="1" selected="0">
            <x v="0"/>
          </reference>
          <reference field="8" count="1" selected="0">
            <x v="4"/>
          </reference>
          <reference field="2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8B88993-0675-4D1E-9A6B-8465639A4EA9}" name="TablaDinámica2"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1">
  <location ref="AK20:AM34" firstHeaderRow="0" firstDataRow="1" firstDataCol="1"/>
  <pivotFields count="30">
    <pivotField showAll="0"/>
    <pivotField showAll="0"/>
    <pivotField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dataField="1" numFmtId="2" showAll="0"/>
    <pivotField showAll="0"/>
    <pivotField showAll="0"/>
    <pivotField showAll="0"/>
    <pivotField numFmtId="2" showAll="0"/>
    <pivotField dataField="1" numFmtId="9" showAll="0"/>
    <pivotField axis="axisRow"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axis="axisRow" showAll="0" defaultSubtotal="0">
      <items count="5">
        <item h="1" x="0"/>
        <item x="1"/>
        <item h="1" x="2"/>
        <item h="1" x="3"/>
        <item h="1" x="4"/>
      </items>
    </pivotField>
  </pivotFields>
  <rowFields count="2">
    <field x="29"/>
    <field x="27"/>
  </rowFields>
  <rowItems count="14">
    <i>
      <x v="1"/>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Promedio de profit_margin" fld="21" subtotal="average" baseField="29" baseItem="2" numFmtId="2"/>
    <dataField name="Promedio de margen_descuentos" fld="26" subtotal="average" baseField="29" baseItem="2" numFmtId="9"/>
  </dataFields>
  <formats count="5">
    <format dxfId="73">
      <pivotArea collapsedLevelsAreSubtotals="1" fieldPosition="0">
        <references count="1">
          <reference field="29" count="1">
            <x v="2"/>
          </reference>
        </references>
      </pivotArea>
    </format>
    <format dxfId="72">
      <pivotArea collapsedLevelsAreSubtotals="1" fieldPosition="0">
        <references count="3">
          <reference field="4294967294" count="1" selected="0">
            <x v="1"/>
          </reference>
          <reference field="27" count="12">
            <x v="1"/>
            <x v="2"/>
            <x v="3"/>
            <x v="4"/>
            <x v="5"/>
            <x v="6"/>
            <x v="7"/>
            <x v="8"/>
            <x v="9"/>
            <x v="10"/>
            <x v="11"/>
            <x v="12"/>
          </reference>
          <reference field="29" count="1" selected="0">
            <x v="1"/>
          </reference>
        </references>
      </pivotArea>
    </format>
    <format dxfId="71">
      <pivotArea collapsedLevelsAreSubtotals="1" fieldPosition="0">
        <references count="2">
          <reference field="4294967294" count="1" selected="0">
            <x v="1"/>
          </reference>
          <reference field="29" count="1">
            <x v="2"/>
          </reference>
        </references>
      </pivotArea>
    </format>
    <format dxfId="70">
      <pivotArea collapsedLevelsAreSubtotals="1" fieldPosition="0">
        <references count="3">
          <reference field="4294967294" count="1" selected="0">
            <x v="1"/>
          </reference>
          <reference field="27" count="12">
            <x v="1"/>
            <x v="2"/>
            <x v="3"/>
            <x v="4"/>
            <x v="5"/>
            <x v="6"/>
            <x v="7"/>
            <x v="8"/>
            <x v="9"/>
            <x v="10"/>
            <x v="11"/>
            <x v="12"/>
          </reference>
          <reference field="29" count="1" selected="0">
            <x v="2"/>
          </reference>
        </references>
      </pivotArea>
    </format>
    <format dxfId="69">
      <pivotArea field="29" grandRow="1" outline="0" collapsedLevelsAreSubtotals="1" axis="axisRow" fieldPosition="0">
        <references count="1">
          <reference field="4294967294" count="1" selected="0">
            <x v="1"/>
          </reference>
        </references>
      </pivotArea>
    </format>
  </formats>
  <chartFormats count="6">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1"/>
          </reference>
        </references>
      </pivotArea>
    </chartFormat>
    <chartFormat chart="8"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BAE9E76-FD60-492E-85A5-8AC6CA0A1C0F}" name="TablaDinámica5"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location ref="I2:J6" firstHeaderRow="1" firstDataRow="1" firstDataCol="1"/>
  <pivotFields count="3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numFmtId="2" showAll="0"/>
    <pivotField numFmtId="2" showAll="0"/>
    <pivotField numFmtId="2" showAll="0"/>
    <pivotField numFmtId="2"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2" showAll="0"/>
    <pivotField numFmtId="2" showAll="0"/>
    <pivotField numFmtId="2" showAll="0"/>
    <pivotField numFmtId="9" showAll="0"/>
    <pivotField showAll="0"/>
    <pivotField showAll="0"/>
    <pivotField showAll="0"/>
    <pivotField numFmtId="2" showAll="0"/>
    <pivotField numFmtId="9" showAll="0"/>
    <pivotField showAll="0" defaultSubtotal="0"/>
    <pivotField showAll="0" defaultSubtotal="0"/>
    <pivotField showAll="0" defaultSubtotal="0">
      <items count="5">
        <item x="0"/>
        <item x="1"/>
        <item x="2"/>
        <item x="3"/>
        <item x="4"/>
      </items>
    </pivotField>
  </pivotFields>
  <rowFields count="1">
    <field x="4"/>
  </rowFields>
  <rowItems count="4">
    <i>
      <x/>
    </i>
    <i>
      <x v="1"/>
    </i>
    <i>
      <x v="2"/>
    </i>
    <i t="grand">
      <x/>
    </i>
  </rowItems>
  <colItems count="1">
    <i/>
  </colItems>
  <dataFields count="1">
    <dataField name="Cuenta de SALE TYPE" fld="4" subtotal="count" showDataAs="percentOfCol" baseField="0" baseItem="0" numFmtId="10"/>
  </dataFields>
  <chartFormats count="8">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F3649D4-E232-40B7-A236-E705DCC0DEE9}" name="BeneficiosConSinDescuento"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2">
  <location ref="R40:T54" firstHeaderRow="0" firstDataRow="1" firstDataCol="1"/>
  <pivotFields count="30">
    <pivotField showAll="0"/>
    <pivotField showAll="0"/>
    <pivotField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dataField="1" numFmtId="2" showAll="0"/>
    <pivotField showAll="0"/>
    <pivotField showAll="0"/>
    <pivotField showAll="0"/>
    <pivotField numFmtId="2" showAll="0"/>
    <pivotField dataField="1" numFmtId="9" showAll="0"/>
    <pivotField axis="axisRow"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axis="axisRow" showAll="0" defaultSubtotal="0">
      <items count="5">
        <item h="1" x="0"/>
        <item x="1"/>
        <item h="1" x="2"/>
        <item h="1" x="3"/>
        <item h="1" x="4"/>
      </items>
    </pivotField>
  </pivotFields>
  <rowFields count="2">
    <field x="29"/>
    <field x="27"/>
  </rowFields>
  <rowItems count="14">
    <i>
      <x v="1"/>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Margen beneficio medio" fld="21" subtotal="average" baseField="29" baseItem="2" numFmtId="2"/>
    <dataField name="Margen beneficio medio con descuentos" fld="26" subtotal="average" baseField="29" baseItem="2" numFmtId="9"/>
  </dataFields>
  <formats count="5">
    <format dxfId="36">
      <pivotArea collapsedLevelsAreSubtotals="1" fieldPosition="0">
        <references count="1">
          <reference field="29" count="1">
            <x v="2"/>
          </reference>
        </references>
      </pivotArea>
    </format>
    <format dxfId="35">
      <pivotArea collapsedLevelsAreSubtotals="1" fieldPosition="0">
        <references count="2">
          <reference field="4294967294" count="1" selected="0">
            <x v="1"/>
          </reference>
          <reference field="29" count="1">
            <x v="2"/>
          </reference>
        </references>
      </pivotArea>
    </format>
    <format dxfId="34">
      <pivotArea field="29" grandRow="1" outline="0" collapsedLevelsAreSubtotals="1" axis="axisRow" fieldPosition="0">
        <references count="1">
          <reference field="4294967294" count="1" selected="0">
            <x v="1"/>
          </reference>
        </references>
      </pivotArea>
    </format>
    <format dxfId="33">
      <pivotArea collapsedLevelsAreSubtotals="1" fieldPosition="0">
        <references count="2">
          <reference field="27" count="12">
            <x v="1"/>
            <x v="2"/>
            <x v="3"/>
            <x v="4"/>
            <x v="5"/>
            <x v="6"/>
            <x v="7"/>
            <x v="8"/>
            <x v="9"/>
            <x v="10"/>
            <x v="11"/>
            <x v="12"/>
          </reference>
          <reference field="29" count="0" selected="0"/>
        </references>
      </pivotArea>
    </format>
    <format dxfId="32">
      <pivotArea grandRow="1" outline="0" collapsedLevelsAreSubtotals="1" fieldPosition="0"/>
    </format>
  </formats>
  <chartFormats count="6">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6C2945A-9F83-44C4-BF8E-6050E179F686}" name="BeneficiosMes"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1">
  <location ref="M40:N54" firstHeaderRow="1" firstDataRow="1" firstDataCol="1"/>
  <pivotFields count="30">
    <pivotField showAll="0"/>
    <pivotField showAll="0"/>
    <pivotField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showAll="0"/>
    <pivotField showAll="0"/>
    <pivotField showAll="0"/>
    <pivotField numFmtId="2" showAll="0"/>
    <pivotField numFmtId="9" showAll="0"/>
    <pivotField axis="axisRow" showAll="0" defaultSubtotal="0">
      <items count="14">
        <item x="0"/>
        <item x="1"/>
        <item x="2"/>
        <item x="3"/>
        <item x="4"/>
        <item x="5"/>
        <item x="6"/>
        <item x="7"/>
        <item x="8"/>
        <item x="9"/>
        <item x="10"/>
        <item x="11"/>
        <item x="12"/>
        <item x="13"/>
      </items>
    </pivotField>
    <pivotField showAll="0" defaultSubtotal="0"/>
    <pivotField axis="axisRow" showAll="0" defaultSubtotal="0">
      <items count="5">
        <item h="1" x="0"/>
        <item x="1"/>
        <item h="1" x="2"/>
        <item h="1" x="3"/>
        <item h="1" x="4"/>
      </items>
    </pivotField>
  </pivotFields>
  <rowFields count="2">
    <field x="29"/>
    <field x="27"/>
  </rowFields>
  <rowItems count="14">
    <i>
      <x v="1"/>
    </i>
    <i r="1">
      <x v="1"/>
    </i>
    <i r="1">
      <x v="2"/>
    </i>
    <i r="1">
      <x v="3"/>
    </i>
    <i r="1">
      <x v="4"/>
    </i>
    <i r="1">
      <x v="5"/>
    </i>
    <i r="1">
      <x v="6"/>
    </i>
    <i r="1">
      <x v="7"/>
    </i>
    <i r="1">
      <x v="8"/>
    </i>
    <i r="1">
      <x v="9"/>
    </i>
    <i r="1">
      <x v="10"/>
    </i>
    <i r="1">
      <x v="11"/>
    </i>
    <i r="1">
      <x v="12"/>
    </i>
    <i t="grand">
      <x/>
    </i>
  </rowItems>
  <colItems count="1">
    <i/>
  </colItems>
  <dataFields count="1">
    <dataField name="Suma de total_profit" fld="20" baseField="0" baseItem="0" numFmtId="44"/>
  </dataFields>
  <formats count="6">
    <format dxfId="42">
      <pivotArea collapsedLevelsAreSubtotals="1" fieldPosition="0">
        <references count="2">
          <reference field="27" count="12">
            <x v="1"/>
            <x v="2"/>
            <x v="3"/>
            <x v="4"/>
            <x v="5"/>
            <x v="6"/>
            <x v="7"/>
            <x v="8"/>
            <x v="9"/>
            <x v="10"/>
            <x v="11"/>
            <x v="12"/>
          </reference>
          <reference field="29" count="1" selected="0">
            <x v="1"/>
          </reference>
        </references>
      </pivotArea>
    </format>
    <format dxfId="41">
      <pivotArea collapsedLevelsAreSubtotals="1" fieldPosition="0">
        <references count="1">
          <reference field="29" count="1">
            <x v="2"/>
          </reference>
        </references>
      </pivotArea>
    </format>
    <format dxfId="40">
      <pivotArea collapsedLevelsAreSubtotals="1" fieldPosition="0">
        <references count="2">
          <reference field="27" count="12">
            <x v="1"/>
            <x v="2"/>
            <x v="3"/>
            <x v="4"/>
            <x v="5"/>
            <x v="6"/>
            <x v="7"/>
            <x v="8"/>
            <x v="9"/>
            <x v="10"/>
            <x v="11"/>
            <x v="12"/>
          </reference>
          <reference field="29" count="1" selected="0">
            <x v="2"/>
          </reference>
        </references>
      </pivotArea>
    </format>
    <format dxfId="39">
      <pivotArea grandRow="1" outline="0" collapsedLevelsAreSubtotals="1" fieldPosition="0"/>
    </format>
    <format dxfId="38">
      <pivotArea outline="0" fieldPosition="0">
        <references count="1">
          <reference field="4294967294" count="1">
            <x v="0"/>
          </reference>
        </references>
      </pivotArea>
    </format>
    <format dxfId="37">
      <pivotArea outline="0" collapsedLevelsAreSubtotals="1" fieldPosition="0"/>
    </format>
  </formats>
  <chartFormats count="8">
    <chartFormat chart="0" format="0" series="1">
      <pivotArea type="data" outline="0" fieldPosition="0">
        <references count="2">
          <reference field="4294967294" count="1" selected="0">
            <x v="0"/>
          </reference>
          <reference field="29" count="1" selected="0">
            <x v="1"/>
          </reference>
        </references>
      </pivotArea>
    </chartFormat>
    <chartFormat chart="0" format="1" series="1">
      <pivotArea type="data" outline="0" fieldPosition="0">
        <references count="2">
          <reference field="4294967294" count="1" selected="0">
            <x v="0"/>
          </reference>
          <reference field="29" count="1" selected="0">
            <x v="2"/>
          </reference>
        </references>
      </pivotArea>
    </chartFormat>
    <chartFormat chart="0" format="2"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29" count="1" selected="0">
            <x v="1"/>
          </reference>
        </references>
      </pivotArea>
    </chartFormat>
    <chartFormat chart="2" format="1" series="1">
      <pivotArea type="data" outline="0" fieldPosition="0">
        <references count="2">
          <reference field="4294967294" count="1" selected="0">
            <x v="0"/>
          </reference>
          <reference field="29" count="1" selected="0">
            <x v="2"/>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3315187-8826-4BB0-B92F-78A7E9AA6098}" name="TablaDinámica4"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1">
  <location ref="F2:G8" firstHeaderRow="1" firstDataRow="1" firstDataCol="1"/>
  <pivotFields count="30">
    <pivotField showAll="0"/>
    <pivotField showAll="0"/>
    <pivotField showAll="0"/>
    <pivotField showAll="0"/>
    <pivotField showAll="0"/>
    <pivotField showAll="0"/>
    <pivotField showAll="0"/>
    <pivotField showAll="0"/>
    <pivotField axis="axisRow" dataField="1" showAll="0">
      <items count="6">
        <item x="3"/>
        <item x="2"/>
        <item x="0"/>
        <item x="4"/>
        <item x="1"/>
        <item t="default"/>
      </items>
    </pivotField>
    <pivotField showAll="0"/>
    <pivotField numFmtId="2" showAll="0"/>
    <pivotField numFmtId="2" showAll="0"/>
    <pivotField numFmtId="2" showAll="0"/>
    <pivotField numFmtId="2"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2" showAll="0"/>
    <pivotField numFmtId="2" showAll="0"/>
    <pivotField numFmtId="2" showAll="0"/>
    <pivotField numFmtId="9" showAll="0"/>
    <pivotField showAll="0"/>
    <pivotField showAll="0"/>
    <pivotField showAll="0"/>
    <pivotField numFmtId="2" showAll="0"/>
    <pivotField numFmtId="9" showAll="0"/>
    <pivotField showAll="0" defaultSubtotal="0"/>
    <pivotField showAll="0" defaultSubtotal="0"/>
    <pivotField showAll="0" defaultSubtotal="0">
      <items count="5">
        <item x="0"/>
        <item x="1"/>
        <item x="2"/>
        <item x="3"/>
        <item x="4"/>
      </items>
    </pivotField>
  </pivotFields>
  <rowFields count="1">
    <field x="8"/>
  </rowFields>
  <rowItems count="6">
    <i>
      <x/>
    </i>
    <i>
      <x v="1"/>
    </i>
    <i>
      <x v="2"/>
    </i>
    <i>
      <x v="3"/>
    </i>
    <i>
      <x v="4"/>
    </i>
    <i t="grand">
      <x/>
    </i>
  </rowItems>
  <colItems count="1">
    <i/>
  </colItems>
  <dataFields count="1">
    <dataField name="Cuenta de CATEGORY" fld="8" subtotal="count" showDataAs="percentOfCol" baseField="8" baseItem="0" numFmtId="1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ADAA324-B3D3-4DEB-BA9D-1FFD80E6B6C6}" name="TablaDinámica9"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5">
  <location ref="M30:O31" firstHeaderRow="0" firstDataRow="1" firstDataCol="0"/>
  <pivotFields count="30">
    <pivotField showAll="0"/>
    <pivotField showAll="0"/>
    <pivotField showAll="0"/>
    <pivotField showAll="0"/>
    <pivotField showAll="0"/>
    <pivotField showAll="0"/>
    <pivotField showAll="0"/>
    <pivotField showAll="0"/>
    <pivotField showAll="0"/>
    <pivotField showAll="0"/>
    <pivotField numFmtId="2" showAll="0"/>
    <pivotField numFmtId="2" showAll="0"/>
    <pivotField numFmtId="2" showAll="0"/>
    <pivotField numFmtId="2"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dataField="1" numFmtId="2" showAll="0"/>
    <pivotField numFmtId="2" showAll="0"/>
    <pivotField dataField="1" numFmtId="2" showAll="0"/>
    <pivotField dataField="1" numFmtId="9" showAll="0"/>
    <pivotField showAll="0"/>
    <pivotField showAll="0"/>
    <pivotField showAll="0"/>
    <pivotField numFmtId="2" showAll="0"/>
    <pivotField numFmtId="9" showAll="0"/>
    <pivotField showAll="0" defaultSubtotal="0"/>
    <pivotField showAll="0" defaultSubtotal="0"/>
    <pivotField showAll="0" defaultSubtotal="0">
      <items count="5">
        <item x="0"/>
        <item x="1"/>
        <item x="2"/>
        <item x="3"/>
        <item x="4"/>
      </items>
    </pivotField>
  </pivotFields>
  <rowItems count="1">
    <i/>
  </rowItems>
  <colFields count="1">
    <field x="-2"/>
  </colFields>
  <colItems count="3">
    <i>
      <x/>
    </i>
    <i i="1">
      <x v="1"/>
    </i>
    <i i="2">
      <x v="2"/>
    </i>
  </colItems>
  <dataFields count="3">
    <dataField name="Suma de total_profit" fld="20" baseField="0" baseItem="0" numFmtId="44"/>
    <dataField name="Promedio de profit_margin" fld="21" subtotal="average" baseField="0" baseItem="2" numFmtId="9"/>
    <dataField name="Suma de total_discount_value" fld="18" baseField="0" baseItem="0" numFmtId="2"/>
  </dataFields>
  <formats count="2">
    <format dxfId="44">
      <pivotArea outline="0" collapsedLevelsAreSubtotals="1" fieldPosition="0">
        <references count="1">
          <reference field="4294967294" count="1" selected="0">
            <x v="1"/>
          </reference>
        </references>
      </pivotArea>
    </format>
    <format dxfId="4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7C19655-50CF-409C-BF0C-54089EB6537C}" name="TablaDinámica3"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2:D3" firstHeaderRow="1" firstDataRow="1" firstDataCol="0"/>
  <pivotFields count="30">
    <pivotField showAll="0"/>
    <pivotField showAll="0"/>
    <pivotField showAll="0"/>
    <pivotField showAll="0"/>
    <pivotField showAll="0"/>
    <pivotField showAll="0"/>
    <pivotField showAll="0"/>
    <pivotField showAll="0"/>
    <pivotField showAll="0"/>
    <pivotField showAll="0"/>
    <pivotField numFmtId="2" showAll="0"/>
    <pivotField numFmtId="2" showAll="0"/>
    <pivotField numFmtId="2" showAll="0"/>
    <pivotField dataField="1" numFmtId="2"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2" showAll="0"/>
    <pivotField numFmtId="2" showAll="0"/>
    <pivotField numFmtId="2" showAll="0"/>
    <pivotField numFmtId="9" showAll="0"/>
    <pivotField showAll="0"/>
    <pivotField showAll="0"/>
    <pivotField showAll="0"/>
    <pivotField numFmtId="2" showAll="0"/>
    <pivotField numFmtId="9" showAll="0"/>
    <pivotField showAll="0" defaultSubtotal="0"/>
    <pivotField showAll="0" defaultSubtotal="0"/>
    <pivotField showAll="0" defaultSubtotal="0">
      <items count="5">
        <item x="0"/>
        <item x="1"/>
        <item x="2"/>
        <item x="3"/>
        <item x="4"/>
      </items>
    </pivotField>
  </pivotFields>
  <rowItems count="1">
    <i/>
  </rowItems>
  <colItems count="1">
    <i/>
  </colItems>
  <dataFields count="1">
    <dataField name="Promedio de Total Selling Value" fld="13" subtotal="average" baseField="0" baseItem="0" numFmtId="44"/>
  </dataFields>
  <formats count="1">
    <format dxfId="4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935D6DD-B968-498F-930C-6A5D760992A9}" name="TablaDinámica2"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B3" firstHeaderRow="0" firstDataRow="1" firstDataCol="0"/>
  <pivotFields count="30">
    <pivotField showAll="0"/>
    <pivotField showAll="0"/>
    <pivotField dataField="1" showAll="0"/>
    <pivotField showAll="0"/>
    <pivotField showAll="0"/>
    <pivotField showAll="0"/>
    <pivotField showAll="0"/>
    <pivotField showAll="0"/>
    <pivotField showAll="0"/>
    <pivotField showAll="0"/>
    <pivotField numFmtId="2" showAll="0"/>
    <pivotField numFmtId="2" showAll="0"/>
    <pivotField numFmtId="2" showAll="0"/>
    <pivotField dataField="1" numFmtId="2"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2" showAll="0"/>
    <pivotField numFmtId="2" showAll="0"/>
    <pivotField numFmtId="2" showAll="0"/>
    <pivotField numFmtId="9" showAll="0"/>
    <pivotField showAll="0"/>
    <pivotField showAll="0"/>
    <pivotField showAll="0"/>
    <pivotField numFmtId="2" showAll="0"/>
    <pivotField numFmtId="9" showAll="0"/>
    <pivotField showAll="0" defaultSubtotal="0"/>
    <pivotField showAll="0" defaultSubtotal="0"/>
    <pivotField showAll="0" defaultSubtotal="0">
      <items count="5">
        <item x="0"/>
        <item x="1"/>
        <item x="2"/>
        <item x="3"/>
        <item x="4"/>
      </items>
    </pivotField>
  </pivotFields>
  <rowItems count="1">
    <i/>
  </rowItems>
  <colFields count="1">
    <field x="-2"/>
  </colFields>
  <colItems count="2">
    <i>
      <x/>
    </i>
    <i i="1">
      <x v="1"/>
    </i>
  </colItems>
  <dataFields count="2">
    <dataField name="Cuenta de Transacción" fld="2" subtotal="count" baseField="0" baseItem="0"/>
    <dataField name="Suma de Total Selling Value" fld="13" baseField="0" baseItem="0" numFmtId="44"/>
  </dataFields>
  <formats count="1">
    <format dxfId="4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4D2364-606C-44FC-B2AD-F0F39CC5BC0D}"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E4:G10" firstHeaderRow="0" firstDataRow="1" firstDataCol="1"/>
  <pivotFields count="28">
    <pivotField showAll="0"/>
    <pivotField showAll="0"/>
    <pivotField dataField="1" showAll="0"/>
    <pivotField showAll="0"/>
    <pivotField showAll="0"/>
    <pivotField showAll="0"/>
    <pivotField numFmtId="1" showAll="0"/>
    <pivotField showAll="0"/>
    <pivotField axis="axisRow" showAll="0">
      <items count="6">
        <item x="3"/>
        <item x="2"/>
        <item x="0"/>
        <item x="4"/>
        <item x="1"/>
        <item t="default"/>
      </items>
    </pivotField>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6">
    <i>
      <x/>
    </i>
    <i>
      <x v="1"/>
    </i>
    <i>
      <x v="2"/>
    </i>
    <i>
      <x v="3"/>
    </i>
    <i>
      <x v="4"/>
    </i>
    <i t="grand">
      <x/>
    </i>
  </rowItems>
  <colFields count="1">
    <field x="-2"/>
  </colFields>
  <colItems count="2">
    <i>
      <x/>
    </i>
    <i i="1">
      <x v="1"/>
    </i>
  </colItems>
  <dataFields count="2">
    <dataField name="Cuenta de Transacción" fld="2" subtotal="count" showDataAs="percentOfCol" baseField="0" baseItem="0" numFmtId="10"/>
    <dataField name="Suma de total_profit" fld="2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53E7663-150A-454C-B104-D2048B4D13DA}" name="TablaDinámica8"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5">
  <location ref="L2:M6" firstHeaderRow="1" firstDataRow="1" firstDataCol="1"/>
  <pivotFields count="30">
    <pivotField showAll="0"/>
    <pivotField showAll="0"/>
    <pivotField showAll="0"/>
    <pivotField showAll="0"/>
    <pivotField showAll="0"/>
    <pivotField showAll="0"/>
    <pivotField showAll="0"/>
    <pivotField showAll="0"/>
    <pivotField showAll="0"/>
    <pivotField showAll="0"/>
    <pivotField numFmtId="2" showAll="0"/>
    <pivotField numFmtId="2" showAll="0"/>
    <pivotField numFmtId="2" showAll="0"/>
    <pivotField numFmtId="2"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2" showAll="0"/>
    <pivotField numFmtId="2" showAll="0"/>
    <pivotField numFmtId="2" showAll="0"/>
    <pivotField numFmtId="9" showAll="0"/>
    <pivotField axis="axisRow" dataField="1" showAll="0">
      <items count="4">
        <item x="2"/>
        <item x="0"/>
        <item x="1"/>
        <item t="default"/>
      </items>
    </pivotField>
    <pivotField showAll="0"/>
    <pivotField showAll="0"/>
    <pivotField numFmtId="2" showAll="0"/>
    <pivotField numFmtId="9" showAll="0"/>
    <pivotField showAll="0" defaultSubtotal="0"/>
    <pivotField showAll="0" defaultSubtotal="0"/>
    <pivotField showAll="0" defaultSubtotal="0">
      <items count="5">
        <item x="0"/>
        <item x="1"/>
        <item x="2"/>
        <item x="3"/>
        <item x="4"/>
      </items>
    </pivotField>
  </pivotFields>
  <rowFields count="1">
    <field x="22"/>
  </rowFields>
  <rowItems count="4">
    <i>
      <x/>
    </i>
    <i>
      <x v="1"/>
    </i>
    <i>
      <x v="2"/>
    </i>
    <i t="grand">
      <x/>
    </i>
  </rowItems>
  <colItems count="1">
    <i/>
  </colItems>
  <dataFields count="1">
    <dataField name="Cuenta de sales_category" fld="22" subtotal="count" showDataAs="percentOfCol" baseField="0" baseItem="0" numFmtId="10"/>
  </dataFields>
  <chartFormats count="8">
    <chartFormat chart="8"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22" count="1" selected="0">
            <x v="0"/>
          </reference>
        </references>
      </pivotArea>
    </chartFormat>
    <chartFormat chart="10" format="7">
      <pivotArea type="data" outline="0" fieldPosition="0">
        <references count="2">
          <reference field="4294967294" count="1" selected="0">
            <x v="0"/>
          </reference>
          <reference field="22" count="1" selected="0">
            <x v="1"/>
          </reference>
        </references>
      </pivotArea>
    </chartFormat>
    <chartFormat chart="10" format="8">
      <pivotArea type="data" outline="0" fieldPosition="0">
        <references count="2">
          <reference field="4294967294" count="1" selected="0">
            <x v="0"/>
          </reference>
          <reference field="22" count="1" selected="0">
            <x v="2"/>
          </reference>
        </references>
      </pivotArea>
    </chartFormat>
    <chartFormat chart="8" format="1">
      <pivotArea type="data" outline="0" fieldPosition="0">
        <references count="2">
          <reference field="4294967294" count="1" selected="0">
            <x v="0"/>
          </reference>
          <reference field="22" count="1" selected="0">
            <x v="0"/>
          </reference>
        </references>
      </pivotArea>
    </chartFormat>
    <chartFormat chart="8" format="2">
      <pivotArea type="data" outline="0" fieldPosition="0">
        <references count="2">
          <reference field="4294967294" count="1" selected="0">
            <x v="0"/>
          </reference>
          <reference field="22" count="1" selected="0">
            <x v="1"/>
          </reference>
        </references>
      </pivotArea>
    </chartFormat>
    <chartFormat chart="8" format="3">
      <pivotArea type="data" outline="0" fieldPosition="0">
        <references count="2">
          <reference field="4294967294" count="1" selected="0">
            <x v="0"/>
          </reference>
          <reference field="2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A63F012-B513-4111-BC19-84ECBA459E13}" name="VentasProducto"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7">
  <location ref="A7:B18" firstHeaderRow="1" firstDataRow="1" firstDataCol="1"/>
  <pivotFields count="30">
    <pivotField showAll="0"/>
    <pivotField showAll="0"/>
    <pivotField showAll="0"/>
    <pivotField showAll="0"/>
    <pivotField showAll="0"/>
    <pivotField showAll="0"/>
    <pivotField showAll="0"/>
    <pivotField axis="axisRow" dataField="1"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axis="axisRow" showAll="0">
      <items count="6">
        <item x="3"/>
        <item h="1" x="2"/>
        <item h="1" x="0"/>
        <item h="1" x="4"/>
        <item h="1" x="1"/>
        <item t="default"/>
      </items>
    </pivotField>
    <pivotField showAll="0"/>
    <pivotField numFmtId="2" showAll="0"/>
    <pivotField numFmtId="2" showAll="0"/>
    <pivotField numFmtId="2" showAll="0"/>
    <pivotField numFmtId="2"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2" showAll="0"/>
    <pivotField numFmtId="2" showAll="0"/>
    <pivotField numFmtId="2" showAll="0"/>
    <pivotField numFmtId="9" showAll="0"/>
    <pivotField showAll="0"/>
    <pivotField showAll="0"/>
    <pivotField showAll="0"/>
    <pivotField numFmtId="2" showAll="0"/>
    <pivotField numFmtId="9" showAll="0"/>
    <pivotField showAll="0" defaultSubtotal="0"/>
    <pivotField showAll="0" defaultSubtotal="0"/>
    <pivotField showAll="0" defaultSubtotal="0">
      <items count="5">
        <item x="0"/>
        <item x="1"/>
        <item x="2"/>
        <item x="3"/>
        <item x="4"/>
      </items>
    </pivotField>
  </pivotFields>
  <rowFields count="2">
    <field x="8"/>
    <field x="7"/>
  </rowFields>
  <rowItems count="11">
    <i>
      <x/>
    </i>
    <i r="1">
      <x/>
    </i>
    <i r="1">
      <x v="1"/>
    </i>
    <i r="1">
      <x v="2"/>
    </i>
    <i r="1">
      <x v="3"/>
    </i>
    <i r="1">
      <x v="4"/>
    </i>
    <i r="1">
      <x v="5"/>
    </i>
    <i r="1">
      <x v="6"/>
    </i>
    <i r="1">
      <x v="7"/>
    </i>
    <i r="1">
      <x v="8"/>
    </i>
    <i t="grand">
      <x/>
    </i>
  </rowItems>
  <colItems count="1">
    <i/>
  </colItems>
  <dataFields count="1">
    <dataField name="Cuenta de PRODUCT" fld="7" subtotal="count" baseField="0" baseItem="0"/>
  </dataFields>
  <chartFormats count="2">
    <chartFormat chart="3"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D77E0F-DE13-4525-AA61-7D2D810C0261}" name="TablaDinámica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I30:M35" firstHeaderRow="1" firstDataRow="2" firstDataCol="1"/>
  <pivotFields count="28">
    <pivotField showAll="0"/>
    <pivotField showAll="0"/>
    <pivotField dataField="1" showAll="0"/>
    <pivotField showAll="0"/>
    <pivotField axis="axisCol" showAll="0">
      <items count="4">
        <item x="2"/>
        <item x="1"/>
        <item x="0"/>
        <item t="default"/>
      </items>
    </pivotField>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numFmtId="2" showAll="0"/>
    <pivotField axis="axisRow" showAll="0">
      <items count="4">
        <item x="2"/>
        <item x="0"/>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2"/>
  </rowFields>
  <rowItems count="4">
    <i>
      <x/>
    </i>
    <i>
      <x v="1"/>
    </i>
    <i>
      <x v="2"/>
    </i>
    <i t="grand">
      <x/>
    </i>
  </rowItems>
  <colFields count="1">
    <field x="4"/>
  </colFields>
  <colItems count="4">
    <i>
      <x/>
    </i>
    <i>
      <x v="1"/>
    </i>
    <i>
      <x v="2"/>
    </i>
    <i t="grand">
      <x/>
    </i>
  </colItems>
  <dataFields count="1">
    <dataField name="Cuenta de Transacción" fld="2"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D7706F-F8FC-4814-BC0D-DB6A4697207D}"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4:C7" firstHeaderRow="0" firstDataRow="1" firstDataCol="1"/>
  <pivotFields count="28">
    <pivotField showAll="0"/>
    <pivotField showAll="0"/>
    <pivotField dataField="1" showAll="0"/>
    <pivotField showAll="0"/>
    <pivotField showAll="0"/>
    <pivotField axis="axisRow" showAll="0">
      <items count="3">
        <item x="1"/>
        <item x="0"/>
        <item t="default"/>
      </items>
    </pivotField>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3">
    <i>
      <x/>
    </i>
    <i>
      <x v="1"/>
    </i>
    <i t="grand">
      <x/>
    </i>
  </rowItems>
  <colFields count="1">
    <field x="-2"/>
  </colFields>
  <colItems count="2">
    <i>
      <x/>
    </i>
    <i i="1">
      <x v="1"/>
    </i>
  </colItems>
  <dataFields count="2">
    <dataField name="Cuenta de Transacción" fld="2" subtotal="count" showDataAs="percentOfCol" baseField="0" baseItem="0" numFmtId="10"/>
    <dataField name="Suma de total_profit" fld="2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839A92-9B2B-4A41-ADC8-2540D03CA6EC}"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M4:O8" firstHeaderRow="0" firstDataRow="1" firstDataCol="1"/>
  <pivotFields count="28">
    <pivotField showAll="0"/>
    <pivotField showAll="0"/>
    <pivotField dataField="1" showAll="0"/>
    <pivotField showAll="0"/>
    <pivotField axis="axisRow" showAll="0">
      <items count="4">
        <item x="2"/>
        <item x="1"/>
        <item x="0"/>
        <item t="default"/>
      </items>
    </pivotField>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4">
    <i>
      <x/>
    </i>
    <i>
      <x v="1"/>
    </i>
    <i>
      <x v="2"/>
    </i>
    <i t="grand">
      <x/>
    </i>
  </rowItems>
  <colFields count="1">
    <field x="-2"/>
  </colFields>
  <colItems count="2">
    <i>
      <x/>
    </i>
    <i i="1">
      <x v="1"/>
    </i>
  </colItems>
  <dataFields count="2">
    <dataField name="Cuenta de Transacción" fld="2" subtotal="count" showDataAs="percentOfCol" baseField="0" baseItem="0" numFmtId="10"/>
    <dataField name="Suma de total_profit" fld="2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6B1539-C7EB-4143-A7FA-3E37BF183F55}" name="CategoríaVentasMes"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location ref="U52:X67" firstHeaderRow="1" firstDataRow="3" firstDataCol="1"/>
  <pivotFields count="30">
    <pivotField showAll="0"/>
    <pivotField showAll="0"/>
    <pivotField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numFmtId="2" showAll="0"/>
    <pivotField axis="axisCol" dataField="1" showAll="0">
      <items count="4">
        <item h="1" x="2"/>
        <item h="1" x="0"/>
        <item x="1"/>
        <item t="default"/>
      </items>
    </pivotField>
    <pivotField showAll="0"/>
    <pivotField showAll="0"/>
    <pivotField numFmtId="2" showAll="0"/>
    <pivotField numFmtId="9" showAll="0"/>
    <pivotField axis="axisRow" showAll="0" defaultSubtotal="0">
      <items count="14">
        <item x="0"/>
        <item x="1"/>
        <item x="2"/>
        <item x="3"/>
        <item x="4"/>
        <item x="5"/>
        <item x="6"/>
        <item x="7"/>
        <item x="8"/>
        <item x="9"/>
        <item x="10"/>
        <item x="11"/>
        <item x="12"/>
        <item x="13"/>
      </items>
    </pivotField>
    <pivotField showAll="0" defaultSubtotal="0"/>
    <pivotField axis="axisCol" showAll="0" defaultSubtotal="0">
      <items count="5">
        <item x="0"/>
        <item x="1"/>
        <item x="2"/>
        <item x="3"/>
        <item x="4"/>
      </items>
    </pivotField>
  </pivotFields>
  <rowFields count="1">
    <field x="27"/>
  </rowFields>
  <rowItems count="13">
    <i>
      <x v="1"/>
    </i>
    <i>
      <x v="2"/>
    </i>
    <i>
      <x v="3"/>
    </i>
    <i>
      <x v="4"/>
    </i>
    <i>
      <x v="5"/>
    </i>
    <i>
      <x v="6"/>
    </i>
    <i>
      <x v="7"/>
    </i>
    <i>
      <x v="8"/>
    </i>
    <i>
      <x v="9"/>
    </i>
    <i>
      <x v="10"/>
    </i>
    <i>
      <x v="11"/>
    </i>
    <i>
      <x v="12"/>
    </i>
    <i t="grand">
      <x/>
    </i>
  </rowItems>
  <colFields count="2">
    <field x="29"/>
    <field x="22"/>
  </colFields>
  <colItems count="3">
    <i>
      <x v="1"/>
      <x v="2"/>
    </i>
    <i>
      <x v="2"/>
      <x v="2"/>
    </i>
    <i t="grand">
      <x/>
    </i>
  </colItems>
  <dataFields count="1">
    <dataField name="Cuenta de sales_category" fld="22" subtotal="count" baseField="0" baseItem="0"/>
  </dataFields>
  <formats count="2">
    <format dxfId="48">
      <pivotArea grandRow="1" outline="0" collapsedLevelsAreSubtotals="1" fieldPosition="0"/>
    </format>
    <format dxfId="47">
      <pivotArea collapsedLevelsAreSubtotals="1" fieldPosition="0">
        <references count="1">
          <reference field="27" count="12">
            <x v="1"/>
            <x v="2"/>
            <x v="3"/>
            <x v="4"/>
            <x v="5"/>
            <x v="6"/>
            <x v="7"/>
            <x v="8"/>
            <x v="9"/>
            <x v="10"/>
            <x v="11"/>
            <x v="12"/>
          </reference>
        </references>
      </pivotArea>
    </format>
  </formats>
  <chartFormats count="9">
    <chartFormat chart="0" format="5" series="1">
      <pivotArea type="data" outline="0" fieldPosition="0">
        <references count="1">
          <reference field="29" count="1" selected="0">
            <x v="1"/>
          </reference>
        </references>
      </pivotArea>
    </chartFormat>
    <chartFormat chart="0" format="6" series="1">
      <pivotArea type="data" outline="0" fieldPosition="0">
        <references count="1">
          <reference field="29" count="1" selected="0">
            <x v="2"/>
          </reference>
        </references>
      </pivotArea>
    </chartFormat>
    <chartFormat chart="8" format="0" series="1">
      <pivotArea type="data" outline="0" fieldPosition="0">
        <references count="2">
          <reference field="4294967294" count="1" selected="0">
            <x v="0"/>
          </reference>
          <reference field="22" count="1" selected="0">
            <x v="0"/>
          </reference>
        </references>
      </pivotArea>
    </chartFormat>
    <chartFormat chart="8" format="1" series="1">
      <pivotArea type="data" outline="0" fieldPosition="0">
        <references count="2">
          <reference field="4294967294" count="1" selected="0">
            <x v="0"/>
          </reference>
          <reference field="22" count="1" selected="0">
            <x v="1"/>
          </reference>
        </references>
      </pivotArea>
    </chartFormat>
    <chartFormat chart="8" format="2" series="1">
      <pivotArea type="data" outline="0" fieldPosition="0">
        <references count="2">
          <reference field="4294967294" count="1" selected="0">
            <x v="0"/>
          </reference>
          <reference field="22" count="1" selected="0">
            <x v="2"/>
          </reference>
        </references>
      </pivotArea>
    </chartFormat>
    <chartFormat chart="8" format="3" series="1">
      <pivotArea type="data" outline="0" fieldPosition="0">
        <references count="3">
          <reference field="4294967294" count="1" selected="0">
            <x v="0"/>
          </reference>
          <reference field="22" count="1" selected="0">
            <x v="2"/>
          </reference>
          <reference field="29" count="1" selected="0">
            <x v="2"/>
          </reference>
        </references>
      </pivotArea>
    </chartFormat>
    <chartFormat chart="8" format="4" series="1">
      <pivotArea type="data" outline="0" fieldPosition="0">
        <references count="3">
          <reference field="4294967294" count="1" selected="0">
            <x v="0"/>
          </reference>
          <reference field="22" count="1" selected="0">
            <x v="2"/>
          </reference>
          <reference field="29" count="1" selected="0">
            <x v="1"/>
          </reference>
        </references>
      </pivotArea>
    </chartFormat>
    <chartFormat chart="8" format="5" series="1">
      <pivotArea type="data" outline="0" fieldPosition="0">
        <references count="3">
          <reference field="4294967294" count="1" selected="0">
            <x v="0"/>
          </reference>
          <reference field="22" count="1" selected="0">
            <x v="0"/>
          </reference>
          <reference field="29" count="1" selected="0">
            <x v="2"/>
          </reference>
        </references>
      </pivotArea>
    </chartFormat>
    <chartFormat chart="8" format="6" series="1">
      <pivotArea type="data" outline="0" fieldPosition="0">
        <references count="3">
          <reference field="4294967294" count="1" selected="0">
            <x v="0"/>
          </reference>
          <reference field="22" count="1" selected="0">
            <x v="1"/>
          </reference>
          <reference field="2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40F0C2-FC69-42E5-9D97-0C4AA63CD61D}" name="TotalVentasMes"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1">
  <location ref="AC23:AF37" firstHeaderRow="1" firstDataRow="2" firstDataCol="1"/>
  <pivotFields count="30">
    <pivotField showAll="0"/>
    <pivotField showAll="0"/>
    <pivotField showAll="0"/>
    <pivotField showAll="0"/>
    <pivotField showAll="0"/>
    <pivotField showAll="0"/>
    <pivotField numFmtId="1" showAll="0"/>
    <pivotField showAll="0"/>
    <pivotField showAll="0"/>
    <pivotField showAll="0"/>
    <pivotField numFmtId="164" showAll="0"/>
    <pivotField numFmtId="164" showAll="0"/>
    <pivotField numFmtId="164" showAll="0"/>
    <pivotField dataField="1"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numFmtId="2" showAll="0"/>
    <pivotField showAll="0"/>
    <pivotField showAll="0"/>
    <pivotField showAll="0"/>
    <pivotField numFmtId="2" showAll="0"/>
    <pivotField numFmtId="9" showAll="0"/>
    <pivotField axis="axisRow" showAll="0" defaultSubtotal="0">
      <items count="14">
        <item x="0"/>
        <item x="1"/>
        <item x="2"/>
        <item x="3"/>
        <item x="4"/>
        <item x="5"/>
        <item x="6"/>
        <item x="7"/>
        <item x="8"/>
        <item x="9"/>
        <item x="10"/>
        <item x="11"/>
        <item x="12"/>
        <item x="13"/>
      </items>
    </pivotField>
    <pivotField showAll="0" defaultSubtotal="0"/>
    <pivotField axis="axisCol" showAll="0" defaultSubtotal="0">
      <items count="5">
        <item x="0"/>
        <item x="1"/>
        <item x="2"/>
        <item x="3"/>
        <item x="4"/>
      </items>
    </pivotField>
  </pivotFields>
  <rowFields count="1">
    <field x="27"/>
  </rowFields>
  <rowItems count="13">
    <i>
      <x v="1"/>
    </i>
    <i>
      <x v="2"/>
    </i>
    <i>
      <x v="3"/>
    </i>
    <i>
      <x v="4"/>
    </i>
    <i>
      <x v="5"/>
    </i>
    <i>
      <x v="6"/>
    </i>
    <i>
      <x v="7"/>
    </i>
    <i>
      <x v="8"/>
    </i>
    <i>
      <x v="9"/>
    </i>
    <i>
      <x v="10"/>
    </i>
    <i>
      <x v="11"/>
    </i>
    <i>
      <x v="12"/>
    </i>
    <i t="grand">
      <x/>
    </i>
  </rowItems>
  <colFields count="1">
    <field x="29"/>
  </colFields>
  <colItems count="3">
    <i>
      <x v="1"/>
    </i>
    <i>
      <x v="2"/>
    </i>
    <i t="grand">
      <x/>
    </i>
  </colItems>
  <dataFields count="1">
    <dataField name="Suma de Total Selling Value" fld="13" baseField="27" baseItem="1" numFmtId="44"/>
  </dataFields>
  <formats count="6">
    <format dxfId="54">
      <pivotArea collapsedLevelsAreSubtotals="1" fieldPosition="0">
        <references count="2">
          <reference field="27" count="12">
            <x v="1"/>
            <x v="2"/>
            <x v="3"/>
            <x v="4"/>
            <x v="5"/>
            <x v="6"/>
            <x v="7"/>
            <x v="8"/>
            <x v="9"/>
            <x v="10"/>
            <x v="11"/>
            <x v="12"/>
          </reference>
          <reference field="29" count="1" selected="0">
            <x v="1"/>
          </reference>
        </references>
      </pivotArea>
    </format>
    <format dxfId="53">
      <pivotArea collapsedLevelsAreSubtotals="1" fieldPosition="0">
        <references count="1">
          <reference field="29" count="1">
            <x v="2"/>
          </reference>
        </references>
      </pivotArea>
    </format>
    <format dxfId="52">
      <pivotArea collapsedLevelsAreSubtotals="1" fieldPosition="0">
        <references count="2">
          <reference field="27" count="12">
            <x v="1"/>
            <x v="2"/>
            <x v="3"/>
            <x v="4"/>
            <x v="5"/>
            <x v="6"/>
            <x v="7"/>
            <x v="8"/>
            <x v="9"/>
            <x v="10"/>
            <x v="11"/>
            <x v="12"/>
          </reference>
          <reference field="29" count="1" selected="0">
            <x v="2"/>
          </reference>
        </references>
      </pivotArea>
    </format>
    <format dxfId="51">
      <pivotArea grandRow="1" outline="0" collapsedLevelsAreSubtotals="1" fieldPosition="0"/>
    </format>
    <format dxfId="50">
      <pivotArea outline="0" collapsedLevelsAreSubtotals="1" fieldPosition="0"/>
    </format>
    <format dxfId="49">
      <pivotArea outline="0" fieldPosition="0">
        <references count="1">
          <reference field="4294967294" count="1">
            <x v="0"/>
          </reference>
        </references>
      </pivotArea>
    </format>
  </format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29" count="1" selected="0">
            <x v="2"/>
          </reference>
        </references>
      </pivotArea>
    </chartFormat>
    <chartFormat chart="1" format="2" series="1">
      <pivotArea type="data" outline="0" fieldPosition="0">
        <references count="2">
          <reference field="4294967294" count="1" selected="0">
            <x v="0"/>
          </reference>
          <reference field="29" count="1" selected="0">
            <x v="1"/>
          </reference>
        </references>
      </pivotArea>
    </chartFormat>
    <chartFormat chart="3" format="5" series="1">
      <pivotArea type="data" outline="0" fieldPosition="0">
        <references count="2">
          <reference field="4294967294" count="1" selected="0">
            <x v="0"/>
          </reference>
          <reference field="29" count="1" selected="0">
            <x v="1"/>
          </reference>
        </references>
      </pivotArea>
    </chartFormat>
    <chartFormat chart="3" format="6" series="1">
      <pivotArea type="data" outline="0" fieldPosition="0">
        <references count="2">
          <reference field="4294967294" count="1" selected="0">
            <x v="0"/>
          </reference>
          <reference field="2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3A4D6B-B93C-4370-9328-DBB78E701023}" name="TransaccionesMes"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8">
  <location ref="P3:S17" firstHeaderRow="1" firstDataRow="2" firstDataCol="1"/>
  <pivotFields count="30">
    <pivotField showAll="0"/>
    <pivotField showAll="0"/>
    <pivotField dataField="1"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numFmtId="2" showAll="0"/>
    <pivotField showAll="0"/>
    <pivotField showAll="0"/>
    <pivotField showAll="0"/>
    <pivotField numFmtId="2" showAll="0"/>
    <pivotField numFmtId="9" showAll="0"/>
    <pivotField axis="axisRow" showAll="0" defaultSubtotal="0">
      <items count="14">
        <item x="0"/>
        <item x="1"/>
        <item x="2"/>
        <item x="3"/>
        <item x="4"/>
        <item x="5"/>
        <item x="6"/>
        <item x="7"/>
        <item x="8"/>
        <item x="9"/>
        <item x="10"/>
        <item x="11"/>
        <item x="12"/>
        <item x="13"/>
      </items>
    </pivotField>
    <pivotField showAll="0" defaultSubtotal="0"/>
    <pivotField axis="axisCol" showAll="0" defaultSubtotal="0">
      <items count="5">
        <item x="0"/>
        <item x="1"/>
        <item x="2"/>
        <item x="3"/>
        <item x="4"/>
      </items>
    </pivotField>
  </pivotFields>
  <rowFields count="1">
    <field x="27"/>
  </rowFields>
  <rowItems count="13">
    <i>
      <x v="1"/>
    </i>
    <i>
      <x v="2"/>
    </i>
    <i>
      <x v="3"/>
    </i>
    <i>
      <x v="4"/>
    </i>
    <i>
      <x v="5"/>
    </i>
    <i>
      <x v="6"/>
    </i>
    <i>
      <x v="7"/>
    </i>
    <i>
      <x v="8"/>
    </i>
    <i>
      <x v="9"/>
    </i>
    <i>
      <x v="10"/>
    </i>
    <i>
      <x v="11"/>
    </i>
    <i>
      <x v="12"/>
    </i>
    <i t="grand">
      <x/>
    </i>
  </rowItems>
  <colFields count="1">
    <field x="29"/>
  </colFields>
  <colItems count="3">
    <i>
      <x v="1"/>
    </i>
    <i>
      <x v="2"/>
    </i>
    <i t="grand">
      <x/>
    </i>
  </colItems>
  <dataFields count="1">
    <dataField name="Cuenta de Transacción" fld="2" subtotal="count" baseField="0" baseItem="0"/>
  </dataFields>
  <formats count="2">
    <format dxfId="56">
      <pivotArea grandRow="1" outline="0" collapsedLevelsAreSubtotals="1" fieldPosition="0"/>
    </format>
    <format dxfId="55">
      <pivotArea collapsedLevelsAreSubtotals="1" fieldPosition="0">
        <references count="1">
          <reference field="27" count="12">
            <x v="1"/>
            <x v="2"/>
            <x v="3"/>
            <x v="4"/>
            <x v="5"/>
            <x v="6"/>
            <x v="7"/>
            <x v="8"/>
            <x v="9"/>
            <x v="10"/>
            <x v="11"/>
            <x v="12"/>
          </reference>
        </references>
      </pivotArea>
    </format>
  </formats>
  <chartFormats count="5">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29" count="1" selected="0">
            <x v="2"/>
          </reference>
        </references>
      </pivotArea>
    </chartFormat>
    <chartFormat chart="5" format="2" series="1">
      <pivotArea type="data" outline="0" fieldPosition="0">
        <references count="2">
          <reference field="4294967294" count="1" selected="0">
            <x v="0"/>
          </reference>
          <reference field="29" count="1" selected="0">
            <x v="1"/>
          </reference>
        </references>
      </pivotArea>
    </chartFormat>
    <chartFormat chart="7" format="5" series="1">
      <pivotArea type="data" outline="0" fieldPosition="0">
        <references count="2">
          <reference field="4294967294" count="1" selected="0">
            <x v="0"/>
          </reference>
          <reference field="29" count="1" selected="0">
            <x v="1"/>
          </reference>
        </references>
      </pivotArea>
    </chartFormat>
    <chartFormat chart="7" format="6" series="1">
      <pivotArea type="data" outline="0" fieldPosition="0">
        <references count="2">
          <reference field="4294967294" count="1" selected="0">
            <x v="0"/>
          </reference>
          <reference field="2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F0226F-8F19-4FE1-92F9-EBD39629D3BE}" name="TotalProfitMes"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2">
  <location ref="AM3:AP17" firstHeaderRow="1" firstDataRow="2" firstDataCol="1"/>
  <pivotFields count="30">
    <pivotField showAll="0"/>
    <pivotField showAll="0"/>
    <pivotField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showAll="0"/>
    <pivotField showAll="0"/>
    <pivotField showAll="0"/>
    <pivotField numFmtId="2" showAll="0"/>
    <pivotField numFmtId="9" showAll="0"/>
    <pivotField axis="axisRow" showAll="0" defaultSubtotal="0">
      <items count="14">
        <item x="0"/>
        <item x="1"/>
        <item x="2"/>
        <item x="3"/>
        <item x="4"/>
        <item x="5"/>
        <item x="6"/>
        <item x="7"/>
        <item x="8"/>
        <item x="9"/>
        <item x="10"/>
        <item x="11"/>
        <item x="12"/>
        <item x="13"/>
      </items>
    </pivotField>
    <pivotField showAll="0" defaultSubtotal="0"/>
    <pivotField axis="axisCol" showAll="0" defaultSubtotal="0">
      <items count="5">
        <item x="0"/>
        <item x="1"/>
        <item x="2"/>
        <item x="3"/>
        <item x="4"/>
      </items>
    </pivotField>
  </pivotFields>
  <rowFields count="1">
    <field x="27"/>
  </rowFields>
  <rowItems count="13">
    <i>
      <x v="1"/>
    </i>
    <i>
      <x v="2"/>
    </i>
    <i>
      <x v="3"/>
    </i>
    <i>
      <x v="4"/>
    </i>
    <i>
      <x v="5"/>
    </i>
    <i>
      <x v="6"/>
    </i>
    <i>
      <x v="7"/>
    </i>
    <i>
      <x v="8"/>
    </i>
    <i>
      <x v="9"/>
    </i>
    <i>
      <x v="10"/>
    </i>
    <i>
      <x v="11"/>
    </i>
    <i>
      <x v="12"/>
    </i>
    <i t="grand">
      <x/>
    </i>
  </rowItems>
  <colFields count="1">
    <field x="29"/>
  </colFields>
  <colItems count="3">
    <i>
      <x v="1"/>
    </i>
    <i>
      <x v="2"/>
    </i>
    <i t="grand">
      <x/>
    </i>
  </colItems>
  <dataFields count="1">
    <dataField name="Suma de total_profit" fld="20" baseField="0" baseItem="0" numFmtId="44"/>
  </dataFields>
  <formats count="6">
    <format dxfId="62">
      <pivotArea collapsedLevelsAreSubtotals="1" fieldPosition="0">
        <references count="2">
          <reference field="27" count="12">
            <x v="1"/>
            <x v="2"/>
            <x v="3"/>
            <x v="4"/>
            <x v="5"/>
            <x v="6"/>
            <x v="7"/>
            <x v="8"/>
            <x v="9"/>
            <x v="10"/>
            <x v="11"/>
            <x v="12"/>
          </reference>
          <reference field="29" count="1" selected="0">
            <x v="1"/>
          </reference>
        </references>
      </pivotArea>
    </format>
    <format dxfId="61">
      <pivotArea collapsedLevelsAreSubtotals="1" fieldPosition="0">
        <references count="1">
          <reference field="29" count="1">
            <x v="2"/>
          </reference>
        </references>
      </pivotArea>
    </format>
    <format dxfId="60">
      <pivotArea collapsedLevelsAreSubtotals="1" fieldPosition="0">
        <references count="2">
          <reference field="27" count="12">
            <x v="1"/>
            <x v="2"/>
            <x v="3"/>
            <x v="4"/>
            <x v="5"/>
            <x v="6"/>
            <x v="7"/>
            <x v="8"/>
            <x v="9"/>
            <x v="10"/>
            <x v="11"/>
            <x v="12"/>
          </reference>
          <reference field="29" count="1" selected="0">
            <x v="2"/>
          </reference>
        </references>
      </pivotArea>
    </format>
    <format dxfId="59">
      <pivotArea grandRow="1" outline="0" collapsedLevelsAreSubtotals="1" fieldPosition="0"/>
    </format>
    <format dxfId="58">
      <pivotArea outline="0" fieldPosition="0">
        <references count="1">
          <reference field="4294967294" count="1">
            <x v="0"/>
          </reference>
        </references>
      </pivotArea>
    </format>
    <format dxfId="57">
      <pivotArea outline="0" collapsedLevelsAreSubtotals="1" fieldPosition="0"/>
    </format>
  </formats>
  <chartFormats count="11">
    <chartFormat chart="0" format="0" series="1">
      <pivotArea type="data" outline="0" fieldPosition="0">
        <references count="2">
          <reference field="4294967294" count="1" selected="0">
            <x v="0"/>
          </reference>
          <reference field="29" count="1" selected="0">
            <x v="1"/>
          </reference>
        </references>
      </pivotArea>
    </chartFormat>
    <chartFormat chart="0" format="1" series="1">
      <pivotArea type="data" outline="0" fieldPosition="0">
        <references count="2">
          <reference field="4294967294" count="1" selected="0">
            <x v="0"/>
          </reference>
          <reference field="29" count="1" selected="0">
            <x v="2"/>
          </reference>
        </references>
      </pivotArea>
    </chartFormat>
    <chartFormat chart="0" format="2"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29" count="1" selected="0">
            <x v="1"/>
          </reference>
        </references>
      </pivotArea>
    </chartFormat>
    <chartFormat chart="2" format="1" series="1">
      <pivotArea type="data" outline="0" fieldPosition="0">
        <references count="2">
          <reference field="4294967294" count="1" selected="0">
            <x v="0"/>
          </reference>
          <reference field="29" count="1" selected="0">
            <x v="2"/>
          </reference>
        </references>
      </pivotArea>
    </chartFormat>
    <chartFormat chart="4" format="4" series="1">
      <pivotArea type="data" outline="0" fieldPosition="0">
        <references count="2">
          <reference field="4294967294" count="1" selected="0">
            <x v="0"/>
          </reference>
          <reference field="29" count="1" selected="0">
            <x v="1"/>
          </reference>
        </references>
      </pivotArea>
    </chartFormat>
    <chartFormat chart="4" format="5" series="1">
      <pivotArea type="data" outline="0" fieldPosition="0">
        <references count="2">
          <reference field="4294967294" count="1" selected="0">
            <x v="0"/>
          </reference>
          <reference field="29" count="1" selected="0">
            <x v="2"/>
          </reference>
        </references>
      </pivotArea>
    </chartFormat>
    <chartFormat chart="6" format="8" series="1">
      <pivotArea type="data" outline="0" fieldPosition="0">
        <references count="2">
          <reference field="4294967294" count="1" selected="0">
            <x v="0"/>
          </reference>
          <reference field="29" count="1" selected="0">
            <x v="1"/>
          </reference>
        </references>
      </pivotArea>
    </chartFormat>
    <chartFormat chart="6" format="9" series="1">
      <pivotArea type="data" outline="0" fieldPosition="0">
        <references count="2">
          <reference field="4294967294" count="1" selected="0">
            <x v="0"/>
          </reference>
          <reference field="29" count="1" selected="0">
            <x v="2"/>
          </reference>
        </references>
      </pivotArea>
    </chartFormat>
    <chartFormat chart="11" format="8" series="1">
      <pivotArea type="data" outline="0" fieldPosition="0">
        <references count="2">
          <reference field="4294967294" count="1" selected="0">
            <x v="0"/>
          </reference>
          <reference field="29" count="1" selected="0">
            <x v="1"/>
          </reference>
        </references>
      </pivotArea>
    </chartFormat>
    <chartFormat chart="11" format="9" series="1">
      <pivotArea type="data" outline="0" fieldPosition="0">
        <references count="2">
          <reference field="4294967294" count="1" selected="0">
            <x v="0"/>
          </reference>
          <reference field="2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Y" xr10:uid="{C922C653-4F42-4C22-AF5E-26703F9B7C52}" sourceName="CATEGORY">
  <pivotTables>
    <pivotTable tabId="9" name="VentasCategoríaMes"/>
  </pivotTables>
  <data>
    <tabular pivotCacheId="1473855836">
      <items count="5">
        <i x="3" s="1"/>
        <i x="2"/>
        <i x="0"/>
        <i x="4"/>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ALE_TYPE" xr10:uid="{94890CC6-72A5-44B2-81D3-E018B8B24D53}" sourceName="SALE TYPE">
  <pivotTables>
    <pivotTable tabId="9" name="TIposVentaMes"/>
  </pivotTables>
  <data>
    <tabular pivotCacheId="1473855836">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ales_category" xr10:uid="{56F28A9B-1BA5-4911-94A4-E715C2AFDF9C}" sourceName="sales_category">
  <pivotTables>
    <pivotTable tabId="9" name="CategoríaVentasMes"/>
  </pivotTables>
  <data>
    <tabular pivotCacheId="1473855836">
      <items count="3">
        <i x="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Y1" xr10:uid="{82B961BB-3509-454D-AF61-C6F5283DDACF}" sourceName="CATEGORY">
  <pivotTables>
    <pivotTable tabId="16" name="VentasProducto"/>
  </pivotTables>
  <data>
    <tabular pivotCacheId="1473855836">
      <items count="5">
        <i x="3" s="1"/>
        <i x="2"/>
        <i x="0"/>
        <i x="4"/>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ños__formatted_date" xr10:uid="{0AA64BAF-DACB-497F-9052-69CF10560C9B}" sourceName="Años (formatted_date)">
  <pivotTables>
    <pivotTable tabId="9" name="TablaDinámica2"/>
    <pivotTable tabId="16" name="BeneficiosConSinDescuento"/>
    <pivotTable tabId="16" name="BeneficiosMes"/>
  </pivotTables>
  <data>
    <tabular pivotCacheId="1473855836">
      <items count="5">
        <i x="1" s="1"/>
        <i x="2"/>
        <i x="0" nd="1"/>
        <i x="4"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E28304D-D43D-4D43-9EC1-124D2FC0B625}" cache="SegmentaciónDeDatos_CATEGORY" caption="CATEGORY" rowHeight="241300"/>
  <slicer name="SALE TYPE" xr10:uid="{6C2F4784-7D52-45D3-93B8-DC812325C49E}" cache="SegmentaciónDeDatos_SALE_TYPE" caption="SALE TYPE" rowHeight="241300"/>
  <slicer name="sales_category" xr10:uid="{8FC2547D-265C-4C00-94C8-559845A33818}" cache="SegmentaciónDeDatos_sales_category" caption="sales_category" rowHeight="241300"/>
  <slicer name="Años (formatted_date)" xr10:uid="{0111A555-F66C-4886-8CE4-7FD1E781235F}" cache="SegmentaciónDeDatos_Años__formatted_date" caption="Años (formatted_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39A6B419-500B-43CB-AD92-7F47DFBB5032}" cache="SegmentaciónDeDatos_CATEGORY1" caption="CATEGORY" rowHeight="241300"/>
  <slicer name="Años (formatted_date) 1" xr10:uid="{23E7B1A9-5FFA-49D6-A705-35C706ECA7CE}" cache="SegmentaciónDeDatos_Años__formatted_date" caption="Años (formatted_dat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32E1660B-7F58-41E6-9A0A-BCCEF7BF2C50}" cache="SegmentaciónDeDatos_CATEGORY1" caption="CATEGORY"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ños" xr10:uid="{83D8D3FB-8F7D-44C8-8850-4E423D2847DE}" cache="SegmentaciónDeDatos_Años__formatted_date" caption="Año"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65F1E4-2D51-48F8-A30A-12BA65DE1B28}" name="Tabla1" displayName="Tabla1" ref="A1:Y530" totalsRowShown="0" headerRowDxfId="108" headerRowBorderDxfId="107" tableBorderDxfId="106">
  <autoFilter ref="A1:Y530" xr:uid="{3265F1E4-2D51-48F8-A30A-12BA65DE1B28}"/>
  <tableColumns count="25">
    <tableColumn id="1" xr3:uid="{32CF38DC-423A-43CC-97E4-D9FBE262348A}" name="DATE"/>
    <tableColumn id="2" xr3:uid="{EB9CA50A-FD67-4235-8F08-15242E47869E}" name="PRODUCT ID"/>
    <tableColumn id="4" xr3:uid="{8EE9B0C1-875C-4131-90E5-010682333547}" name="Transacción" dataDxfId="105">
      <calculatedColumnFormula>Tabla1[[#This Row],[DATE]]&amp;Tabla1[[#This Row],[PRODUCT ID]]</calculatedColumnFormula>
    </tableColumn>
    <tableColumn id="3" xr3:uid="{52094061-5556-40B4-A934-935C877F1802}" name="QUANTITY"/>
    <tableColumn id="17" xr3:uid="{99AE8BA8-6889-4FC9-BA62-6071FD58B77F}" name="SALE TYPE"/>
    <tableColumn id="20" xr3:uid="{08F418A9-FE14-47D8-BA9C-3DB338159D91}" name="PAYMENT MODE"/>
    <tableColumn id="6" xr3:uid="{D36DC797-6738-41D3-B49C-954CBF8F1902}" name="DISCOUNT %" dataDxfId="104"/>
    <tableColumn id="7" xr3:uid="{CD77B8A1-9CF9-4713-B773-A3CC0D0C1095}" name="PRODUCT"/>
    <tableColumn id="8" xr3:uid="{94F46B80-A7E6-46BD-B476-628CBF81876D}" name="CATEGORY"/>
    <tableColumn id="9" xr3:uid="{FAD487F4-B7BC-47C4-A8DB-C75E087BA3C1}" name="UOM"/>
    <tableColumn id="10" xr3:uid="{4CAF22D9-2A8A-4FD4-9389-FFCD82125904}" name="BUYING PRIZE" dataDxfId="103"/>
    <tableColumn id="11" xr3:uid="{2FFADB05-755C-4637-8B5D-03DE0AB0D272}" name="SELLING PRICE" dataDxfId="102"/>
    <tableColumn id="12" xr3:uid="{338DA8FD-D62A-4BD2-88E3-439362D49655}" name="Total Buying Value" dataDxfId="101"/>
    <tableColumn id="13" xr3:uid="{B456301C-71DB-466D-91C2-AE99B853BC66}" name="Total Selling Value" dataDxfId="100" dataCellStyle="Moneda"/>
    <tableColumn id="14" xr3:uid="{154201D8-270E-4B33-B123-F79BA8A7DF8E}" name="Day"/>
    <tableColumn id="15" xr3:uid="{DEAC6DB2-8517-4A1F-B8C1-88BBFA68C4AD}" name="Month"/>
    <tableColumn id="16" xr3:uid="{992F59FB-19B4-4982-AF40-31F2BAACAAA7}" name="Year"/>
    <tableColumn id="22" xr3:uid="{CBB5922D-9D45-46E3-8EC4-D58C5B0ED18E}" name="formatted_date" dataDxfId="99"/>
    <tableColumn id="24" xr3:uid="{6BADAF76-E861-452C-B1BF-A769D07BCCBE}" name="total_discount_value" dataDxfId="98" dataCellStyle="Moneda">
      <calculatedColumnFormula>Tabla1[[#This Row],[DISCOUNT %]]%*Tabla1[[#This Row],[Total Selling Value]]</calculatedColumnFormula>
    </tableColumn>
    <tableColumn id="5" xr3:uid="{97489567-8E08-4A19-A195-6D499FBEF2B1}" name="profit_per_product" dataDxfId="97">
      <calculatedColumnFormula>Tabla1[[#This Row],[SELLING PRICE]]-Tabla1[[#This Row],[BUYING PRIZE]]</calculatedColumnFormula>
    </tableColumn>
    <tableColumn id="18" xr3:uid="{978A1F92-CD1E-4F43-A392-3D934D56E93E}" name="total_profit" dataDxfId="96">
      <calculatedColumnFormula>Tabla1[[#This Row],[profit_per_product]]*Tabla1[[#This Row],[QUANTITY]]</calculatedColumnFormula>
    </tableColumn>
    <tableColumn id="19" xr3:uid="{8CA04F51-5193-4802-9845-3A14B7F922AE}" name="profit_margin" dataDxfId="95">
      <calculatedColumnFormula>Tabla1[[#This Row],[total_profit]]/Tabla1[[#This Row],[Total Selling Value]]</calculatedColumnFormula>
    </tableColumn>
    <tableColumn id="21" xr3:uid="{48489359-D4BA-482A-BCE7-B1A6C673A530}" name="sales_category" dataDxfId="94">
      <calculatedColumnFormula>IF(Tabla1[[#This Row],[Total Buying Value]]&gt;=((2/3)*MAX(Tabla1[Total Buying Value])),"Grande",IF(Tabla1[[#This Row],[Total Buying Value]]&lt;=((1/3)*MAX(Tabla1[Total Buying Value])),"Pequeña","Mediana"))</calculatedColumnFormula>
    </tableColumn>
    <tableColumn id="26" xr3:uid="{3BAF8667-86E9-46D1-AFB2-0A693749B828}" name="payment_type_indicator" dataDxfId="93">
      <calculatedColumnFormula>IF(Tabla1[[#This Row],[PAYMENT MODE]]="CASH","VERDADERO","FALSO")</calculatedColumnFormula>
    </tableColumn>
    <tableColumn id="25" xr3:uid="{2A6398F3-F6FF-452C-A0B0-F971CBE89C39}" name="month_year" dataDxfId="92">
      <calculatedColumnFormula>TEXT(Tabla1[[#This Row],[formatted_date]],"mmm-aaaa")</calculatedColumnFormula>
    </tableColumn>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28FF251-F55B-4026-871D-F0DF4318CB01}" name="Tabla1_1" displayName="Tabla1_1" ref="A1:AA528" totalsRowShown="0">
  <autoFilter ref="A1:AA528" xr:uid="{F28FF251-F55B-4026-871D-F0DF4318CB01}"/>
  <tableColumns count="27">
    <tableColumn id="1" xr3:uid="{329B9D2F-E3FC-4B01-A3FF-60F8183B2755}" name="DATE"/>
    <tableColumn id="2" xr3:uid="{1DF5D1E1-99B2-4134-85E0-6F2F87148A8D}" name="PRODUCT ID" dataDxfId="91"/>
    <tableColumn id="3" xr3:uid="{0CC34C22-EA92-4C53-B88C-1E891BD5A161}" name="Transacción"/>
    <tableColumn id="4" xr3:uid="{7D8A8AE9-D253-4DC3-B17D-93A0E1FD1F88}" name="QUANTITY"/>
    <tableColumn id="5" xr3:uid="{5C90581F-8E1C-4919-94FE-4D21485AC8C8}" name="SALE TYPE" dataDxfId="90"/>
    <tableColumn id="6" xr3:uid="{B6A09B0C-A5B4-4A8A-BA8F-4654D37A9658}" name="PAYMENT MODE" dataDxfId="89"/>
    <tableColumn id="7" xr3:uid="{CEC4FEFC-9684-4123-8E6C-FBCE39B8FC3B}" name="DISCOUNT %"/>
    <tableColumn id="8" xr3:uid="{ADA30890-CE03-4BAE-98B3-7487BDADCFC9}" name="PRODUCT" dataDxfId="88"/>
    <tableColumn id="9" xr3:uid="{CB336D50-B198-4DF6-A1F6-D29E45676F50}" name="CATEGORY" dataDxfId="87"/>
    <tableColumn id="10" xr3:uid="{1DF2F43C-86BE-4E14-83A1-A9232066474F}" name="UOM" dataDxfId="86"/>
    <tableColumn id="11" xr3:uid="{0B4C8CE4-4E54-412B-B4AE-AD76270FB6E7}" name="BUYING PRIZE" dataDxfId="85"/>
    <tableColumn id="12" xr3:uid="{8E8E527B-9037-458D-8177-F757AECB8A56}" name="SELLING PRICE" dataDxfId="84"/>
    <tableColumn id="13" xr3:uid="{20F9FB1E-6534-40BF-8ACA-EC751C658CC9}" name="Total Buying Value" dataDxfId="83"/>
    <tableColumn id="14" xr3:uid="{5B3D6CCE-BA69-4392-B99C-F9608FAD5417}" name="Total Selling Value" dataDxfId="82"/>
    <tableColumn id="15" xr3:uid="{5E96647C-E50F-4C75-84B8-922CF3E2C996}" name="Day"/>
    <tableColumn id="16" xr3:uid="{B085A4C6-4FCD-477B-A553-A98E17E5E711}" name="Month" dataDxfId="81"/>
    <tableColumn id="17" xr3:uid="{9670D8B1-4CBF-42B2-A1CB-1397D673BE56}" name="Year"/>
    <tableColumn id="18" xr3:uid="{DD1E34A3-F5EB-4EEB-8247-5A463EBC4157}" name="formatted_date" dataDxfId="80"/>
    <tableColumn id="19" xr3:uid="{C505A8DF-5FD5-4851-A2FB-15FFAFDB76B8}" name="total_discount_value" dataDxfId="79"/>
    <tableColumn id="20" xr3:uid="{13040CAD-7689-4181-BE71-D4B3BA41F120}" name="profit_per_product" dataDxfId="78"/>
    <tableColumn id="21" xr3:uid="{DD869765-2516-4DF8-AD4C-EB98C2E72B64}" name="total_profit" dataDxfId="77"/>
    <tableColumn id="22" xr3:uid="{EE83BCCF-9ECE-4F91-B91E-65F3361B6003}" name="profit_margin" dataCellStyle="Porcentaje"/>
    <tableColumn id="23" xr3:uid="{718839E8-FF97-4FB1-9EB8-E1AEE0ECC18F}" name="sales_category" dataDxfId="76"/>
    <tableColumn id="24" xr3:uid="{A841988B-CFE9-4885-B149-02A6FD29051C}" name="payment_type_indicator" dataDxfId="75"/>
    <tableColumn id="25" xr3:uid="{24E4E763-1742-4177-8297-64AEC7CC947D}" name="month_year"/>
    <tableColumn id="26" xr3:uid="{450346E4-96C3-4442-B6A3-D9DCE0255C95}" name="beneficio_descuento" dataDxfId="74">
      <calculatedColumnFormula>Tabla1_1[[#This Row],[Total Selling Value]]-Tabla1_1[[#This Row],[total_discount_value]]-Tabla1_1[[#This Row],[Total Buying Value]]</calculatedColumnFormula>
    </tableColumn>
    <tableColumn id="27" xr3:uid="{AFB06030-A3BD-4602-9C6B-7508E6E712E6}" name="margen_descuentos" dataCellStyle="Porcentaje">
      <calculatedColumnFormula>Tabla1_1[[#This Row],[beneficio_descuento]]/Tabla1_1[[#This Row],[Total Selling Value]]</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5787AA-1143-48FA-A42A-34BE04E97695}" name="Tabla2" displayName="Tabla2" ref="A1:J1048576" totalsRowShown="0">
  <autoFilter ref="A1:J1048576" xr:uid="{375787AA-1143-48FA-A42A-34BE04E97695}"/>
  <tableColumns count="10">
    <tableColumn id="1" xr3:uid="{2A8A4281-DB9F-4C75-96A4-EC2F97170BF6}" name="QUANTITY"/>
    <tableColumn id="2" xr3:uid="{3A0152D6-8DB3-4111-A1FC-0242A609781A}" name="DISCOUNT %"/>
    <tableColumn id="3" xr3:uid="{C4C6782F-CF7C-4003-8EA3-72632951F7C5}" name="BUYING PRIZE"/>
    <tableColumn id="4" xr3:uid="{0B70D2A6-C587-4216-89D9-9021A3D9C9DD}" name="SELLING PRICE"/>
    <tableColumn id="5" xr3:uid="{757F6236-039B-42C0-B000-61F59D9FB0AF}" name="Total Buying Value"/>
    <tableColumn id="6" xr3:uid="{33504074-452B-4CC1-9AE0-7D9DB53F98DF}" name="Total Selling Value"/>
    <tableColumn id="7" xr3:uid="{F4FD974E-93F3-4930-8D0E-760AAF8C41F0}" name="total_discount_value"/>
    <tableColumn id="8" xr3:uid="{3E401633-12B0-4BA1-B268-9224BDC6AE9C}" name="profit_per_product"/>
    <tableColumn id="9" xr3:uid="{200D3792-5CE1-463C-8E19-AB932961F8E6}" name="total_profit"/>
    <tableColumn id="10" xr3:uid="{4C5CCB71-11DA-43D8-9768-BDF011D321D1}" name="profit_margin"/>
  </tableColumns>
  <tableStyleInfo name="TableStyleMedium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11" Type="http://schemas.microsoft.com/office/2007/relationships/slicer" Target="../slicers/slicer2.xml"/><Relationship Id="rId5" Type="http://schemas.openxmlformats.org/officeDocument/2006/relationships/pivotTable" Target="../pivotTables/pivotTable17.xml"/><Relationship Id="rId10" Type="http://schemas.openxmlformats.org/officeDocument/2006/relationships/drawing" Target="../drawings/drawing2.xml"/><Relationship Id="rId4" Type="http://schemas.openxmlformats.org/officeDocument/2006/relationships/pivotTable" Target="../pivotTables/pivotTable16.xml"/><Relationship Id="rId9" Type="http://schemas.openxmlformats.org/officeDocument/2006/relationships/pivotTable" Target="../pivotTables/pivotTable21.xml"/></Relationships>
</file>

<file path=xl/worksheets/_rels/sheet11.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0A71-7D59-403C-A109-F88AC283884F}">
  <dimension ref="A1:P530"/>
  <sheetViews>
    <sheetView workbookViewId="0">
      <selection activeCell="M1" sqref="M1:M1048576"/>
    </sheetView>
  </sheetViews>
  <sheetFormatPr baseColWidth="10" defaultColWidth="9.140625" defaultRowHeight="15"/>
  <cols>
    <col min="1" max="1" width="9.140625" customWidth="1"/>
    <col min="7" max="7" width="20.28515625" customWidth="1"/>
  </cols>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v>44197</v>
      </c>
      <c r="B2" t="s">
        <v>20</v>
      </c>
      <c r="C2">
        <v>9</v>
      </c>
      <c r="D2" t="s">
        <v>68</v>
      </c>
      <c r="E2" t="s">
        <v>71</v>
      </c>
      <c r="F2">
        <v>0</v>
      </c>
      <c r="G2" t="s">
        <v>73</v>
      </c>
      <c r="H2" t="s">
        <v>117</v>
      </c>
      <c r="I2" t="s">
        <v>122</v>
      </c>
      <c r="J2">
        <v>144</v>
      </c>
      <c r="K2">
        <v>156.96</v>
      </c>
      <c r="L2">
        <v>1296</v>
      </c>
      <c r="M2">
        <v>1412.64</v>
      </c>
      <c r="N2">
        <v>1</v>
      </c>
      <c r="O2" t="s">
        <v>126</v>
      </c>
      <c r="P2">
        <v>2021</v>
      </c>
    </row>
    <row r="3" spans="1:16">
      <c r="A3">
        <v>44198</v>
      </c>
      <c r="B3" t="s">
        <v>21</v>
      </c>
      <c r="C3">
        <v>15</v>
      </c>
      <c r="D3" t="s">
        <v>69</v>
      </c>
      <c r="E3" t="s">
        <v>72</v>
      </c>
      <c r="F3">
        <v>0</v>
      </c>
      <c r="G3" t="s">
        <v>74</v>
      </c>
      <c r="H3" t="s">
        <v>118</v>
      </c>
      <c r="I3" t="s">
        <v>123</v>
      </c>
      <c r="J3">
        <v>72</v>
      </c>
      <c r="K3">
        <v>79.92</v>
      </c>
      <c r="L3">
        <v>1080</v>
      </c>
      <c r="M3">
        <v>1198.8</v>
      </c>
      <c r="N3">
        <v>2</v>
      </c>
      <c r="O3" t="s">
        <v>126</v>
      </c>
      <c r="P3">
        <v>2021</v>
      </c>
    </row>
    <row r="4" spans="1:16">
      <c r="A4">
        <v>44198</v>
      </c>
      <c r="B4" t="s">
        <v>22</v>
      </c>
      <c r="C4">
        <v>6</v>
      </c>
      <c r="D4" t="s">
        <v>70</v>
      </c>
      <c r="E4" t="s">
        <v>72</v>
      </c>
      <c r="F4">
        <v>0</v>
      </c>
      <c r="G4" t="s">
        <v>75</v>
      </c>
      <c r="I4" t="s">
        <v>123</v>
      </c>
      <c r="J4">
        <v>112</v>
      </c>
      <c r="K4">
        <v>122.08</v>
      </c>
      <c r="L4">
        <v>672</v>
      </c>
      <c r="M4">
        <v>732.48</v>
      </c>
      <c r="N4">
        <v>2</v>
      </c>
      <c r="O4" t="s">
        <v>126</v>
      </c>
      <c r="P4">
        <v>2021</v>
      </c>
    </row>
    <row r="5" spans="1:16">
      <c r="A5">
        <v>44199</v>
      </c>
      <c r="B5" t="s">
        <v>23</v>
      </c>
      <c r="C5">
        <v>5</v>
      </c>
      <c r="D5" t="s">
        <v>70</v>
      </c>
      <c r="E5" t="s">
        <v>71</v>
      </c>
      <c r="F5">
        <v>0</v>
      </c>
      <c r="G5" t="s">
        <v>76</v>
      </c>
      <c r="I5" t="s">
        <v>124</v>
      </c>
      <c r="J5">
        <v>44</v>
      </c>
      <c r="K5">
        <v>48.84</v>
      </c>
      <c r="L5">
        <v>220</v>
      </c>
      <c r="M5">
        <v>244.2</v>
      </c>
      <c r="N5">
        <v>3</v>
      </c>
      <c r="O5" t="s">
        <v>126</v>
      </c>
      <c r="P5">
        <v>2021</v>
      </c>
    </row>
    <row r="6" spans="1:16">
      <c r="A6">
        <v>44200</v>
      </c>
      <c r="B6" t="s">
        <v>24</v>
      </c>
      <c r="C6">
        <v>12</v>
      </c>
      <c r="D6" t="s">
        <v>69</v>
      </c>
      <c r="E6" t="s">
        <v>71</v>
      </c>
      <c r="F6">
        <v>0</v>
      </c>
      <c r="G6" t="s">
        <v>77</v>
      </c>
      <c r="I6" t="s">
        <v>125</v>
      </c>
      <c r="J6">
        <v>5</v>
      </c>
      <c r="K6">
        <v>6.7</v>
      </c>
      <c r="L6">
        <v>60</v>
      </c>
      <c r="M6">
        <v>80.400000000000006</v>
      </c>
      <c r="N6">
        <v>4</v>
      </c>
      <c r="O6" t="s">
        <v>126</v>
      </c>
      <c r="P6">
        <v>2021</v>
      </c>
    </row>
    <row r="7" spans="1:16">
      <c r="A7">
        <v>44205</v>
      </c>
      <c r="B7" t="s">
        <v>25</v>
      </c>
      <c r="C7">
        <v>1</v>
      </c>
      <c r="D7" t="s">
        <v>70</v>
      </c>
      <c r="E7" t="s">
        <v>72</v>
      </c>
      <c r="F7">
        <v>0</v>
      </c>
      <c r="G7" t="s">
        <v>78</v>
      </c>
      <c r="I7" t="s">
        <v>123</v>
      </c>
      <c r="K7">
        <v>104.16</v>
      </c>
      <c r="L7">
        <v>93</v>
      </c>
      <c r="M7">
        <v>104.16</v>
      </c>
      <c r="N7">
        <v>9</v>
      </c>
      <c r="O7" t="s">
        <v>126</v>
      </c>
      <c r="P7">
        <v>2021</v>
      </c>
    </row>
    <row r="8" spans="1:16">
      <c r="A8">
        <v>44205</v>
      </c>
      <c r="B8" t="s">
        <v>26</v>
      </c>
      <c r="C8">
        <v>8</v>
      </c>
      <c r="D8" t="s">
        <v>70</v>
      </c>
      <c r="E8" t="s">
        <v>72</v>
      </c>
      <c r="F8">
        <v>0</v>
      </c>
      <c r="G8" t="s">
        <v>79</v>
      </c>
      <c r="H8" t="s">
        <v>119</v>
      </c>
      <c r="I8" t="s">
        <v>123</v>
      </c>
      <c r="K8">
        <v>80.94</v>
      </c>
      <c r="L8">
        <v>568</v>
      </c>
      <c r="M8">
        <v>647.52</v>
      </c>
      <c r="N8">
        <v>9</v>
      </c>
      <c r="O8" t="s">
        <v>126</v>
      </c>
      <c r="P8">
        <v>2021</v>
      </c>
    </row>
    <row r="9" spans="1:16">
      <c r="A9">
        <v>44205</v>
      </c>
      <c r="B9" t="s">
        <v>27</v>
      </c>
      <c r="C9">
        <v>4</v>
      </c>
      <c r="D9" t="s">
        <v>70</v>
      </c>
      <c r="E9" t="s">
        <v>71</v>
      </c>
      <c r="F9">
        <v>0</v>
      </c>
      <c r="H9" t="s">
        <v>117</v>
      </c>
      <c r="I9" t="s">
        <v>125</v>
      </c>
      <c r="K9">
        <v>8.33</v>
      </c>
      <c r="L9">
        <v>28</v>
      </c>
      <c r="M9">
        <v>33.32</v>
      </c>
      <c r="N9">
        <v>9</v>
      </c>
      <c r="O9" t="s">
        <v>126</v>
      </c>
      <c r="P9">
        <v>2021</v>
      </c>
    </row>
    <row r="10" spans="1:16">
      <c r="A10">
        <v>44207</v>
      </c>
      <c r="B10" t="s">
        <v>28</v>
      </c>
      <c r="C10">
        <v>3</v>
      </c>
      <c r="D10" t="s">
        <v>70</v>
      </c>
      <c r="E10" t="s">
        <v>72</v>
      </c>
      <c r="F10">
        <v>0</v>
      </c>
      <c r="H10" t="s">
        <v>118</v>
      </c>
      <c r="I10" t="s">
        <v>123</v>
      </c>
      <c r="K10">
        <v>85.76</v>
      </c>
      <c r="L10">
        <v>201</v>
      </c>
      <c r="M10">
        <v>257.27999999999997</v>
      </c>
      <c r="N10">
        <v>11</v>
      </c>
      <c r="O10" t="s">
        <v>126</v>
      </c>
      <c r="P10">
        <v>2021</v>
      </c>
    </row>
    <row r="11" spans="1:16">
      <c r="A11">
        <v>44207</v>
      </c>
      <c r="B11" t="s">
        <v>29</v>
      </c>
      <c r="C11">
        <v>4</v>
      </c>
      <c r="D11" t="s">
        <v>68</v>
      </c>
      <c r="E11" t="s">
        <v>71</v>
      </c>
      <c r="F11">
        <v>0</v>
      </c>
      <c r="H11" t="s">
        <v>120</v>
      </c>
      <c r="I11" t="s">
        <v>123</v>
      </c>
      <c r="J11">
        <v>112</v>
      </c>
      <c r="K11">
        <v>146.72</v>
      </c>
      <c r="L11">
        <v>448</v>
      </c>
      <c r="M11">
        <v>586.88</v>
      </c>
      <c r="N11">
        <v>11</v>
      </c>
      <c r="O11" t="s">
        <v>126</v>
      </c>
      <c r="P11">
        <v>2021</v>
      </c>
    </row>
    <row r="12" spans="1:16">
      <c r="A12">
        <v>44207</v>
      </c>
      <c r="B12" t="s">
        <v>30</v>
      </c>
      <c r="C12">
        <v>4</v>
      </c>
      <c r="D12" t="s">
        <v>70</v>
      </c>
      <c r="E12" t="s">
        <v>71</v>
      </c>
      <c r="F12">
        <v>0</v>
      </c>
      <c r="H12" t="s">
        <v>118</v>
      </c>
      <c r="I12" t="s">
        <v>122</v>
      </c>
      <c r="J12">
        <v>120</v>
      </c>
      <c r="L12">
        <v>480</v>
      </c>
      <c r="M12">
        <v>648</v>
      </c>
      <c r="N12">
        <v>11</v>
      </c>
      <c r="O12" t="s">
        <v>126</v>
      </c>
      <c r="P12">
        <v>2021</v>
      </c>
    </row>
    <row r="13" spans="1:16">
      <c r="A13">
        <v>44208</v>
      </c>
      <c r="B13" t="s">
        <v>30</v>
      </c>
      <c r="C13">
        <v>10</v>
      </c>
      <c r="D13" t="s">
        <v>69</v>
      </c>
      <c r="E13" t="s">
        <v>72</v>
      </c>
      <c r="F13">
        <v>0</v>
      </c>
      <c r="G13" t="s">
        <v>80</v>
      </c>
      <c r="H13" t="s">
        <v>118</v>
      </c>
      <c r="I13" t="s">
        <v>122</v>
      </c>
      <c r="J13">
        <v>120</v>
      </c>
      <c r="L13">
        <v>1200</v>
      </c>
      <c r="M13">
        <v>1620</v>
      </c>
      <c r="N13">
        <v>12</v>
      </c>
      <c r="O13" t="s">
        <v>126</v>
      </c>
      <c r="P13">
        <v>2021</v>
      </c>
    </row>
    <row r="14" spans="1:16">
      <c r="A14" t="s">
        <v>16</v>
      </c>
      <c r="B14" t="s">
        <v>31</v>
      </c>
      <c r="C14">
        <v>13</v>
      </c>
      <c r="D14" t="s">
        <v>70</v>
      </c>
      <c r="E14" t="s">
        <v>71</v>
      </c>
      <c r="F14">
        <v>0</v>
      </c>
      <c r="G14" t="s">
        <v>81</v>
      </c>
      <c r="H14" t="s">
        <v>118</v>
      </c>
      <c r="I14" t="s">
        <v>123</v>
      </c>
      <c r="J14">
        <v>76</v>
      </c>
      <c r="L14">
        <v>988</v>
      </c>
      <c r="M14">
        <v>1067.04</v>
      </c>
      <c r="N14">
        <v>18</v>
      </c>
      <c r="O14" t="s">
        <v>126</v>
      </c>
      <c r="P14">
        <v>2021</v>
      </c>
    </row>
    <row r="15" spans="1:16">
      <c r="A15" t="s">
        <v>16</v>
      </c>
      <c r="B15" t="s">
        <v>32</v>
      </c>
      <c r="C15">
        <v>3</v>
      </c>
      <c r="D15" t="s">
        <v>69</v>
      </c>
      <c r="E15" t="s">
        <v>72</v>
      </c>
      <c r="F15">
        <v>0</v>
      </c>
      <c r="G15" t="s">
        <v>82</v>
      </c>
      <c r="H15" t="s">
        <v>117</v>
      </c>
      <c r="I15" t="s">
        <v>122</v>
      </c>
      <c r="J15">
        <v>141</v>
      </c>
      <c r="L15">
        <v>423</v>
      </c>
      <c r="M15">
        <v>448.38</v>
      </c>
      <c r="N15">
        <v>18</v>
      </c>
      <c r="O15" t="s">
        <v>126</v>
      </c>
      <c r="P15">
        <v>2021</v>
      </c>
    </row>
    <row r="16" spans="1:16">
      <c r="A16" t="s">
        <v>17</v>
      </c>
      <c r="B16" t="s">
        <v>24</v>
      </c>
      <c r="C16">
        <v>6</v>
      </c>
      <c r="D16" t="s">
        <v>70</v>
      </c>
      <c r="E16" t="s">
        <v>72</v>
      </c>
      <c r="F16">
        <v>0</v>
      </c>
      <c r="G16" t="s">
        <v>77</v>
      </c>
      <c r="H16" t="s">
        <v>121</v>
      </c>
      <c r="I16" t="s">
        <v>125</v>
      </c>
      <c r="J16">
        <v>5</v>
      </c>
      <c r="K16">
        <v>6.7</v>
      </c>
      <c r="L16">
        <v>30</v>
      </c>
      <c r="M16">
        <v>40.200000000000003</v>
      </c>
      <c r="N16">
        <v>19</v>
      </c>
      <c r="O16" t="s">
        <v>126</v>
      </c>
      <c r="P16">
        <v>2021</v>
      </c>
    </row>
    <row r="17" spans="1:16">
      <c r="A17" t="s">
        <v>18</v>
      </c>
      <c r="B17" t="s">
        <v>33</v>
      </c>
      <c r="C17" t="s">
        <v>64</v>
      </c>
      <c r="D17" t="s">
        <v>70</v>
      </c>
      <c r="E17" t="s">
        <v>72</v>
      </c>
      <c r="F17">
        <v>0</v>
      </c>
      <c r="G17" t="s">
        <v>83</v>
      </c>
      <c r="H17" t="s">
        <v>121</v>
      </c>
      <c r="I17" t="s">
        <v>124</v>
      </c>
      <c r="J17">
        <v>55</v>
      </c>
      <c r="K17">
        <v>58.3</v>
      </c>
      <c r="L17">
        <v>220</v>
      </c>
      <c r="M17">
        <v>233.2</v>
      </c>
      <c r="N17">
        <v>20</v>
      </c>
      <c r="O17" t="s">
        <v>126</v>
      </c>
      <c r="P17">
        <v>2021</v>
      </c>
    </row>
    <row r="18" spans="1:16">
      <c r="A18" t="s">
        <v>18</v>
      </c>
      <c r="B18" t="s">
        <v>34</v>
      </c>
      <c r="C18" t="s">
        <v>64</v>
      </c>
      <c r="D18" t="s">
        <v>70</v>
      </c>
      <c r="E18" t="s">
        <v>72</v>
      </c>
      <c r="F18">
        <v>0</v>
      </c>
      <c r="G18" t="s">
        <v>84</v>
      </c>
      <c r="H18" t="s">
        <v>117</v>
      </c>
      <c r="I18" t="s">
        <v>124</v>
      </c>
      <c r="J18">
        <v>61</v>
      </c>
      <c r="K18">
        <v>76.25</v>
      </c>
      <c r="L18">
        <v>244</v>
      </c>
      <c r="M18">
        <v>305</v>
      </c>
      <c r="N18">
        <v>20</v>
      </c>
      <c r="O18" t="s">
        <v>126</v>
      </c>
      <c r="P18">
        <v>2021</v>
      </c>
    </row>
    <row r="19" spans="1:16">
      <c r="A19" t="s">
        <v>19</v>
      </c>
      <c r="B19" t="s">
        <v>23</v>
      </c>
      <c r="C19" t="s">
        <v>65</v>
      </c>
      <c r="D19" t="s">
        <v>68</v>
      </c>
      <c r="E19" t="s">
        <v>72</v>
      </c>
      <c r="F19">
        <v>0</v>
      </c>
      <c r="G19" t="s">
        <v>76</v>
      </c>
      <c r="H19" t="s">
        <v>119</v>
      </c>
      <c r="I19" t="s">
        <v>124</v>
      </c>
      <c r="J19">
        <v>44</v>
      </c>
      <c r="K19">
        <v>48.84</v>
      </c>
      <c r="L19">
        <v>660</v>
      </c>
      <c r="M19">
        <v>732.6</v>
      </c>
      <c r="N19">
        <v>21</v>
      </c>
      <c r="O19" t="s">
        <v>126</v>
      </c>
      <c r="P19">
        <v>2021</v>
      </c>
    </row>
    <row r="20" spans="1:16">
      <c r="A20" t="s">
        <v>19</v>
      </c>
      <c r="B20" t="s">
        <v>26</v>
      </c>
      <c r="C20" t="s">
        <v>66</v>
      </c>
      <c r="D20" t="s">
        <v>70</v>
      </c>
      <c r="E20" t="s">
        <v>71</v>
      </c>
      <c r="F20">
        <v>0</v>
      </c>
      <c r="G20" t="s">
        <v>79</v>
      </c>
      <c r="H20" t="s">
        <v>119</v>
      </c>
      <c r="I20" t="s">
        <v>123</v>
      </c>
      <c r="J20">
        <v>71</v>
      </c>
      <c r="K20">
        <v>80.94</v>
      </c>
      <c r="L20">
        <v>639</v>
      </c>
      <c r="M20">
        <v>728.46</v>
      </c>
      <c r="N20">
        <v>21</v>
      </c>
      <c r="O20" t="s">
        <v>126</v>
      </c>
      <c r="P20">
        <v>2021</v>
      </c>
    </row>
    <row r="21" spans="1:16">
      <c r="A21">
        <v>44217</v>
      </c>
      <c r="B21" t="s">
        <v>30</v>
      </c>
      <c r="C21" t="s">
        <v>67</v>
      </c>
      <c r="D21" t="s">
        <v>70</v>
      </c>
      <c r="E21" t="s">
        <v>71</v>
      </c>
      <c r="F21">
        <v>0</v>
      </c>
      <c r="G21" t="s">
        <v>80</v>
      </c>
      <c r="H21" t="s">
        <v>118</v>
      </c>
      <c r="I21" t="s">
        <v>122</v>
      </c>
      <c r="J21">
        <v>120</v>
      </c>
      <c r="K21">
        <v>162</v>
      </c>
      <c r="L21">
        <v>720</v>
      </c>
      <c r="M21">
        <v>972</v>
      </c>
      <c r="N21">
        <v>21</v>
      </c>
      <c r="O21" t="s">
        <v>126</v>
      </c>
      <c r="P21">
        <v>2021</v>
      </c>
    </row>
    <row r="22" spans="1:16">
      <c r="A22">
        <v>44221</v>
      </c>
      <c r="B22" t="s">
        <v>33</v>
      </c>
      <c r="C22" t="s">
        <v>67</v>
      </c>
      <c r="D22" t="s">
        <v>70</v>
      </c>
      <c r="E22" t="s">
        <v>72</v>
      </c>
      <c r="F22">
        <v>0</v>
      </c>
      <c r="G22" t="s">
        <v>83</v>
      </c>
      <c r="H22" t="s">
        <v>121</v>
      </c>
      <c r="I22" t="s">
        <v>124</v>
      </c>
      <c r="J22">
        <v>55</v>
      </c>
      <c r="K22">
        <v>58.3</v>
      </c>
      <c r="L22">
        <v>330</v>
      </c>
      <c r="M22">
        <v>349.8</v>
      </c>
      <c r="N22">
        <v>25</v>
      </c>
      <c r="O22" t="s">
        <v>126</v>
      </c>
      <c r="P22">
        <v>2021</v>
      </c>
    </row>
    <row r="23" spans="1:16">
      <c r="A23">
        <v>44221</v>
      </c>
      <c r="B23" t="s">
        <v>24</v>
      </c>
      <c r="C23">
        <v>7</v>
      </c>
      <c r="D23" t="s">
        <v>70</v>
      </c>
      <c r="E23" t="s">
        <v>71</v>
      </c>
      <c r="F23">
        <v>0</v>
      </c>
      <c r="G23" t="s">
        <v>77</v>
      </c>
      <c r="H23" t="s">
        <v>121</v>
      </c>
      <c r="I23" t="s">
        <v>125</v>
      </c>
      <c r="J23">
        <v>5</v>
      </c>
      <c r="K23">
        <v>6.7</v>
      </c>
      <c r="L23">
        <v>35</v>
      </c>
      <c r="M23">
        <v>46.9</v>
      </c>
      <c r="N23">
        <v>25</v>
      </c>
      <c r="O23" t="s">
        <v>126</v>
      </c>
      <c r="P23">
        <v>2021</v>
      </c>
    </row>
    <row r="24" spans="1:16">
      <c r="A24">
        <v>44221</v>
      </c>
      <c r="B24" t="s">
        <v>25</v>
      </c>
      <c r="C24">
        <v>14</v>
      </c>
      <c r="D24" t="s">
        <v>70</v>
      </c>
      <c r="E24" t="s">
        <v>71</v>
      </c>
      <c r="F24">
        <v>0</v>
      </c>
      <c r="G24" t="s">
        <v>78</v>
      </c>
      <c r="H24" t="s">
        <v>121</v>
      </c>
      <c r="I24" t="s">
        <v>123</v>
      </c>
      <c r="J24">
        <v>93</v>
      </c>
      <c r="K24">
        <v>104.16</v>
      </c>
      <c r="L24">
        <v>1302</v>
      </c>
      <c r="M24">
        <v>1458.24</v>
      </c>
      <c r="N24">
        <v>25</v>
      </c>
      <c r="O24" t="s">
        <v>126</v>
      </c>
      <c r="P24">
        <v>2021</v>
      </c>
    </row>
    <row r="25" spans="1:16">
      <c r="A25">
        <v>44222</v>
      </c>
      <c r="B25" t="s">
        <v>31</v>
      </c>
      <c r="C25">
        <v>9</v>
      </c>
      <c r="D25" t="s">
        <v>68</v>
      </c>
      <c r="E25" t="s">
        <v>72</v>
      </c>
      <c r="F25">
        <v>0</v>
      </c>
      <c r="G25" t="s">
        <v>81</v>
      </c>
      <c r="H25" t="s">
        <v>118</v>
      </c>
      <c r="I25" t="s">
        <v>123</v>
      </c>
      <c r="J25">
        <v>76</v>
      </c>
      <c r="K25">
        <v>82.08</v>
      </c>
      <c r="L25">
        <v>684</v>
      </c>
      <c r="M25">
        <v>738.72</v>
      </c>
      <c r="N25">
        <v>26</v>
      </c>
      <c r="O25" t="s">
        <v>126</v>
      </c>
      <c r="P25">
        <v>2021</v>
      </c>
    </row>
    <row r="26" spans="1:16">
      <c r="A26">
        <v>44222</v>
      </c>
      <c r="B26" t="s">
        <v>35</v>
      </c>
      <c r="C26">
        <v>7</v>
      </c>
      <c r="D26" t="s">
        <v>69</v>
      </c>
      <c r="E26" t="s">
        <v>72</v>
      </c>
      <c r="F26">
        <v>0</v>
      </c>
      <c r="G26" t="s">
        <v>85</v>
      </c>
      <c r="H26" t="s">
        <v>119</v>
      </c>
      <c r="I26" t="s">
        <v>123</v>
      </c>
      <c r="J26">
        <v>75</v>
      </c>
      <c r="K26">
        <v>85.5</v>
      </c>
      <c r="L26">
        <v>525</v>
      </c>
      <c r="M26">
        <v>598.5</v>
      </c>
      <c r="N26">
        <v>26</v>
      </c>
      <c r="O26" t="s">
        <v>126</v>
      </c>
      <c r="P26">
        <v>2021</v>
      </c>
    </row>
    <row r="27" spans="1:16">
      <c r="A27">
        <v>44222</v>
      </c>
      <c r="B27" t="s">
        <v>36</v>
      </c>
      <c r="C27">
        <v>7</v>
      </c>
      <c r="D27" t="s">
        <v>69</v>
      </c>
      <c r="E27" t="s">
        <v>71</v>
      </c>
      <c r="F27">
        <v>0</v>
      </c>
      <c r="G27" t="s">
        <v>86</v>
      </c>
      <c r="H27" t="s">
        <v>119</v>
      </c>
      <c r="I27" t="s">
        <v>123</v>
      </c>
      <c r="J27">
        <v>98</v>
      </c>
      <c r="K27">
        <v>103.88</v>
      </c>
      <c r="L27">
        <v>686</v>
      </c>
      <c r="M27">
        <v>727.16</v>
      </c>
      <c r="N27">
        <v>26</v>
      </c>
      <c r="O27" t="s">
        <v>126</v>
      </c>
      <c r="P27">
        <v>2021</v>
      </c>
    </row>
    <row r="28" spans="1:16">
      <c r="A28">
        <v>44223</v>
      </c>
      <c r="B28" t="s">
        <v>37</v>
      </c>
      <c r="C28">
        <v>7</v>
      </c>
      <c r="D28" t="s">
        <v>68</v>
      </c>
      <c r="E28" t="s">
        <v>71</v>
      </c>
      <c r="F28">
        <v>0</v>
      </c>
      <c r="G28" t="s">
        <v>87</v>
      </c>
      <c r="H28" t="s">
        <v>118</v>
      </c>
      <c r="I28" t="s">
        <v>123</v>
      </c>
      <c r="J28">
        <v>90</v>
      </c>
      <c r="K28">
        <v>115.2</v>
      </c>
      <c r="L28">
        <v>630</v>
      </c>
      <c r="M28">
        <v>806.4</v>
      </c>
      <c r="N28">
        <v>27</v>
      </c>
      <c r="O28" t="s">
        <v>126</v>
      </c>
      <c r="P28">
        <v>2021</v>
      </c>
    </row>
    <row r="29" spans="1:16">
      <c r="A29">
        <v>44223</v>
      </c>
      <c r="B29" t="s">
        <v>38</v>
      </c>
      <c r="C29">
        <v>3</v>
      </c>
      <c r="D29" t="s">
        <v>68</v>
      </c>
      <c r="E29" t="s">
        <v>71</v>
      </c>
      <c r="F29">
        <v>0</v>
      </c>
      <c r="G29" t="s">
        <v>88</v>
      </c>
      <c r="H29" t="s">
        <v>121</v>
      </c>
      <c r="I29" t="s">
        <v>123</v>
      </c>
      <c r="J29">
        <v>89</v>
      </c>
      <c r="K29">
        <v>117.48</v>
      </c>
      <c r="L29">
        <v>267</v>
      </c>
      <c r="M29">
        <v>352.44</v>
      </c>
      <c r="N29">
        <v>27</v>
      </c>
      <c r="O29" t="s">
        <v>126</v>
      </c>
      <c r="P29">
        <v>2021</v>
      </c>
    </row>
    <row r="30" spans="1:16">
      <c r="A30">
        <v>44224</v>
      </c>
      <c r="B30" t="s">
        <v>23</v>
      </c>
      <c r="C30">
        <v>10</v>
      </c>
      <c r="D30" t="s">
        <v>69</v>
      </c>
      <c r="E30" t="s">
        <v>72</v>
      </c>
      <c r="F30">
        <v>0</v>
      </c>
      <c r="G30" t="s">
        <v>76</v>
      </c>
      <c r="H30" t="s">
        <v>119</v>
      </c>
      <c r="I30" t="s">
        <v>124</v>
      </c>
      <c r="J30">
        <v>44</v>
      </c>
      <c r="K30">
        <v>48.84</v>
      </c>
      <c r="L30">
        <v>440</v>
      </c>
      <c r="M30">
        <v>488.4</v>
      </c>
      <c r="N30">
        <v>28</v>
      </c>
      <c r="O30" t="s">
        <v>126</v>
      </c>
      <c r="P30">
        <v>2021</v>
      </c>
    </row>
    <row r="31" spans="1:16">
      <c r="A31">
        <v>44224</v>
      </c>
      <c r="B31" t="s">
        <v>39</v>
      </c>
      <c r="C31">
        <v>2</v>
      </c>
      <c r="D31" t="s">
        <v>70</v>
      </c>
      <c r="E31" t="s">
        <v>72</v>
      </c>
      <c r="F31">
        <v>0</v>
      </c>
      <c r="G31" t="s">
        <v>89</v>
      </c>
      <c r="H31" t="s">
        <v>121</v>
      </c>
      <c r="I31" t="s">
        <v>124</v>
      </c>
      <c r="J31">
        <v>47</v>
      </c>
      <c r="K31">
        <v>53.11</v>
      </c>
      <c r="L31">
        <v>94</v>
      </c>
      <c r="M31">
        <v>106.22</v>
      </c>
      <c r="N31">
        <v>28</v>
      </c>
      <c r="O31" t="s">
        <v>126</v>
      </c>
      <c r="P31">
        <v>2021</v>
      </c>
    </row>
    <row r="32" spans="1:16">
      <c r="A32">
        <v>44229</v>
      </c>
      <c r="B32" t="s">
        <v>40</v>
      </c>
      <c r="C32">
        <v>7</v>
      </c>
      <c r="D32" t="s">
        <v>69</v>
      </c>
      <c r="E32" t="s">
        <v>71</v>
      </c>
      <c r="F32">
        <v>0</v>
      </c>
      <c r="G32" t="s">
        <v>90</v>
      </c>
      <c r="H32" t="s">
        <v>120</v>
      </c>
      <c r="I32" t="s">
        <v>122</v>
      </c>
      <c r="J32">
        <v>148</v>
      </c>
      <c r="K32">
        <v>164.28</v>
      </c>
      <c r="L32">
        <v>1036</v>
      </c>
      <c r="M32">
        <v>1149.96</v>
      </c>
      <c r="N32">
        <v>2</v>
      </c>
      <c r="O32" t="s">
        <v>127</v>
      </c>
      <c r="P32">
        <v>2021</v>
      </c>
    </row>
    <row r="33" spans="1:16">
      <c r="A33">
        <v>44230</v>
      </c>
      <c r="B33" t="s">
        <v>41</v>
      </c>
      <c r="C33">
        <v>13</v>
      </c>
      <c r="D33" t="s">
        <v>70</v>
      </c>
      <c r="E33" t="s">
        <v>71</v>
      </c>
      <c r="F33">
        <v>0</v>
      </c>
      <c r="G33" t="s">
        <v>91</v>
      </c>
      <c r="H33" t="s">
        <v>120</v>
      </c>
      <c r="I33" t="s">
        <v>125</v>
      </c>
      <c r="J33">
        <v>13</v>
      </c>
      <c r="K33">
        <v>16.64</v>
      </c>
      <c r="L33">
        <v>169</v>
      </c>
      <c r="M33">
        <v>216.32</v>
      </c>
      <c r="N33">
        <v>3</v>
      </c>
      <c r="O33" t="s">
        <v>127</v>
      </c>
      <c r="P33">
        <v>2021</v>
      </c>
    </row>
    <row r="34" spans="1:16">
      <c r="A34">
        <v>44230</v>
      </c>
      <c r="B34" t="s">
        <v>42</v>
      </c>
      <c r="C34">
        <v>2</v>
      </c>
      <c r="D34" t="s">
        <v>68</v>
      </c>
      <c r="E34" t="s">
        <v>72</v>
      </c>
      <c r="F34">
        <v>0</v>
      </c>
      <c r="G34" t="s">
        <v>92</v>
      </c>
      <c r="H34" t="s">
        <v>117</v>
      </c>
      <c r="I34" t="s">
        <v>122</v>
      </c>
      <c r="J34">
        <v>121</v>
      </c>
      <c r="K34">
        <v>141.57</v>
      </c>
      <c r="L34">
        <v>242</v>
      </c>
      <c r="M34">
        <v>283.14</v>
      </c>
      <c r="N34">
        <v>3</v>
      </c>
      <c r="O34" t="s">
        <v>127</v>
      </c>
      <c r="P34">
        <v>2021</v>
      </c>
    </row>
    <row r="35" spans="1:16">
      <c r="A35">
        <v>44231</v>
      </c>
      <c r="B35" t="s">
        <v>28</v>
      </c>
      <c r="C35">
        <v>4</v>
      </c>
      <c r="D35" t="s">
        <v>69</v>
      </c>
      <c r="E35" t="s">
        <v>71</v>
      </c>
      <c r="F35">
        <v>0</v>
      </c>
      <c r="G35" t="s">
        <v>93</v>
      </c>
      <c r="H35" t="s">
        <v>118</v>
      </c>
      <c r="I35" t="s">
        <v>123</v>
      </c>
      <c r="J35">
        <v>67</v>
      </c>
      <c r="K35">
        <v>85.76</v>
      </c>
      <c r="L35">
        <v>268</v>
      </c>
      <c r="M35">
        <v>343.04</v>
      </c>
      <c r="N35">
        <v>4</v>
      </c>
      <c r="O35" t="s">
        <v>127</v>
      </c>
      <c r="P35">
        <v>2021</v>
      </c>
    </row>
    <row r="36" spans="1:16">
      <c r="A36">
        <v>44232</v>
      </c>
      <c r="B36" t="s">
        <v>43</v>
      </c>
      <c r="C36">
        <v>7</v>
      </c>
      <c r="D36" t="s">
        <v>69</v>
      </c>
      <c r="E36" t="s">
        <v>72</v>
      </c>
      <c r="F36">
        <v>0</v>
      </c>
      <c r="G36" t="s">
        <v>94</v>
      </c>
      <c r="H36" t="s">
        <v>118</v>
      </c>
      <c r="I36" t="s">
        <v>123</v>
      </c>
      <c r="J36">
        <v>67</v>
      </c>
      <c r="K36">
        <v>83.08</v>
      </c>
      <c r="L36">
        <v>469</v>
      </c>
      <c r="M36">
        <v>581.55999999999995</v>
      </c>
      <c r="N36">
        <v>5</v>
      </c>
      <c r="O36" t="s">
        <v>127</v>
      </c>
      <c r="P36">
        <v>2021</v>
      </c>
    </row>
    <row r="37" spans="1:16">
      <c r="A37">
        <v>44232</v>
      </c>
      <c r="B37" t="s">
        <v>44</v>
      </c>
      <c r="C37">
        <v>1</v>
      </c>
      <c r="D37" t="s">
        <v>70</v>
      </c>
      <c r="E37" t="s">
        <v>72</v>
      </c>
      <c r="F37">
        <v>0</v>
      </c>
      <c r="G37" t="s">
        <v>95</v>
      </c>
      <c r="H37" t="s">
        <v>119</v>
      </c>
      <c r="I37" t="s">
        <v>122</v>
      </c>
      <c r="J37">
        <v>133</v>
      </c>
      <c r="K37">
        <v>155.61000000000001</v>
      </c>
      <c r="L37">
        <v>133</v>
      </c>
      <c r="M37">
        <v>155.61000000000001</v>
      </c>
      <c r="N37">
        <v>5</v>
      </c>
      <c r="O37" t="s">
        <v>127</v>
      </c>
      <c r="P37">
        <v>2021</v>
      </c>
    </row>
    <row r="38" spans="1:16">
      <c r="A38">
        <v>44232</v>
      </c>
      <c r="B38" t="s">
        <v>43</v>
      </c>
      <c r="C38">
        <v>9</v>
      </c>
      <c r="D38" t="s">
        <v>70</v>
      </c>
      <c r="E38" t="s">
        <v>72</v>
      </c>
      <c r="F38">
        <v>0</v>
      </c>
      <c r="G38" t="s">
        <v>94</v>
      </c>
      <c r="H38" t="s">
        <v>118</v>
      </c>
      <c r="I38" t="s">
        <v>123</v>
      </c>
      <c r="J38">
        <v>67</v>
      </c>
      <c r="K38">
        <v>83.08</v>
      </c>
      <c r="L38">
        <v>603</v>
      </c>
      <c r="M38">
        <v>747.72</v>
      </c>
      <c r="N38">
        <v>5</v>
      </c>
      <c r="O38" t="s">
        <v>127</v>
      </c>
      <c r="P38">
        <v>2021</v>
      </c>
    </row>
    <row r="39" spans="1:16">
      <c r="A39">
        <v>44233</v>
      </c>
      <c r="B39" t="s">
        <v>24</v>
      </c>
      <c r="C39">
        <v>1</v>
      </c>
      <c r="D39" t="s">
        <v>70</v>
      </c>
      <c r="E39" t="s">
        <v>72</v>
      </c>
      <c r="F39">
        <v>0</v>
      </c>
      <c r="G39" t="s">
        <v>77</v>
      </c>
      <c r="H39" t="s">
        <v>121</v>
      </c>
      <c r="I39" t="s">
        <v>125</v>
      </c>
      <c r="J39">
        <v>5</v>
      </c>
      <c r="K39">
        <v>6.7</v>
      </c>
      <c r="L39">
        <v>5</v>
      </c>
      <c r="M39">
        <v>6.7</v>
      </c>
      <c r="N39">
        <v>6</v>
      </c>
      <c r="O39" t="s">
        <v>127</v>
      </c>
      <c r="P39">
        <v>2021</v>
      </c>
    </row>
    <row r="40" spans="1:16">
      <c r="A40">
        <v>44236</v>
      </c>
      <c r="B40" t="s">
        <v>33</v>
      </c>
      <c r="C40">
        <v>14</v>
      </c>
      <c r="D40" t="s">
        <v>70</v>
      </c>
      <c r="E40" t="s">
        <v>71</v>
      </c>
      <c r="F40">
        <v>0</v>
      </c>
      <c r="G40" t="s">
        <v>83</v>
      </c>
      <c r="H40" t="s">
        <v>121</v>
      </c>
      <c r="I40" t="s">
        <v>124</v>
      </c>
      <c r="J40">
        <v>55</v>
      </c>
      <c r="K40">
        <v>58.3</v>
      </c>
      <c r="L40">
        <v>770</v>
      </c>
      <c r="M40">
        <v>816.19999999999993</v>
      </c>
      <c r="N40">
        <v>9</v>
      </c>
      <c r="O40" t="s">
        <v>127</v>
      </c>
      <c r="P40">
        <v>2021</v>
      </c>
    </row>
    <row r="41" spans="1:16">
      <c r="A41">
        <v>44239</v>
      </c>
      <c r="B41" t="s">
        <v>45</v>
      </c>
      <c r="C41">
        <v>7</v>
      </c>
      <c r="D41" t="s">
        <v>70</v>
      </c>
      <c r="E41" t="s">
        <v>72</v>
      </c>
      <c r="F41">
        <v>0</v>
      </c>
      <c r="G41" t="s">
        <v>96</v>
      </c>
      <c r="H41" t="s">
        <v>119</v>
      </c>
      <c r="I41" t="s">
        <v>123</v>
      </c>
      <c r="J41">
        <v>83</v>
      </c>
      <c r="K41">
        <v>94.62</v>
      </c>
      <c r="L41">
        <v>581</v>
      </c>
      <c r="M41">
        <v>662.34</v>
      </c>
      <c r="N41">
        <v>12</v>
      </c>
      <c r="O41" t="s">
        <v>127</v>
      </c>
      <c r="P41">
        <v>2021</v>
      </c>
    </row>
    <row r="42" spans="1:16">
      <c r="A42">
        <v>44239</v>
      </c>
      <c r="B42" t="s">
        <v>32</v>
      </c>
      <c r="C42">
        <v>9</v>
      </c>
      <c r="D42" t="s">
        <v>69</v>
      </c>
      <c r="E42" t="s">
        <v>72</v>
      </c>
      <c r="F42">
        <v>0</v>
      </c>
      <c r="G42" t="s">
        <v>82</v>
      </c>
      <c r="H42" t="s">
        <v>117</v>
      </c>
      <c r="I42" t="s">
        <v>122</v>
      </c>
      <c r="J42">
        <v>141</v>
      </c>
      <c r="K42">
        <v>149.46</v>
      </c>
      <c r="L42">
        <v>1269</v>
      </c>
      <c r="M42">
        <v>1345.14</v>
      </c>
      <c r="N42">
        <v>12</v>
      </c>
      <c r="O42" t="s">
        <v>127</v>
      </c>
      <c r="P42">
        <v>2021</v>
      </c>
    </row>
    <row r="43" spans="1:16">
      <c r="A43">
        <v>44242</v>
      </c>
      <c r="B43" t="s">
        <v>46</v>
      </c>
      <c r="C43">
        <v>4</v>
      </c>
      <c r="D43" t="s">
        <v>70</v>
      </c>
      <c r="E43" t="s">
        <v>71</v>
      </c>
      <c r="F43">
        <v>0</v>
      </c>
      <c r="G43" t="s">
        <v>97</v>
      </c>
      <c r="H43" t="s">
        <v>121</v>
      </c>
      <c r="I43" t="s">
        <v>124</v>
      </c>
      <c r="J43">
        <v>48</v>
      </c>
      <c r="K43">
        <v>57.12</v>
      </c>
      <c r="L43">
        <v>192</v>
      </c>
      <c r="M43">
        <v>228.48</v>
      </c>
      <c r="N43">
        <v>15</v>
      </c>
      <c r="O43" t="s">
        <v>127</v>
      </c>
      <c r="P43">
        <v>2021</v>
      </c>
    </row>
    <row r="44" spans="1:16">
      <c r="A44">
        <v>44245</v>
      </c>
      <c r="B44" t="s">
        <v>47</v>
      </c>
      <c r="C44">
        <v>6</v>
      </c>
      <c r="D44" t="s">
        <v>69</v>
      </c>
      <c r="E44" t="s">
        <v>72</v>
      </c>
      <c r="F44">
        <v>0</v>
      </c>
      <c r="G44" t="s">
        <v>98</v>
      </c>
      <c r="H44" t="s">
        <v>120</v>
      </c>
      <c r="I44" t="s">
        <v>125</v>
      </c>
      <c r="J44">
        <v>12</v>
      </c>
      <c r="K44">
        <v>15.72</v>
      </c>
      <c r="L44">
        <v>72</v>
      </c>
      <c r="M44">
        <v>94.32</v>
      </c>
      <c r="N44">
        <v>18</v>
      </c>
      <c r="O44" t="s">
        <v>127</v>
      </c>
      <c r="P44">
        <v>2021</v>
      </c>
    </row>
    <row r="45" spans="1:16">
      <c r="A45">
        <v>44247</v>
      </c>
      <c r="B45" t="s">
        <v>48</v>
      </c>
      <c r="C45">
        <v>11</v>
      </c>
      <c r="D45" t="s">
        <v>69</v>
      </c>
      <c r="E45" t="s">
        <v>72</v>
      </c>
      <c r="F45">
        <v>0</v>
      </c>
      <c r="G45" t="s">
        <v>99</v>
      </c>
      <c r="H45" t="s">
        <v>121</v>
      </c>
      <c r="I45" t="s">
        <v>122</v>
      </c>
      <c r="J45">
        <v>148</v>
      </c>
      <c r="K45">
        <v>201.28</v>
      </c>
      <c r="L45">
        <v>1628</v>
      </c>
      <c r="M45">
        <v>2214.08</v>
      </c>
      <c r="N45">
        <v>20</v>
      </c>
      <c r="O45" t="s">
        <v>127</v>
      </c>
      <c r="P45">
        <v>2021</v>
      </c>
    </row>
    <row r="46" spans="1:16">
      <c r="A46">
        <v>44249</v>
      </c>
      <c r="B46" t="s">
        <v>22</v>
      </c>
      <c r="C46">
        <v>5</v>
      </c>
      <c r="D46" t="s">
        <v>69</v>
      </c>
      <c r="E46" t="s">
        <v>72</v>
      </c>
      <c r="F46">
        <v>0</v>
      </c>
      <c r="G46" t="s">
        <v>75</v>
      </c>
      <c r="H46" t="s">
        <v>120</v>
      </c>
      <c r="I46" t="s">
        <v>123</v>
      </c>
      <c r="J46">
        <v>112</v>
      </c>
      <c r="K46">
        <v>122.08</v>
      </c>
      <c r="L46">
        <v>560</v>
      </c>
      <c r="M46">
        <v>610.4</v>
      </c>
      <c r="N46">
        <v>22</v>
      </c>
      <c r="O46" t="s">
        <v>127</v>
      </c>
      <c r="P46">
        <v>2021</v>
      </c>
    </row>
    <row r="47" spans="1:16">
      <c r="A47">
        <v>44250</v>
      </c>
      <c r="B47" t="s">
        <v>27</v>
      </c>
      <c r="C47">
        <v>3</v>
      </c>
      <c r="D47" t="s">
        <v>70</v>
      </c>
      <c r="E47" t="s">
        <v>72</v>
      </c>
      <c r="F47">
        <v>0</v>
      </c>
      <c r="G47" t="s">
        <v>100</v>
      </c>
      <c r="H47" t="s">
        <v>117</v>
      </c>
      <c r="I47" t="s">
        <v>125</v>
      </c>
      <c r="J47">
        <v>7</v>
      </c>
      <c r="K47">
        <v>8.33</v>
      </c>
      <c r="L47">
        <v>21</v>
      </c>
      <c r="M47">
        <v>24.99</v>
      </c>
      <c r="N47">
        <v>23</v>
      </c>
      <c r="O47" t="s">
        <v>127</v>
      </c>
      <c r="P47">
        <v>2021</v>
      </c>
    </row>
    <row r="48" spans="1:16">
      <c r="A48">
        <v>44250</v>
      </c>
      <c r="B48" t="s">
        <v>44</v>
      </c>
      <c r="C48">
        <v>2</v>
      </c>
      <c r="D48" t="s">
        <v>70</v>
      </c>
      <c r="E48" t="s">
        <v>71</v>
      </c>
      <c r="F48">
        <v>0</v>
      </c>
      <c r="G48" t="s">
        <v>95</v>
      </c>
      <c r="H48" t="s">
        <v>119</v>
      </c>
      <c r="I48" t="s">
        <v>122</v>
      </c>
      <c r="J48">
        <v>133</v>
      </c>
      <c r="K48">
        <v>155.61000000000001</v>
      </c>
      <c r="L48">
        <v>266</v>
      </c>
      <c r="M48">
        <v>311.22000000000003</v>
      </c>
      <c r="N48">
        <v>23</v>
      </c>
      <c r="O48" t="s">
        <v>127</v>
      </c>
      <c r="P48">
        <v>2021</v>
      </c>
    </row>
    <row r="49" spans="1:16">
      <c r="A49">
        <v>44252</v>
      </c>
      <c r="B49" t="s">
        <v>49</v>
      </c>
      <c r="C49">
        <v>4</v>
      </c>
      <c r="D49" t="s">
        <v>68</v>
      </c>
      <c r="E49" t="s">
        <v>71</v>
      </c>
      <c r="F49">
        <v>0</v>
      </c>
      <c r="G49" t="s">
        <v>101</v>
      </c>
      <c r="H49" t="s">
        <v>119</v>
      </c>
      <c r="I49" t="s">
        <v>123</v>
      </c>
      <c r="J49">
        <v>105</v>
      </c>
      <c r="K49">
        <v>142.80000000000001</v>
      </c>
      <c r="L49">
        <v>420</v>
      </c>
      <c r="M49">
        <v>571.20000000000005</v>
      </c>
      <c r="N49">
        <v>25</v>
      </c>
      <c r="O49" t="s">
        <v>127</v>
      </c>
      <c r="P49">
        <v>2021</v>
      </c>
    </row>
    <row r="50" spans="1:16">
      <c r="A50">
        <v>44252</v>
      </c>
      <c r="B50" t="s">
        <v>38</v>
      </c>
      <c r="C50">
        <v>11</v>
      </c>
      <c r="D50" t="s">
        <v>69</v>
      </c>
      <c r="E50" t="s">
        <v>72</v>
      </c>
      <c r="F50">
        <v>0</v>
      </c>
      <c r="G50" t="s">
        <v>88</v>
      </c>
      <c r="H50" t="s">
        <v>121</v>
      </c>
      <c r="I50" t="s">
        <v>123</v>
      </c>
      <c r="J50">
        <v>89</v>
      </c>
      <c r="K50">
        <v>117.48</v>
      </c>
      <c r="L50">
        <v>979</v>
      </c>
      <c r="M50">
        <v>1292.28</v>
      </c>
      <c r="N50">
        <v>25</v>
      </c>
      <c r="O50" t="s">
        <v>127</v>
      </c>
      <c r="P50">
        <v>2021</v>
      </c>
    </row>
    <row r="51" spans="1:16">
      <c r="A51">
        <v>44252</v>
      </c>
      <c r="B51" t="s">
        <v>48</v>
      </c>
      <c r="C51">
        <v>2</v>
      </c>
      <c r="D51" t="s">
        <v>70</v>
      </c>
      <c r="E51" t="s">
        <v>71</v>
      </c>
      <c r="F51">
        <v>0</v>
      </c>
      <c r="G51" t="s">
        <v>99</v>
      </c>
      <c r="H51" t="s">
        <v>121</v>
      </c>
      <c r="I51" t="s">
        <v>122</v>
      </c>
      <c r="J51">
        <v>148</v>
      </c>
      <c r="K51">
        <v>201.28</v>
      </c>
      <c r="L51">
        <v>296</v>
      </c>
      <c r="M51">
        <v>402.56</v>
      </c>
      <c r="N51">
        <v>25</v>
      </c>
      <c r="O51" t="s">
        <v>127</v>
      </c>
      <c r="P51">
        <v>2021</v>
      </c>
    </row>
    <row r="52" spans="1:16">
      <c r="A52">
        <v>44254</v>
      </c>
      <c r="B52" t="s">
        <v>50</v>
      </c>
      <c r="C52">
        <v>11</v>
      </c>
      <c r="D52" t="s">
        <v>68</v>
      </c>
      <c r="E52" t="s">
        <v>71</v>
      </c>
      <c r="F52">
        <v>0</v>
      </c>
      <c r="G52" t="s">
        <v>102</v>
      </c>
      <c r="H52" t="s">
        <v>120</v>
      </c>
      <c r="I52" t="s">
        <v>125</v>
      </c>
      <c r="J52">
        <v>37</v>
      </c>
      <c r="K52">
        <v>49.21</v>
      </c>
      <c r="L52">
        <v>407</v>
      </c>
      <c r="M52">
        <v>541.31000000000006</v>
      </c>
      <c r="N52">
        <v>27</v>
      </c>
      <c r="O52" t="s">
        <v>127</v>
      </c>
      <c r="P52">
        <v>2021</v>
      </c>
    </row>
    <row r="53" spans="1:16">
      <c r="A53">
        <v>44258</v>
      </c>
      <c r="B53" t="s">
        <v>51</v>
      </c>
      <c r="C53">
        <v>1</v>
      </c>
      <c r="D53" t="s">
        <v>70</v>
      </c>
      <c r="E53" t="s">
        <v>71</v>
      </c>
      <c r="F53">
        <v>0</v>
      </c>
      <c r="G53" t="s">
        <v>103</v>
      </c>
      <c r="H53" t="s">
        <v>120</v>
      </c>
      <c r="I53" t="s">
        <v>124</v>
      </c>
      <c r="J53">
        <v>44</v>
      </c>
      <c r="K53">
        <v>48.4</v>
      </c>
      <c r="L53">
        <v>44</v>
      </c>
      <c r="M53">
        <v>48.4</v>
      </c>
      <c r="N53">
        <v>3</v>
      </c>
      <c r="O53" t="s">
        <v>128</v>
      </c>
      <c r="P53">
        <v>2021</v>
      </c>
    </row>
    <row r="54" spans="1:16">
      <c r="A54">
        <v>44262</v>
      </c>
      <c r="B54" t="s">
        <v>52</v>
      </c>
      <c r="C54">
        <v>9</v>
      </c>
      <c r="D54" t="s">
        <v>70</v>
      </c>
      <c r="E54" t="s">
        <v>72</v>
      </c>
      <c r="F54">
        <v>0</v>
      </c>
      <c r="G54" t="s">
        <v>104</v>
      </c>
      <c r="H54" t="s">
        <v>117</v>
      </c>
      <c r="I54" t="s">
        <v>122</v>
      </c>
      <c r="J54">
        <v>126</v>
      </c>
      <c r="K54">
        <v>162.54</v>
      </c>
      <c r="L54">
        <v>1134</v>
      </c>
      <c r="M54">
        <v>1462.86</v>
      </c>
      <c r="N54">
        <v>7</v>
      </c>
      <c r="O54" t="s">
        <v>128</v>
      </c>
      <c r="P54">
        <v>2021</v>
      </c>
    </row>
    <row r="55" spans="1:16">
      <c r="A55">
        <v>44263</v>
      </c>
      <c r="B55" t="s">
        <v>46</v>
      </c>
      <c r="C55">
        <v>6</v>
      </c>
      <c r="D55" t="s">
        <v>69</v>
      </c>
      <c r="E55" t="s">
        <v>72</v>
      </c>
      <c r="F55">
        <v>0</v>
      </c>
      <c r="G55" t="s">
        <v>97</v>
      </c>
      <c r="H55" t="s">
        <v>121</v>
      </c>
      <c r="I55" t="s">
        <v>124</v>
      </c>
      <c r="J55">
        <v>48</v>
      </c>
      <c r="K55">
        <v>57.12</v>
      </c>
      <c r="L55">
        <v>288</v>
      </c>
      <c r="M55">
        <v>342.72</v>
      </c>
      <c r="N55">
        <v>8</v>
      </c>
      <c r="O55" t="s">
        <v>128</v>
      </c>
      <c r="P55">
        <v>2021</v>
      </c>
    </row>
    <row r="56" spans="1:16">
      <c r="A56">
        <v>44263</v>
      </c>
      <c r="B56" t="s">
        <v>31</v>
      </c>
      <c r="C56">
        <v>9</v>
      </c>
      <c r="D56" t="s">
        <v>69</v>
      </c>
      <c r="E56" t="s">
        <v>71</v>
      </c>
      <c r="F56">
        <v>0</v>
      </c>
      <c r="G56" t="s">
        <v>81</v>
      </c>
      <c r="H56" t="s">
        <v>118</v>
      </c>
      <c r="I56" t="s">
        <v>123</v>
      </c>
      <c r="J56">
        <v>76</v>
      </c>
      <c r="K56">
        <v>82.08</v>
      </c>
      <c r="L56">
        <v>684</v>
      </c>
      <c r="M56">
        <v>738.72</v>
      </c>
      <c r="N56">
        <v>8</v>
      </c>
      <c r="O56" t="s">
        <v>128</v>
      </c>
      <c r="P56">
        <v>2021</v>
      </c>
    </row>
    <row r="57" spans="1:16">
      <c r="A57">
        <v>44264</v>
      </c>
      <c r="B57" t="s">
        <v>39</v>
      </c>
      <c r="C57">
        <v>6</v>
      </c>
      <c r="D57" t="s">
        <v>68</v>
      </c>
      <c r="E57" t="s">
        <v>71</v>
      </c>
      <c r="F57">
        <v>0</v>
      </c>
      <c r="G57" t="s">
        <v>89</v>
      </c>
      <c r="H57" t="s">
        <v>121</v>
      </c>
      <c r="I57" t="s">
        <v>124</v>
      </c>
      <c r="J57">
        <v>47</v>
      </c>
      <c r="K57">
        <v>53.11</v>
      </c>
      <c r="L57">
        <v>282</v>
      </c>
      <c r="M57">
        <v>318.66000000000003</v>
      </c>
      <c r="N57">
        <v>9</v>
      </c>
      <c r="O57" t="s">
        <v>128</v>
      </c>
      <c r="P57">
        <v>2021</v>
      </c>
    </row>
    <row r="58" spans="1:16">
      <c r="A58">
        <v>44266</v>
      </c>
      <c r="B58" t="s">
        <v>27</v>
      </c>
      <c r="C58">
        <v>11</v>
      </c>
      <c r="D58" t="s">
        <v>70</v>
      </c>
      <c r="E58" t="s">
        <v>72</v>
      </c>
      <c r="F58">
        <v>0</v>
      </c>
      <c r="G58" t="s">
        <v>100</v>
      </c>
      <c r="H58" t="s">
        <v>117</v>
      </c>
      <c r="I58" t="s">
        <v>125</v>
      </c>
      <c r="J58">
        <v>7</v>
      </c>
      <c r="K58">
        <v>8.33</v>
      </c>
      <c r="L58">
        <v>77</v>
      </c>
      <c r="M58">
        <v>91.63</v>
      </c>
      <c r="N58">
        <v>11</v>
      </c>
      <c r="O58" t="s">
        <v>128</v>
      </c>
      <c r="P58">
        <v>2021</v>
      </c>
    </row>
    <row r="59" spans="1:16">
      <c r="A59">
        <v>44268</v>
      </c>
      <c r="B59" t="s">
        <v>53</v>
      </c>
      <c r="C59">
        <v>10</v>
      </c>
      <c r="D59" t="s">
        <v>68</v>
      </c>
      <c r="E59" t="s">
        <v>72</v>
      </c>
      <c r="F59">
        <v>0</v>
      </c>
      <c r="G59" t="s">
        <v>105</v>
      </c>
      <c r="H59" t="s">
        <v>121</v>
      </c>
      <c r="I59" t="s">
        <v>125</v>
      </c>
      <c r="J59">
        <v>37</v>
      </c>
      <c r="K59">
        <v>41.81</v>
      </c>
      <c r="L59">
        <v>370</v>
      </c>
      <c r="M59">
        <v>418.1</v>
      </c>
      <c r="N59">
        <v>13</v>
      </c>
      <c r="O59" t="s">
        <v>128</v>
      </c>
      <c r="P59">
        <v>2021</v>
      </c>
    </row>
    <row r="60" spans="1:16">
      <c r="A60">
        <v>44270</v>
      </c>
      <c r="B60" t="s">
        <v>54</v>
      </c>
      <c r="C60">
        <v>11</v>
      </c>
      <c r="D60" t="s">
        <v>69</v>
      </c>
      <c r="E60" t="s">
        <v>72</v>
      </c>
      <c r="F60">
        <v>0</v>
      </c>
      <c r="G60" t="s">
        <v>106</v>
      </c>
      <c r="H60" t="s">
        <v>118</v>
      </c>
      <c r="I60" t="s">
        <v>125</v>
      </c>
      <c r="J60">
        <v>37</v>
      </c>
      <c r="K60">
        <v>42.55</v>
      </c>
      <c r="L60">
        <v>407</v>
      </c>
      <c r="M60">
        <v>468.05</v>
      </c>
      <c r="N60">
        <v>15</v>
      </c>
      <c r="O60" t="s">
        <v>128</v>
      </c>
      <c r="P60">
        <v>2021</v>
      </c>
    </row>
    <row r="61" spans="1:16">
      <c r="A61">
        <v>44271</v>
      </c>
      <c r="B61" t="s">
        <v>55</v>
      </c>
      <c r="C61">
        <v>14</v>
      </c>
      <c r="D61" t="s">
        <v>70</v>
      </c>
      <c r="E61" t="s">
        <v>72</v>
      </c>
      <c r="F61">
        <v>0</v>
      </c>
      <c r="G61" t="s">
        <v>107</v>
      </c>
      <c r="H61" t="s">
        <v>120</v>
      </c>
      <c r="I61" t="s">
        <v>123</v>
      </c>
      <c r="J61">
        <v>73</v>
      </c>
      <c r="K61">
        <v>94.17</v>
      </c>
      <c r="L61">
        <v>1022</v>
      </c>
      <c r="M61">
        <v>1318.38</v>
      </c>
      <c r="N61">
        <v>16</v>
      </c>
      <c r="O61" t="s">
        <v>128</v>
      </c>
      <c r="P61">
        <v>2021</v>
      </c>
    </row>
    <row r="62" spans="1:16">
      <c r="A62">
        <v>44273</v>
      </c>
      <c r="B62" t="s">
        <v>30</v>
      </c>
      <c r="C62">
        <v>8</v>
      </c>
      <c r="D62" t="s">
        <v>68</v>
      </c>
      <c r="E62" t="s">
        <v>72</v>
      </c>
      <c r="F62">
        <v>0</v>
      </c>
      <c r="G62" t="s">
        <v>80</v>
      </c>
      <c r="H62" t="s">
        <v>118</v>
      </c>
      <c r="I62" t="s">
        <v>122</v>
      </c>
      <c r="J62">
        <v>120</v>
      </c>
      <c r="K62">
        <v>162</v>
      </c>
      <c r="L62">
        <v>960</v>
      </c>
      <c r="M62">
        <v>1296</v>
      </c>
      <c r="N62">
        <v>18</v>
      </c>
      <c r="O62" t="s">
        <v>128</v>
      </c>
      <c r="P62">
        <v>2021</v>
      </c>
    </row>
    <row r="63" spans="1:16">
      <c r="A63">
        <v>44274</v>
      </c>
      <c r="B63" t="s">
        <v>53</v>
      </c>
      <c r="C63">
        <v>9</v>
      </c>
      <c r="D63" t="s">
        <v>69</v>
      </c>
      <c r="E63" t="s">
        <v>72</v>
      </c>
      <c r="F63">
        <v>0</v>
      </c>
      <c r="G63" t="s">
        <v>105</v>
      </c>
      <c r="H63" t="s">
        <v>121</v>
      </c>
      <c r="I63" t="s">
        <v>125</v>
      </c>
      <c r="J63">
        <v>37</v>
      </c>
      <c r="K63">
        <v>41.81</v>
      </c>
      <c r="L63">
        <v>333</v>
      </c>
      <c r="M63">
        <v>376.29</v>
      </c>
      <c r="N63">
        <v>19</v>
      </c>
      <c r="O63" t="s">
        <v>128</v>
      </c>
      <c r="P63">
        <v>2021</v>
      </c>
    </row>
    <row r="64" spans="1:16">
      <c r="A64">
        <v>44276</v>
      </c>
      <c r="B64" t="s">
        <v>34</v>
      </c>
      <c r="C64">
        <v>13</v>
      </c>
      <c r="D64" t="s">
        <v>69</v>
      </c>
      <c r="E64" t="s">
        <v>71</v>
      </c>
      <c r="F64">
        <v>0</v>
      </c>
      <c r="G64" t="s">
        <v>84</v>
      </c>
      <c r="H64" t="s">
        <v>117</v>
      </c>
      <c r="I64" t="s">
        <v>124</v>
      </c>
      <c r="J64">
        <v>61</v>
      </c>
      <c r="K64">
        <v>76.25</v>
      </c>
      <c r="L64">
        <v>793</v>
      </c>
      <c r="M64">
        <v>991.25</v>
      </c>
      <c r="N64">
        <v>21</v>
      </c>
      <c r="O64" t="s">
        <v>128</v>
      </c>
      <c r="P64">
        <v>2021</v>
      </c>
    </row>
    <row r="65" spans="1:16">
      <c r="A65">
        <v>44276</v>
      </c>
      <c r="B65" t="s">
        <v>54</v>
      </c>
      <c r="C65">
        <v>7</v>
      </c>
      <c r="D65" t="s">
        <v>70</v>
      </c>
      <c r="E65" t="s">
        <v>71</v>
      </c>
      <c r="F65">
        <v>0</v>
      </c>
      <c r="G65" t="s">
        <v>106</v>
      </c>
      <c r="H65" t="s">
        <v>118</v>
      </c>
      <c r="I65" t="s">
        <v>125</v>
      </c>
      <c r="J65">
        <v>37</v>
      </c>
      <c r="K65">
        <v>42.55</v>
      </c>
      <c r="L65">
        <v>259</v>
      </c>
      <c r="M65">
        <v>297.85000000000002</v>
      </c>
      <c r="N65">
        <v>21</v>
      </c>
      <c r="O65" t="s">
        <v>128</v>
      </c>
      <c r="P65">
        <v>2021</v>
      </c>
    </row>
    <row r="66" spans="1:16">
      <c r="A66">
        <v>44277</v>
      </c>
      <c r="B66" t="s">
        <v>49</v>
      </c>
      <c r="C66">
        <v>8</v>
      </c>
      <c r="D66" t="s">
        <v>69</v>
      </c>
      <c r="E66" t="s">
        <v>71</v>
      </c>
      <c r="F66">
        <v>0</v>
      </c>
      <c r="G66" t="s">
        <v>101</v>
      </c>
      <c r="H66" t="s">
        <v>119</v>
      </c>
      <c r="I66" t="s">
        <v>123</v>
      </c>
      <c r="J66">
        <v>105</v>
      </c>
      <c r="K66">
        <v>142.80000000000001</v>
      </c>
      <c r="L66">
        <v>840</v>
      </c>
      <c r="M66">
        <v>1142.4000000000001</v>
      </c>
      <c r="N66">
        <v>22</v>
      </c>
      <c r="O66" t="s">
        <v>128</v>
      </c>
      <c r="P66">
        <v>2021</v>
      </c>
    </row>
    <row r="67" spans="1:16">
      <c r="A67">
        <v>44277</v>
      </c>
      <c r="B67" t="s">
        <v>55</v>
      </c>
      <c r="C67">
        <v>4</v>
      </c>
      <c r="D67" t="s">
        <v>69</v>
      </c>
      <c r="E67" t="s">
        <v>71</v>
      </c>
      <c r="F67">
        <v>0</v>
      </c>
      <c r="G67" t="s">
        <v>107</v>
      </c>
      <c r="H67" t="s">
        <v>120</v>
      </c>
      <c r="I67" t="s">
        <v>123</v>
      </c>
      <c r="J67">
        <v>73</v>
      </c>
      <c r="K67">
        <v>94.17</v>
      </c>
      <c r="L67">
        <v>292</v>
      </c>
      <c r="M67">
        <v>376.68</v>
      </c>
      <c r="N67">
        <v>22</v>
      </c>
      <c r="O67" t="s">
        <v>128</v>
      </c>
      <c r="P67">
        <v>2021</v>
      </c>
    </row>
    <row r="68" spans="1:16">
      <c r="A68">
        <v>44280</v>
      </c>
      <c r="B68" t="s">
        <v>20</v>
      </c>
      <c r="C68">
        <v>14</v>
      </c>
      <c r="D68" t="s">
        <v>69</v>
      </c>
      <c r="E68" t="s">
        <v>72</v>
      </c>
      <c r="F68">
        <v>0</v>
      </c>
      <c r="G68" t="s">
        <v>73</v>
      </c>
      <c r="H68" t="s">
        <v>117</v>
      </c>
      <c r="I68" t="s">
        <v>122</v>
      </c>
      <c r="J68">
        <v>144</v>
      </c>
      <c r="K68">
        <v>156.96</v>
      </c>
      <c r="L68">
        <v>2016</v>
      </c>
      <c r="M68">
        <v>2197.44</v>
      </c>
      <c r="N68">
        <v>25</v>
      </c>
      <c r="O68" t="s">
        <v>128</v>
      </c>
      <c r="P68">
        <v>2021</v>
      </c>
    </row>
    <row r="69" spans="1:16">
      <c r="A69">
        <v>44280</v>
      </c>
      <c r="B69" t="s">
        <v>35</v>
      </c>
      <c r="C69">
        <v>4</v>
      </c>
      <c r="D69" t="s">
        <v>70</v>
      </c>
      <c r="E69" t="s">
        <v>72</v>
      </c>
      <c r="F69">
        <v>0</v>
      </c>
      <c r="G69" t="s">
        <v>85</v>
      </c>
      <c r="H69" t="s">
        <v>119</v>
      </c>
      <c r="I69" t="s">
        <v>123</v>
      </c>
      <c r="J69">
        <v>75</v>
      </c>
      <c r="K69">
        <v>85.5</v>
      </c>
      <c r="L69">
        <v>300</v>
      </c>
      <c r="M69">
        <v>342</v>
      </c>
      <c r="N69">
        <v>25</v>
      </c>
      <c r="O69" t="s">
        <v>128</v>
      </c>
      <c r="P69">
        <v>2021</v>
      </c>
    </row>
    <row r="70" spans="1:16">
      <c r="A70">
        <v>44280</v>
      </c>
      <c r="B70" t="s">
        <v>39</v>
      </c>
      <c r="C70">
        <v>8</v>
      </c>
      <c r="D70" t="s">
        <v>70</v>
      </c>
      <c r="E70" t="s">
        <v>72</v>
      </c>
      <c r="F70">
        <v>0</v>
      </c>
      <c r="G70" t="s">
        <v>89</v>
      </c>
      <c r="H70" t="s">
        <v>121</v>
      </c>
      <c r="I70" t="s">
        <v>124</v>
      </c>
      <c r="J70">
        <v>47</v>
      </c>
      <c r="K70">
        <v>53.11</v>
      </c>
      <c r="L70">
        <v>376</v>
      </c>
      <c r="M70">
        <v>424.88</v>
      </c>
      <c r="N70">
        <v>25</v>
      </c>
      <c r="O70" t="s">
        <v>128</v>
      </c>
      <c r="P70">
        <v>2021</v>
      </c>
    </row>
    <row r="71" spans="1:16">
      <c r="A71">
        <v>44280</v>
      </c>
      <c r="B71" t="s">
        <v>21</v>
      </c>
      <c r="C71">
        <v>2</v>
      </c>
      <c r="D71" t="s">
        <v>70</v>
      </c>
      <c r="E71" t="s">
        <v>71</v>
      </c>
      <c r="F71">
        <v>0</v>
      </c>
      <c r="G71" t="s">
        <v>74</v>
      </c>
      <c r="H71" t="s">
        <v>118</v>
      </c>
      <c r="I71" t="s">
        <v>123</v>
      </c>
      <c r="J71">
        <v>72</v>
      </c>
      <c r="K71">
        <v>79.92</v>
      </c>
      <c r="L71">
        <v>144</v>
      </c>
      <c r="M71">
        <v>159.84</v>
      </c>
      <c r="N71">
        <v>25</v>
      </c>
      <c r="O71" t="s">
        <v>128</v>
      </c>
      <c r="P71">
        <v>2021</v>
      </c>
    </row>
    <row r="72" spans="1:16">
      <c r="A72">
        <v>44281</v>
      </c>
      <c r="B72" t="s">
        <v>36</v>
      </c>
      <c r="C72">
        <v>4</v>
      </c>
      <c r="D72" t="s">
        <v>70</v>
      </c>
      <c r="E72" t="s">
        <v>72</v>
      </c>
      <c r="F72">
        <v>0</v>
      </c>
      <c r="G72" t="s">
        <v>86</v>
      </c>
      <c r="H72" t="s">
        <v>119</v>
      </c>
      <c r="I72" t="s">
        <v>123</v>
      </c>
      <c r="J72">
        <v>98</v>
      </c>
      <c r="K72">
        <v>103.88</v>
      </c>
      <c r="L72">
        <v>392</v>
      </c>
      <c r="M72">
        <v>415.52</v>
      </c>
      <c r="N72">
        <v>26</v>
      </c>
      <c r="O72" t="s">
        <v>128</v>
      </c>
      <c r="P72">
        <v>2021</v>
      </c>
    </row>
    <row r="73" spans="1:16">
      <c r="A73">
        <v>44281</v>
      </c>
      <c r="B73" t="s">
        <v>30</v>
      </c>
      <c r="C73">
        <v>1</v>
      </c>
      <c r="D73" t="s">
        <v>70</v>
      </c>
      <c r="E73" t="s">
        <v>72</v>
      </c>
      <c r="F73">
        <v>0</v>
      </c>
      <c r="G73" t="s">
        <v>80</v>
      </c>
      <c r="H73" t="s">
        <v>118</v>
      </c>
      <c r="I73" t="s">
        <v>122</v>
      </c>
      <c r="J73">
        <v>120</v>
      </c>
      <c r="K73">
        <v>162</v>
      </c>
      <c r="L73">
        <v>120</v>
      </c>
      <c r="M73">
        <v>162</v>
      </c>
      <c r="N73">
        <v>26</v>
      </c>
      <c r="O73" t="s">
        <v>128</v>
      </c>
      <c r="P73">
        <v>2021</v>
      </c>
    </row>
    <row r="74" spans="1:16">
      <c r="A74">
        <v>44281</v>
      </c>
      <c r="B74" t="s">
        <v>40</v>
      </c>
      <c r="C74">
        <v>9</v>
      </c>
      <c r="D74" t="s">
        <v>70</v>
      </c>
      <c r="E74" t="s">
        <v>71</v>
      </c>
      <c r="F74">
        <v>0</v>
      </c>
      <c r="G74" t="s">
        <v>90</v>
      </c>
      <c r="H74" t="s">
        <v>120</v>
      </c>
      <c r="I74" t="s">
        <v>122</v>
      </c>
      <c r="J74">
        <v>148</v>
      </c>
      <c r="K74">
        <v>164.28</v>
      </c>
      <c r="L74">
        <v>1332</v>
      </c>
      <c r="M74">
        <v>1478.52</v>
      </c>
      <c r="N74">
        <v>26</v>
      </c>
      <c r="O74" t="s">
        <v>128</v>
      </c>
      <c r="P74">
        <v>2021</v>
      </c>
    </row>
    <row r="75" spans="1:16">
      <c r="A75">
        <v>44282</v>
      </c>
      <c r="B75" t="s">
        <v>48</v>
      </c>
      <c r="C75">
        <v>3</v>
      </c>
      <c r="D75" t="s">
        <v>70</v>
      </c>
      <c r="E75" t="s">
        <v>71</v>
      </c>
      <c r="F75">
        <v>0</v>
      </c>
      <c r="G75" t="s">
        <v>99</v>
      </c>
      <c r="H75" t="s">
        <v>121</v>
      </c>
      <c r="I75" t="s">
        <v>122</v>
      </c>
      <c r="J75">
        <v>148</v>
      </c>
      <c r="K75">
        <v>201.28</v>
      </c>
      <c r="L75">
        <v>444</v>
      </c>
      <c r="M75">
        <v>603.84</v>
      </c>
      <c r="N75">
        <v>27</v>
      </c>
      <c r="O75" t="s">
        <v>128</v>
      </c>
      <c r="P75">
        <v>2021</v>
      </c>
    </row>
    <row r="76" spans="1:16">
      <c r="A76">
        <v>44283</v>
      </c>
      <c r="B76" t="s">
        <v>56</v>
      </c>
      <c r="C76">
        <v>8</v>
      </c>
      <c r="D76" t="s">
        <v>69</v>
      </c>
      <c r="E76" t="s">
        <v>72</v>
      </c>
      <c r="F76">
        <v>0</v>
      </c>
      <c r="G76" t="s">
        <v>108</v>
      </c>
      <c r="H76" t="s">
        <v>119</v>
      </c>
      <c r="I76" t="s">
        <v>124</v>
      </c>
      <c r="J76">
        <v>43</v>
      </c>
      <c r="K76">
        <v>47.73</v>
      </c>
      <c r="L76">
        <v>344</v>
      </c>
      <c r="M76">
        <v>381.84</v>
      </c>
      <c r="N76">
        <v>28</v>
      </c>
      <c r="O76" t="s">
        <v>128</v>
      </c>
      <c r="P76">
        <v>2021</v>
      </c>
    </row>
    <row r="77" spans="1:16">
      <c r="A77">
        <v>44285</v>
      </c>
      <c r="B77" t="s">
        <v>21</v>
      </c>
      <c r="C77">
        <v>1</v>
      </c>
      <c r="D77" t="s">
        <v>69</v>
      </c>
      <c r="E77" t="s">
        <v>72</v>
      </c>
      <c r="F77">
        <v>0</v>
      </c>
      <c r="G77" t="s">
        <v>74</v>
      </c>
      <c r="H77" t="s">
        <v>118</v>
      </c>
      <c r="I77" t="s">
        <v>123</v>
      </c>
      <c r="J77">
        <v>72</v>
      </c>
      <c r="K77">
        <v>79.92</v>
      </c>
      <c r="L77">
        <v>72</v>
      </c>
      <c r="M77">
        <v>79.92</v>
      </c>
      <c r="N77">
        <v>30</v>
      </c>
      <c r="O77" t="s">
        <v>128</v>
      </c>
      <c r="P77">
        <v>2021</v>
      </c>
    </row>
    <row r="78" spans="1:16">
      <c r="A78">
        <v>44286</v>
      </c>
      <c r="B78" t="s">
        <v>30</v>
      </c>
      <c r="C78">
        <v>3</v>
      </c>
      <c r="D78" t="s">
        <v>70</v>
      </c>
      <c r="E78" t="s">
        <v>72</v>
      </c>
      <c r="F78">
        <v>0</v>
      </c>
      <c r="G78" t="s">
        <v>80</v>
      </c>
      <c r="H78" t="s">
        <v>118</v>
      </c>
      <c r="I78" t="s">
        <v>122</v>
      </c>
      <c r="J78">
        <v>120</v>
      </c>
      <c r="K78">
        <v>162</v>
      </c>
      <c r="L78">
        <v>360</v>
      </c>
      <c r="M78">
        <v>486</v>
      </c>
      <c r="N78">
        <v>31</v>
      </c>
      <c r="O78" t="s">
        <v>128</v>
      </c>
      <c r="P78">
        <v>2021</v>
      </c>
    </row>
    <row r="79" spans="1:16">
      <c r="A79">
        <v>44290</v>
      </c>
      <c r="B79" t="s">
        <v>37</v>
      </c>
      <c r="C79">
        <v>4</v>
      </c>
      <c r="D79" t="s">
        <v>70</v>
      </c>
      <c r="E79" t="s">
        <v>72</v>
      </c>
      <c r="F79">
        <v>0</v>
      </c>
      <c r="G79" t="s">
        <v>87</v>
      </c>
      <c r="H79" t="s">
        <v>118</v>
      </c>
      <c r="I79" t="s">
        <v>123</v>
      </c>
      <c r="J79">
        <v>90</v>
      </c>
      <c r="K79">
        <v>115.2</v>
      </c>
      <c r="L79">
        <v>360</v>
      </c>
      <c r="M79">
        <v>460.8</v>
      </c>
      <c r="N79">
        <v>4</v>
      </c>
      <c r="O79" t="s">
        <v>129</v>
      </c>
      <c r="P79">
        <v>2021</v>
      </c>
    </row>
    <row r="80" spans="1:16">
      <c r="A80">
        <v>44290</v>
      </c>
      <c r="B80" t="s">
        <v>57</v>
      </c>
      <c r="C80">
        <v>9</v>
      </c>
      <c r="D80" t="s">
        <v>69</v>
      </c>
      <c r="E80" t="s">
        <v>72</v>
      </c>
      <c r="F80">
        <v>0</v>
      </c>
      <c r="G80" t="s">
        <v>109</v>
      </c>
      <c r="H80" t="s">
        <v>119</v>
      </c>
      <c r="I80" t="s">
        <v>125</v>
      </c>
      <c r="J80">
        <v>6</v>
      </c>
      <c r="K80">
        <v>7.8599999999999994</v>
      </c>
      <c r="L80">
        <v>54</v>
      </c>
      <c r="M80">
        <v>70.739999999999995</v>
      </c>
      <c r="N80">
        <v>4</v>
      </c>
      <c r="O80" t="s">
        <v>129</v>
      </c>
      <c r="P80">
        <v>2021</v>
      </c>
    </row>
    <row r="81" spans="1:16">
      <c r="A81">
        <v>44291</v>
      </c>
      <c r="B81" t="s">
        <v>25</v>
      </c>
      <c r="C81">
        <v>15</v>
      </c>
      <c r="D81" t="s">
        <v>69</v>
      </c>
      <c r="E81" t="s">
        <v>71</v>
      </c>
      <c r="F81">
        <v>0</v>
      </c>
      <c r="G81" t="s">
        <v>78</v>
      </c>
      <c r="H81" t="s">
        <v>121</v>
      </c>
      <c r="I81" t="s">
        <v>123</v>
      </c>
      <c r="J81">
        <v>93</v>
      </c>
      <c r="K81">
        <v>104.16</v>
      </c>
      <c r="L81">
        <v>1395</v>
      </c>
      <c r="M81">
        <v>1562.4</v>
      </c>
      <c r="N81">
        <v>5</v>
      </c>
      <c r="O81" t="s">
        <v>129</v>
      </c>
      <c r="P81">
        <v>2021</v>
      </c>
    </row>
    <row r="82" spans="1:16">
      <c r="A82">
        <v>44295</v>
      </c>
      <c r="B82" t="s">
        <v>44</v>
      </c>
      <c r="C82">
        <v>3</v>
      </c>
      <c r="D82" t="s">
        <v>69</v>
      </c>
      <c r="E82" t="s">
        <v>71</v>
      </c>
      <c r="F82">
        <v>0</v>
      </c>
      <c r="G82" t="s">
        <v>95</v>
      </c>
      <c r="H82" t="s">
        <v>119</v>
      </c>
      <c r="I82" t="s">
        <v>122</v>
      </c>
      <c r="J82">
        <v>133</v>
      </c>
      <c r="K82">
        <v>155.61000000000001</v>
      </c>
      <c r="L82">
        <v>399</v>
      </c>
      <c r="M82">
        <v>466.83</v>
      </c>
      <c r="N82">
        <v>9</v>
      </c>
      <c r="O82" t="s">
        <v>129</v>
      </c>
      <c r="P82">
        <v>2021</v>
      </c>
    </row>
    <row r="83" spans="1:16">
      <c r="A83">
        <v>44296</v>
      </c>
      <c r="B83" t="s">
        <v>42</v>
      </c>
      <c r="C83">
        <v>14</v>
      </c>
      <c r="D83" t="s">
        <v>70</v>
      </c>
      <c r="E83" t="s">
        <v>71</v>
      </c>
      <c r="F83">
        <v>0</v>
      </c>
      <c r="G83" t="s">
        <v>92</v>
      </c>
      <c r="H83" t="s">
        <v>117</v>
      </c>
      <c r="I83" t="s">
        <v>122</v>
      </c>
      <c r="J83">
        <v>121</v>
      </c>
      <c r="K83">
        <v>141.57</v>
      </c>
      <c r="L83">
        <v>1694</v>
      </c>
      <c r="M83">
        <v>1981.98</v>
      </c>
      <c r="N83">
        <v>10</v>
      </c>
      <c r="O83" t="s">
        <v>129</v>
      </c>
      <c r="P83">
        <v>2021</v>
      </c>
    </row>
    <row r="84" spans="1:16">
      <c r="A84">
        <v>44298</v>
      </c>
      <c r="B84" t="s">
        <v>28</v>
      </c>
      <c r="C84">
        <v>3</v>
      </c>
      <c r="D84" t="s">
        <v>70</v>
      </c>
      <c r="E84" t="s">
        <v>72</v>
      </c>
      <c r="F84">
        <v>0</v>
      </c>
      <c r="G84" t="s">
        <v>93</v>
      </c>
      <c r="H84" t="s">
        <v>118</v>
      </c>
      <c r="I84" t="s">
        <v>123</v>
      </c>
      <c r="J84">
        <v>67</v>
      </c>
      <c r="K84">
        <v>85.76</v>
      </c>
      <c r="L84">
        <v>201</v>
      </c>
      <c r="M84">
        <v>257.27999999999997</v>
      </c>
      <c r="N84">
        <v>12</v>
      </c>
      <c r="O84" t="s">
        <v>129</v>
      </c>
      <c r="P84">
        <v>2021</v>
      </c>
    </row>
    <row r="85" spans="1:16">
      <c r="A85">
        <v>44298</v>
      </c>
      <c r="B85" t="s">
        <v>39</v>
      </c>
      <c r="C85">
        <v>4</v>
      </c>
      <c r="D85" t="s">
        <v>70</v>
      </c>
      <c r="E85" t="s">
        <v>71</v>
      </c>
      <c r="F85">
        <v>0</v>
      </c>
      <c r="G85" t="s">
        <v>89</v>
      </c>
      <c r="H85" t="s">
        <v>121</v>
      </c>
      <c r="I85" t="s">
        <v>124</v>
      </c>
      <c r="J85">
        <v>47</v>
      </c>
      <c r="K85">
        <v>53.11</v>
      </c>
      <c r="L85">
        <v>188</v>
      </c>
      <c r="M85">
        <v>212.44</v>
      </c>
      <c r="N85">
        <v>12</v>
      </c>
      <c r="O85" t="s">
        <v>129</v>
      </c>
      <c r="P85">
        <v>2021</v>
      </c>
    </row>
    <row r="86" spans="1:16">
      <c r="A86">
        <v>44298</v>
      </c>
      <c r="B86" t="s">
        <v>46</v>
      </c>
      <c r="C86">
        <v>9</v>
      </c>
      <c r="D86" t="s">
        <v>70</v>
      </c>
      <c r="E86" t="s">
        <v>71</v>
      </c>
      <c r="F86">
        <v>0</v>
      </c>
      <c r="G86" t="s">
        <v>97</v>
      </c>
      <c r="H86" t="s">
        <v>121</v>
      </c>
      <c r="I86" t="s">
        <v>124</v>
      </c>
      <c r="J86">
        <v>48</v>
      </c>
      <c r="K86">
        <v>57.12</v>
      </c>
      <c r="L86">
        <v>432</v>
      </c>
      <c r="M86">
        <v>514.08000000000004</v>
      </c>
      <c r="N86">
        <v>12</v>
      </c>
      <c r="O86" t="s">
        <v>129</v>
      </c>
      <c r="P86">
        <v>2021</v>
      </c>
    </row>
    <row r="87" spans="1:16">
      <c r="A87">
        <v>44298</v>
      </c>
      <c r="B87" t="s">
        <v>58</v>
      </c>
      <c r="C87">
        <v>13</v>
      </c>
      <c r="D87" t="s">
        <v>70</v>
      </c>
      <c r="E87" t="s">
        <v>72</v>
      </c>
      <c r="F87">
        <v>0</v>
      </c>
      <c r="G87" t="s">
        <v>110</v>
      </c>
      <c r="H87" t="s">
        <v>121</v>
      </c>
      <c r="I87" t="s">
        <v>123</v>
      </c>
      <c r="J87">
        <v>95</v>
      </c>
      <c r="K87">
        <v>119.7</v>
      </c>
      <c r="L87">
        <v>1235</v>
      </c>
      <c r="M87">
        <v>1556.1</v>
      </c>
      <c r="N87">
        <v>12</v>
      </c>
      <c r="O87" t="s">
        <v>129</v>
      </c>
      <c r="P87">
        <v>2021</v>
      </c>
    </row>
    <row r="88" spans="1:16">
      <c r="A88">
        <v>44301</v>
      </c>
      <c r="B88" t="s">
        <v>59</v>
      </c>
      <c r="C88">
        <v>3</v>
      </c>
      <c r="D88" t="s">
        <v>70</v>
      </c>
      <c r="E88" t="s">
        <v>71</v>
      </c>
      <c r="F88">
        <v>0</v>
      </c>
      <c r="G88" t="s">
        <v>111</v>
      </c>
      <c r="H88" t="s">
        <v>120</v>
      </c>
      <c r="I88" t="s">
        <v>122</v>
      </c>
      <c r="J88">
        <v>134</v>
      </c>
      <c r="K88">
        <v>156.78</v>
      </c>
      <c r="L88">
        <v>402</v>
      </c>
      <c r="M88">
        <v>470.34</v>
      </c>
      <c r="N88">
        <v>15</v>
      </c>
      <c r="O88" t="s">
        <v>129</v>
      </c>
      <c r="P88">
        <v>2021</v>
      </c>
    </row>
    <row r="89" spans="1:16">
      <c r="A89">
        <v>44302</v>
      </c>
      <c r="B89" t="s">
        <v>50</v>
      </c>
      <c r="C89">
        <v>15</v>
      </c>
      <c r="D89" t="s">
        <v>70</v>
      </c>
      <c r="E89" t="s">
        <v>72</v>
      </c>
      <c r="F89">
        <v>0</v>
      </c>
      <c r="G89" t="s">
        <v>102</v>
      </c>
      <c r="H89" t="s">
        <v>120</v>
      </c>
      <c r="I89" t="s">
        <v>125</v>
      </c>
      <c r="J89">
        <v>37</v>
      </c>
      <c r="K89">
        <v>49.21</v>
      </c>
      <c r="L89">
        <v>555</v>
      </c>
      <c r="M89">
        <v>738.15</v>
      </c>
      <c r="N89">
        <v>16</v>
      </c>
      <c r="O89" t="s">
        <v>129</v>
      </c>
      <c r="P89">
        <v>2021</v>
      </c>
    </row>
    <row r="90" spans="1:16">
      <c r="A90">
        <v>44304</v>
      </c>
      <c r="B90" t="s">
        <v>21</v>
      </c>
      <c r="C90">
        <v>9</v>
      </c>
      <c r="D90" t="s">
        <v>68</v>
      </c>
      <c r="E90" t="s">
        <v>71</v>
      </c>
      <c r="F90">
        <v>0</v>
      </c>
      <c r="G90" t="s">
        <v>74</v>
      </c>
      <c r="H90" t="s">
        <v>118</v>
      </c>
      <c r="I90" t="s">
        <v>123</v>
      </c>
      <c r="J90">
        <v>72</v>
      </c>
      <c r="K90">
        <v>79.92</v>
      </c>
      <c r="L90">
        <v>648</v>
      </c>
      <c r="M90">
        <v>719.28</v>
      </c>
      <c r="N90">
        <v>18</v>
      </c>
      <c r="O90" t="s">
        <v>129</v>
      </c>
      <c r="P90">
        <v>2021</v>
      </c>
    </row>
    <row r="91" spans="1:16">
      <c r="A91">
        <v>44304</v>
      </c>
      <c r="B91" t="s">
        <v>60</v>
      </c>
      <c r="C91">
        <v>13</v>
      </c>
      <c r="D91" t="s">
        <v>70</v>
      </c>
      <c r="E91" t="s">
        <v>72</v>
      </c>
      <c r="F91">
        <v>0</v>
      </c>
      <c r="G91" t="s">
        <v>112</v>
      </c>
      <c r="H91" t="s">
        <v>120</v>
      </c>
      <c r="I91" t="s">
        <v>122</v>
      </c>
      <c r="J91">
        <v>150</v>
      </c>
      <c r="K91">
        <v>210</v>
      </c>
      <c r="L91">
        <v>1950</v>
      </c>
      <c r="M91">
        <v>2730</v>
      </c>
      <c r="N91">
        <v>18</v>
      </c>
      <c r="O91" t="s">
        <v>129</v>
      </c>
      <c r="P91">
        <v>2021</v>
      </c>
    </row>
    <row r="92" spans="1:16">
      <c r="A92">
        <v>44309</v>
      </c>
      <c r="B92" t="s">
        <v>30</v>
      </c>
      <c r="C92">
        <v>6</v>
      </c>
      <c r="D92" t="s">
        <v>70</v>
      </c>
      <c r="E92" t="s">
        <v>71</v>
      </c>
      <c r="F92">
        <v>0</v>
      </c>
      <c r="G92" t="s">
        <v>80</v>
      </c>
      <c r="H92" t="s">
        <v>118</v>
      </c>
      <c r="I92" t="s">
        <v>122</v>
      </c>
      <c r="J92">
        <v>120</v>
      </c>
      <c r="K92">
        <v>162</v>
      </c>
      <c r="L92">
        <v>720</v>
      </c>
      <c r="M92">
        <v>972</v>
      </c>
      <c r="N92">
        <v>23</v>
      </c>
      <c r="O92" t="s">
        <v>129</v>
      </c>
      <c r="P92">
        <v>2021</v>
      </c>
    </row>
    <row r="93" spans="1:16">
      <c r="A93">
        <v>44309</v>
      </c>
      <c r="B93" t="s">
        <v>53</v>
      </c>
      <c r="C93">
        <v>10</v>
      </c>
      <c r="D93" t="s">
        <v>70</v>
      </c>
      <c r="E93" t="s">
        <v>71</v>
      </c>
      <c r="F93">
        <v>0</v>
      </c>
      <c r="G93" t="s">
        <v>105</v>
      </c>
      <c r="H93" t="s">
        <v>121</v>
      </c>
      <c r="I93" t="s">
        <v>125</v>
      </c>
      <c r="J93">
        <v>37</v>
      </c>
      <c r="K93">
        <v>41.81</v>
      </c>
      <c r="L93">
        <v>370</v>
      </c>
      <c r="M93">
        <v>418.1</v>
      </c>
      <c r="N93">
        <v>23</v>
      </c>
      <c r="O93" t="s">
        <v>129</v>
      </c>
      <c r="P93">
        <v>2021</v>
      </c>
    </row>
    <row r="94" spans="1:16">
      <c r="A94">
        <v>44310</v>
      </c>
      <c r="B94" t="s">
        <v>48</v>
      </c>
      <c r="C94">
        <v>2</v>
      </c>
      <c r="D94" t="s">
        <v>69</v>
      </c>
      <c r="E94" t="s">
        <v>71</v>
      </c>
      <c r="F94">
        <v>0</v>
      </c>
      <c r="G94" t="s">
        <v>99</v>
      </c>
      <c r="H94" t="s">
        <v>121</v>
      </c>
      <c r="I94" t="s">
        <v>122</v>
      </c>
      <c r="J94">
        <v>148</v>
      </c>
      <c r="K94">
        <v>201.28</v>
      </c>
      <c r="L94">
        <v>296</v>
      </c>
      <c r="M94">
        <v>402.56</v>
      </c>
      <c r="N94">
        <v>24</v>
      </c>
      <c r="O94" t="s">
        <v>129</v>
      </c>
      <c r="P94">
        <v>2021</v>
      </c>
    </row>
    <row r="95" spans="1:16">
      <c r="A95">
        <v>44312</v>
      </c>
      <c r="B95" t="s">
        <v>28</v>
      </c>
      <c r="C95">
        <v>3</v>
      </c>
      <c r="D95" t="s">
        <v>70</v>
      </c>
      <c r="E95" t="s">
        <v>71</v>
      </c>
      <c r="F95">
        <v>0</v>
      </c>
      <c r="G95" t="s">
        <v>93</v>
      </c>
      <c r="H95" t="s">
        <v>118</v>
      </c>
      <c r="I95" t="s">
        <v>123</v>
      </c>
      <c r="J95">
        <v>67</v>
      </c>
      <c r="K95">
        <v>85.76</v>
      </c>
      <c r="L95">
        <v>201</v>
      </c>
      <c r="M95">
        <v>257.27999999999997</v>
      </c>
      <c r="N95">
        <v>26</v>
      </c>
      <c r="O95" t="s">
        <v>129</v>
      </c>
      <c r="P95">
        <v>2021</v>
      </c>
    </row>
    <row r="96" spans="1:16">
      <c r="A96">
        <v>44315</v>
      </c>
      <c r="B96" t="s">
        <v>48</v>
      </c>
      <c r="C96">
        <v>7</v>
      </c>
      <c r="D96" t="s">
        <v>70</v>
      </c>
      <c r="E96" t="s">
        <v>71</v>
      </c>
      <c r="F96">
        <v>0</v>
      </c>
      <c r="G96" t="s">
        <v>99</v>
      </c>
      <c r="H96" t="s">
        <v>121</v>
      </c>
      <c r="I96" t="s">
        <v>122</v>
      </c>
      <c r="J96">
        <v>148</v>
      </c>
      <c r="K96">
        <v>201.28</v>
      </c>
      <c r="L96">
        <v>1036</v>
      </c>
      <c r="M96">
        <v>1408.96</v>
      </c>
      <c r="N96">
        <v>29</v>
      </c>
      <c r="O96" t="s">
        <v>129</v>
      </c>
      <c r="P96">
        <v>2021</v>
      </c>
    </row>
    <row r="97" spans="1:16">
      <c r="A97">
        <v>44316</v>
      </c>
      <c r="B97" t="s">
        <v>39</v>
      </c>
      <c r="C97">
        <v>1</v>
      </c>
      <c r="D97" t="s">
        <v>70</v>
      </c>
      <c r="E97" t="s">
        <v>71</v>
      </c>
      <c r="F97">
        <v>0</v>
      </c>
      <c r="G97" t="s">
        <v>89</v>
      </c>
      <c r="H97" t="s">
        <v>121</v>
      </c>
      <c r="I97" t="s">
        <v>124</v>
      </c>
      <c r="J97">
        <v>47</v>
      </c>
      <c r="K97">
        <v>53.11</v>
      </c>
      <c r="L97">
        <v>47</v>
      </c>
      <c r="M97">
        <v>53.11</v>
      </c>
      <c r="N97">
        <v>30</v>
      </c>
      <c r="O97" t="s">
        <v>129</v>
      </c>
      <c r="P97">
        <v>2021</v>
      </c>
    </row>
    <row r="98" spans="1:16">
      <c r="A98">
        <v>44317</v>
      </c>
      <c r="B98" t="s">
        <v>50</v>
      </c>
      <c r="C98">
        <v>3</v>
      </c>
      <c r="D98" t="s">
        <v>69</v>
      </c>
      <c r="E98" t="s">
        <v>72</v>
      </c>
      <c r="F98">
        <v>0</v>
      </c>
      <c r="G98" t="s">
        <v>102</v>
      </c>
      <c r="H98" t="s">
        <v>120</v>
      </c>
      <c r="I98" t="s">
        <v>125</v>
      </c>
      <c r="J98">
        <v>37</v>
      </c>
      <c r="K98">
        <v>49.21</v>
      </c>
      <c r="L98">
        <v>111</v>
      </c>
      <c r="M98">
        <v>147.63</v>
      </c>
      <c r="N98">
        <v>1</v>
      </c>
      <c r="O98" t="s">
        <v>130</v>
      </c>
      <c r="P98">
        <v>2021</v>
      </c>
    </row>
    <row r="99" spans="1:16">
      <c r="A99">
        <v>44317</v>
      </c>
      <c r="B99" t="s">
        <v>30</v>
      </c>
      <c r="C99">
        <v>1</v>
      </c>
      <c r="D99" t="s">
        <v>69</v>
      </c>
      <c r="E99" t="s">
        <v>72</v>
      </c>
      <c r="F99">
        <v>0</v>
      </c>
      <c r="G99" t="s">
        <v>80</v>
      </c>
      <c r="H99" t="s">
        <v>118</v>
      </c>
      <c r="I99" t="s">
        <v>122</v>
      </c>
      <c r="J99">
        <v>120</v>
      </c>
      <c r="K99">
        <v>162</v>
      </c>
      <c r="L99">
        <v>120</v>
      </c>
      <c r="M99">
        <v>162</v>
      </c>
      <c r="N99">
        <v>1</v>
      </c>
      <c r="O99" t="s">
        <v>130</v>
      </c>
      <c r="P99">
        <v>2021</v>
      </c>
    </row>
    <row r="100" spans="1:16">
      <c r="A100">
        <v>44319</v>
      </c>
      <c r="B100" t="s">
        <v>33</v>
      </c>
      <c r="C100">
        <v>3</v>
      </c>
      <c r="D100" t="s">
        <v>69</v>
      </c>
      <c r="E100" t="s">
        <v>71</v>
      </c>
      <c r="F100">
        <v>0</v>
      </c>
      <c r="G100" t="s">
        <v>83</v>
      </c>
      <c r="H100" t="s">
        <v>121</v>
      </c>
      <c r="I100" t="s">
        <v>124</v>
      </c>
      <c r="J100">
        <v>55</v>
      </c>
      <c r="K100">
        <v>58.3</v>
      </c>
      <c r="L100">
        <v>165</v>
      </c>
      <c r="M100">
        <v>174.9</v>
      </c>
      <c r="N100">
        <v>3</v>
      </c>
      <c r="O100" t="s">
        <v>130</v>
      </c>
      <c r="P100">
        <v>2021</v>
      </c>
    </row>
    <row r="101" spans="1:16">
      <c r="A101">
        <v>44320</v>
      </c>
      <c r="B101" t="s">
        <v>47</v>
      </c>
      <c r="C101">
        <v>13</v>
      </c>
      <c r="D101" t="s">
        <v>69</v>
      </c>
      <c r="E101" t="s">
        <v>71</v>
      </c>
      <c r="F101">
        <v>0</v>
      </c>
      <c r="G101" t="s">
        <v>98</v>
      </c>
      <c r="H101" t="s">
        <v>120</v>
      </c>
      <c r="I101" t="s">
        <v>125</v>
      </c>
      <c r="J101">
        <v>12</v>
      </c>
      <c r="K101">
        <v>15.72</v>
      </c>
      <c r="L101">
        <v>156</v>
      </c>
      <c r="M101">
        <v>204.36</v>
      </c>
      <c r="N101">
        <v>4</v>
      </c>
      <c r="O101" t="s">
        <v>130</v>
      </c>
      <c r="P101">
        <v>2021</v>
      </c>
    </row>
    <row r="102" spans="1:16">
      <c r="A102">
        <v>44320</v>
      </c>
      <c r="B102" t="s">
        <v>29</v>
      </c>
      <c r="C102">
        <v>4</v>
      </c>
      <c r="D102" t="s">
        <v>70</v>
      </c>
      <c r="E102" t="s">
        <v>72</v>
      </c>
      <c r="F102">
        <v>0</v>
      </c>
      <c r="G102" t="s">
        <v>113</v>
      </c>
      <c r="H102" t="s">
        <v>120</v>
      </c>
      <c r="I102" t="s">
        <v>123</v>
      </c>
      <c r="J102">
        <v>112</v>
      </c>
      <c r="K102">
        <v>146.72</v>
      </c>
      <c r="L102">
        <v>448</v>
      </c>
      <c r="M102">
        <v>586.88</v>
      </c>
      <c r="N102">
        <v>4</v>
      </c>
      <c r="O102" t="s">
        <v>130</v>
      </c>
      <c r="P102">
        <v>2021</v>
      </c>
    </row>
    <row r="103" spans="1:16">
      <c r="A103">
        <v>44321</v>
      </c>
      <c r="B103" t="s">
        <v>57</v>
      </c>
      <c r="C103">
        <v>13</v>
      </c>
      <c r="D103" t="s">
        <v>70</v>
      </c>
      <c r="E103" t="s">
        <v>72</v>
      </c>
      <c r="F103">
        <v>0</v>
      </c>
      <c r="G103" t="s">
        <v>109</v>
      </c>
      <c r="H103" t="s">
        <v>119</v>
      </c>
      <c r="I103" t="s">
        <v>125</v>
      </c>
      <c r="J103">
        <v>6</v>
      </c>
      <c r="K103">
        <v>7.8599999999999994</v>
      </c>
      <c r="L103">
        <v>78</v>
      </c>
      <c r="M103">
        <v>102.18</v>
      </c>
      <c r="N103">
        <v>5</v>
      </c>
      <c r="O103" t="s">
        <v>130</v>
      </c>
      <c r="P103">
        <v>2021</v>
      </c>
    </row>
    <row r="104" spans="1:16">
      <c r="A104">
        <v>44322</v>
      </c>
      <c r="B104" t="s">
        <v>45</v>
      </c>
      <c r="C104">
        <v>15</v>
      </c>
      <c r="D104" t="s">
        <v>70</v>
      </c>
      <c r="E104" t="s">
        <v>71</v>
      </c>
      <c r="F104">
        <v>0</v>
      </c>
      <c r="G104" t="s">
        <v>96</v>
      </c>
      <c r="H104" t="s">
        <v>119</v>
      </c>
      <c r="I104" t="s">
        <v>123</v>
      </c>
      <c r="J104">
        <v>83</v>
      </c>
      <c r="K104">
        <v>94.62</v>
      </c>
      <c r="L104">
        <v>1245</v>
      </c>
      <c r="M104">
        <v>1419.3</v>
      </c>
      <c r="N104">
        <v>6</v>
      </c>
      <c r="O104" t="s">
        <v>130</v>
      </c>
      <c r="P104">
        <v>2021</v>
      </c>
    </row>
    <row r="105" spans="1:16">
      <c r="A105">
        <v>44322</v>
      </c>
      <c r="B105" t="s">
        <v>57</v>
      </c>
      <c r="C105">
        <v>6</v>
      </c>
      <c r="D105" t="s">
        <v>69</v>
      </c>
      <c r="E105" t="s">
        <v>71</v>
      </c>
      <c r="F105">
        <v>0</v>
      </c>
      <c r="G105" t="s">
        <v>109</v>
      </c>
      <c r="H105" t="s">
        <v>119</v>
      </c>
      <c r="I105" t="s">
        <v>125</v>
      </c>
      <c r="J105">
        <v>6</v>
      </c>
      <c r="K105">
        <v>7.8599999999999994</v>
      </c>
      <c r="L105">
        <v>36</v>
      </c>
      <c r="M105">
        <v>47.16</v>
      </c>
      <c r="N105">
        <v>6</v>
      </c>
      <c r="O105" t="s">
        <v>130</v>
      </c>
      <c r="P105">
        <v>2021</v>
      </c>
    </row>
    <row r="106" spans="1:16">
      <c r="A106">
        <v>44323</v>
      </c>
      <c r="B106" t="s">
        <v>50</v>
      </c>
      <c r="C106">
        <v>1</v>
      </c>
      <c r="D106" t="s">
        <v>70</v>
      </c>
      <c r="E106" t="s">
        <v>72</v>
      </c>
      <c r="F106">
        <v>0</v>
      </c>
      <c r="G106" t="s">
        <v>102</v>
      </c>
      <c r="H106" t="s">
        <v>120</v>
      </c>
      <c r="I106" t="s">
        <v>125</v>
      </c>
      <c r="J106">
        <v>37</v>
      </c>
      <c r="K106">
        <v>49.21</v>
      </c>
      <c r="L106">
        <v>37</v>
      </c>
      <c r="M106">
        <v>49.21</v>
      </c>
      <c r="N106">
        <v>7</v>
      </c>
      <c r="O106" t="s">
        <v>130</v>
      </c>
      <c r="P106">
        <v>2021</v>
      </c>
    </row>
    <row r="107" spans="1:16">
      <c r="A107">
        <v>44325</v>
      </c>
      <c r="B107" t="s">
        <v>41</v>
      </c>
      <c r="C107">
        <v>6</v>
      </c>
      <c r="D107" t="s">
        <v>69</v>
      </c>
      <c r="E107" t="s">
        <v>71</v>
      </c>
      <c r="F107">
        <v>0</v>
      </c>
      <c r="G107" t="s">
        <v>91</v>
      </c>
      <c r="H107" t="s">
        <v>120</v>
      </c>
      <c r="I107" t="s">
        <v>125</v>
      </c>
      <c r="J107">
        <v>13</v>
      </c>
      <c r="K107">
        <v>16.64</v>
      </c>
      <c r="L107">
        <v>78</v>
      </c>
      <c r="M107">
        <v>99.84</v>
      </c>
      <c r="N107">
        <v>9</v>
      </c>
      <c r="O107" t="s">
        <v>130</v>
      </c>
      <c r="P107">
        <v>2021</v>
      </c>
    </row>
    <row r="108" spans="1:16">
      <c r="A108">
        <v>44325</v>
      </c>
      <c r="B108" t="s">
        <v>53</v>
      </c>
      <c r="C108">
        <v>8</v>
      </c>
      <c r="D108" t="s">
        <v>70</v>
      </c>
      <c r="E108" t="s">
        <v>72</v>
      </c>
      <c r="F108">
        <v>0</v>
      </c>
      <c r="G108" t="s">
        <v>105</v>
      </c>
      <c r="H108" t="s">
        <v>121</v>
      </c>
      <c r="I108" t="s">
        <v>125</v>
      </c>
      <c r="J108">
        <v>37</v>
      </c>
      <c r="K108">
        <v>41.81</v>
      </c>
      <c r="L108">
        <v>296</v>
      </c>
      <c r="M108">
        <v>334.48</v>
      </c>
      <c r="N108">
        <v>9</v>
      </c>
      <c r="O108" t="s">
        <v>130</v>
      </c>
      <c r="P108">
        <v>2021</v>
      </c>
    </row>
    <row r="109" spans="1:16">
      <c r="A109">
        <v>44328</v>
      </c>
      <c r="B109" t="s">
        <v>41</v>
      </c>
      <c r="C109">
        <v>3</v>
      </c>
      <c r="D109" t="s">
        <v>70</v>
      </c>
      <c r="E109" t="s">
        <v>71</v>
      </c>
      <c r="F109">
        <v>0</v>
      </c>
      <c r="G109" t="s">
        <v>91</v>
      </c>
      <c r="H109" t="s">
        <v>120</v>
      </c>
      <c r="I109" t="s">
        <v>125</v>
      </c>
      <c r="J109">
        <v>13</v>
      </c>
      <c r="K109">
        <v>16.64</v>
      </c>
      <c r="L109">
        <v>39</v>
      </c>
      <c r="M109">
        <v>49.92</v>
      </c>
      <c r="N109">
        <v>12</v>
      </c>
      <c r="O109" t="s">
        <v>130</v>
      </c>
      <c r="P109">
        <v>2021</v>
      </c>
    </row>
    <row r="110" spans="1:16">
      <c r="A110">
        <v>44328</v>
      </c>
      <c r="B110" t="s">
        <v>24</v>
      </c>
      <c r="C110">
        <v>15</v>
      </c>
      <c r="D110" t="s">
        <v>70</v>
      </c>
      <c r="E110" t="s">
        <v>71</v>
      </c>
      <c r="F110">
        <v>0</v>
      </c>
      <c r="G110" t="s">
        <v>77</v>
      </c>
      <c r="H110" t="s">
        <v>121</v>
      </c>
      <c r="I110" t="s">
        <v>125</v>
      </c>
      <c r="J110">
        <v>5</v>
      </c>
      <c r="K110">
        <v>6.7</v>
      </c>
      <c r="L110">
        <v>75</v>
      </c>
      <c r="M110">
        <v>100.5</v>
      </c>
      <c r="N110">
        <v>12</v>
      </c>
      <c r="O110" t="s">
        <v>130</v>
      </c>
      <c r="P110">
        <v>2021</v>
      </c>
    </row>
    <row r="111" spans="1:16">
      <c r="A111">
        <v>44329</v>
      </c>
      <c r="B111" t="s">
        <v>39</v>
      </c>
      <c r="C111">
        <v>4</v>
      </c>
      <c r="D111" t="s">
        <v>70</v>
      </c>
      <c r="E111" t="s">
        <v>71</v>
      </c>
      <c r="F111">
        <v>0</v>
      </c>
      <c r="G111" t="s">
        <v>89</v>
      </c>
      <c r="H111" t="s">
        <v>121</v>
      </c>
      <c r="I111" t="s">
        <v>124</v>
      </c>
      <c r="J111">
        <v>47</v>
      </c>
      <c r="K111">
        <v>53.11</v>
      </c>
      <c r="L111">
        <v>188</v>
      </c>
      <c r="M111">
        <v>212.44</v>
      </c>
      <c r="N111">
        <v>13</v>
      </c>
      <c r="O111" t="s">
        <v>130</v>
      </c>
      <c r="P111">
        <v>2021</v>
      </c>
    </row>
    <row r="112" spans="1:16">
      <c r="A112">
        <v>44336</v>
      </c>
      <c r="B112" t="s">
        <v>30</v>
      </c>
      <c r="C112">
        <v>2</v>
      </c>
      <c r="D112" t="s">
        <v>69</v>
      </c>
      <c r="E112" t="s">
        <v>72</v>
      </c>
      <c r="F112">
        <v>0</v>
      </c>
      <c r="G112" t="s">
        <v>80</v>
      </c>
      <c r="H112" t="s">
        <v>118</v>
      </c>
      <c r="I112" t="s">
        <v>122</v>
      </c>
      <c r="J112">
        <v>120</v>
      </c>
      <c r="K112">
        <v>162</v>
      </c>
      <c r="L112">
        <v>240</v>
      </c>
      <c r="M112">
        <v>324</v>
      </c>
      <c r="N112">
        <v>20</v>
      </c>
      <c r="O112" t="s">
        <v>130</v>
      </c>
      <c r="P112">
        <v>2021</v>
      </c>
    </row>
    <row r="113" spans="1:16">
      <c r="A113">
        <v>44339</v>
      </c>
      <c r="B113" t="s">
        <v>37</v>
      </c>
      <c r="C113">
        <v>11</v>
      </c>
      <c r="D113" t="s">
        <v>70</v>
      </c>
      <c r="E113" t="s">
        <v>71</v>
      </c>
      <c r="F113">
        <v>0</v>
      </c>
      <c r="G113" t="s">
        <v>87</v>
      </c>
      <c r="H113" t="s">
        <v>118</v>
      </c>
      <c r="I113" t="s">
        <v>123</v>
      </c>
      <c r="J113">
        <v>90</v>
      </c>
      <c r="K113">
        <v>115.2</v>
      </c>
      <c r="L113">
        <v>990</v>
      </c>
      <c r="M113">
        <v>1267.2</v>
      </c>
      <c r="N113">
        <v>23</v>
      </c>
      <c r="O113" t="s">
        <v>130</v>
      </c>
      <c r="P113">
        <v>2021</v>
      </c>
    </row>
    <row r="114" spans="1:16">
      <c r="A114">
        <v>44346</v>
      </c>
      <c r="B114" t="s">
        <v>32</v>
      </c>
      <c r="C114">
        <v>13</v>
      </c>
      <c r="D114" t="s">
        <v>69</v>
      </c>
      <c r="E114" t="s">
        <v>71</v>
      </c>
      <c r="F114">
        <v>0</v>
      </c>
      <c r="G114" t="s">
        <v>82</v>
      </c>
      <c r="H114" t="s">
        <v>117</v>
      </c>
      <c r="I114" t="s">
        <v>122</v>
      </c>
      <c r="J114">
        <v>141</v>
      </c>
      <c r="K114">
        <v>149.46</v>
      </c>
      <c r="L114">
        <v>1833</v>
      </c>
      <c r="M114">
        <v>1942.98</v>
      </c>
      <c r="N114">
        <v>30</v>
      </c>
      <c r="O114" t="s">
        <v>130</v>
      </c>
      <c r="P114">
        <v>2021</v>
      </c>
    </row>
    <row r="115" spans="1:16">
      <c r="A115">
        <v>44346</v>
      </c>
      <c r="B115" t="s">
        <v>22</v>
      </c>
      <c r="C115">
        <v>6</v>
      </c>
      <c r="D115" t="s">
        <v>69</v>
      </c>
      <c r="E115" t="s">
        <v>72</v>
      </c>
      <c r="F115">
        <v>0</v>
      </c>
      <c r="G115" t="s">
        <v>75</v>
      </c>
      <c r="H115" t="s">
        <v>120</v>
      </c>
      <c r="I115" t="s">
        <v>123</v>
      </c>
      <c r="J115">
        <v>112</v>
      </c>
      <c r="K115">
        <v>122.08</v>
      </c>
      <c r="L115">
        <v>672</v>
      </c>
      <c r="M115">
        <v>732.48</v>
      </c>
      <c r="N115">
        <v>30</v>
      </c>
      <c r="O115" t="s">
        <v>130</v>
      </c>
      <c r="P115">
        <v>2021</v>
      </c>
    </row>
    <row r="116" spans="1:16">
      <c r="A116">
        <v>44350</v>
      </c>
      <c r="B116" t="s">
        <v>52</v>
      </c>
      <c r="C116">
        <v>10</v>
      </c>
      <c r="D116" t="s">
        <v>70</v>
      </c>
      <c r="E116" t="s">
        <v>72</v>
      </c>
      <c r="F116">
        <v>0</v>
      </c>
      <c r="G116" t="s">
        <v>104</v>
      </c>
      <c r="H116" t="s">
        <v>117</v>
      </c>
      <c r="I116" t="s">
        <v>122</v>
      </c>
      <c r="J116">
        <v>126</v>
      </c>
      <c r="K116">
        <v>162.54</v>
      </c>
      <c r="L116">
        <v>1260</v>
      </c>
      <c r="M116">
        <v>1625.4</v>
      </c>
      <c r="N116">
        <v>3</v>
      </c>
      <c r="O116" t="s">
        <v>131</v>
      </c>
      <c r="P116">
        <v>2021</v>
      </c>
    </row>
    <row r="117" spans="1:16">
      <c r="A117">
        <v>44351</v>
      </c>
      <c r="B117" t="s">
        <v>34</v>
      </c>
      <c r="C117">
        <v>8</v>
      </c>
      <c r="D117" t="s">
        <v>68</v>
      </c>
      <c r="E117" t="s">
        <v>71</v>
      </c>
      <c r="F117">
        <v>0</v>
      </c>
      <c r="G117" t="s">
        <v>84</v>
      </c>
      <c r="H117" t="s">
        <v>117</v>
      </c>
      <c r="I117" t="s">
        <v>124</v>
      </c>
      <c r="J117">
        <v>61</v>
      </c>
      <c r="K117">
        <v>76.25</v>
      </c>
      <c r="L117">
        <v>488</v>
      </c>
      <c r="M117">
        <v>610</v>
      </c>
      <c r="N117">
        <v>4</v>
      </c>
      <c r="O117" t="s">
        <v>131</v>
      </c>
      <c r="P117">
        <v>2021</v>
      </c>
    </row>
    <row r="118" spans="1:16">
      <c r="A118">
        <v>44351</v>
      </c>
      <c r="B118" t="s">
        <v>34</v>
      </c>
      <c r="C118">
        <v>12</v>
      </c>
      <c r="D118" t="s">
        <v>69</v>
      </c>
      <c r="E118" t="s">
        <v>72</v>
      </c>
      <c r="F118">
        <v>0</v>
      </c>
      <c r="G118" t="s">
        <v>84</v>
      </c>
      <c r="H118" t="s">
        <v>117</v>
      </c>
      <c r="I118" t="s">
        <v>124</v>
      </c>
      <c r="J118">
        <v>61</v>
      </c>
      <c r="K118">
        <v>76.25</v>
      </c>
      <c r="L118">
        <v>732</v>
      </c>
      <c r="M118">
        <v>915</v>
      </c>
      <c r="N118">
        <v>4</v>
      </c>
      <c r="O118" t="s">
        <v>131</v>
      </c>
      <c r="P118">
        <v>2021</v>
      </c>
    </row>
    <row r="119" spans="1:16">
      <c r="A119">
        <v>44352</v>
      </c>
      <c r="B119" t="s">
        <v>42</v>
      </c>
      <c r="C119">
        <v>15</v>
      </c>
      <c r="D119" t="s">
        <v>68</v>
      </c>
      <c r="E119" t="s">
        <v>71</v>
      </c>
      <c r="F119">
        <v>0</v>
      </c>
      <c r="G119" t="s">
        <v>92</v>
      </c>
      <c r="H119" t="s">
        <v>117</v>
      </c>
      <c r="I119" t="s">
        <v>122</v>
      </c>
      <c r="J119">
        <v>121</v>
      </c>
      <c r="K119">
        <v>141.57</v>
      </c>
      <c r="L119">
        <v>1815</v>
      </c>
      <c r="M119">
        <v>2123.5500000000002</v>
      </c>
      <c r="N119">
        <v>5</v>
      </c>
      <c r="O119" t="s">
        <v>131</v>
      </c>
      <c r="P119">
        <v>2021</v>
      </c>
    </row>
    <row r="120" spans="1:16">
      <c r="A120">
        <v>44352</v>
      </c>
      <c r="B120" t="s">
        <v>24</v>
      </c>
      <c r="C120">
        <v>10</v>
      </c>
      <c r="D120" t="s">
        <v>70</v>
      </c>
      <c r="E120" t="s">
        <v>71</v>
      </c>
      <c r="F120">
        <v>0</v>
      </c>
      <c r="G120" t="s">
        <v>77</v>
      </c>
      <c r="H120" t="s">
        <v>121</v>
      </c>
      <c r="I120" t="s">
        <v>125</v>
      </c>
      <c r="J120">
        <v>5</v>
      </c>
      <c r="K120">
        <v>6.7</v>
      </c>
      <c r="L120">
        <v>50</v>
      </c>
      <c r="M120">
        <v>67</v>
      </c>
      <c r="N120">
        <v>5</v>
      </c>
      <c r="O120" t="s">
        <v>131</v>
      </c>
      <c r="P120">
        <v>2021</v>
      </c>
    </row>
    <row r="121" spans="1:16">
      <c r="A121">
        <v>44353</v>
      </c>
      <c r="B121" t="s">
        <v>58</v>
      </c>
      <c r="C121">
        <v>6</v>
      </c>
      <c r="D121" t="s">
        <v>70</v>
      </c>
      <c r="E121" t="s">
        <v>71</v>
      </c>
      <c r="F121">
        <v>0</v>
      </c>
      <c r="G121" t="s">
        <v>110</v>
      </c>
      <c r="H121" t="s">
        <v>121</v>
      </c>
      <c r="I121" t="s">
        <v>123</v>
      </c>
      <c r="J121">
        <v>95</v>
      </c>
      <c r="K121">
        <v>119.7</v>
      </c>
      <c r="L121">
        <v>570</v>
      </c>
      <c r="M121">
        <v>718.2</v>
      </c>
      <c r="N121">
        <v>6</v>
      </c>
      <c r="O121" t="s">
        <v>131</v>
      </c>
      <c r="P121">
        <v>2021</v>
      </c>
    </row>
    <row r="122" spans="1:16">
      <c r="A122">
        <v>44355</v>
      </c>
      <c r="B122" t="s">
        <v>53</v>
      </c>
      <c r="C122">
        <v>11</v>
      </c>
      <c r="D122" t="s">
        <v>70</v>
      </c>
      <c r="E122" t="s">
        <v>71</v>
      </c>
      <c r="F122">
        <v>0</v>
      </c>
      <c r="G122" t="s">
        <v>105</v>
      </c>
      <c r="H122" t="s">
        <v>121</v>
      </c>
      <c r="I122" t="s">
        <v>125</v>
      </c>
      <c r="J122">
        <v>37</v>
      </c>
      <c r="K122">
        <v>41.81</v>
      </c>
      <c r="L122">
        <v>407</v>
      </c>
      <c r="M122">
        <v>459.91</v>
      </c>
      <c r="N122">
        <v>8</v>
      </c>
      <c r="O122" t="s">
        <v>131</v>
      </c>
      <c r="P122">
        <v>2021</v>
      </c>
    </row>
    <row r="123" spans="1:16">
      <c r="A123">
        <v>44355</v>
      </c>
      <c r="B123" t="s">
        <v>23</v>
      </c>
      <c r="C123">
        <v>11</v>
      </c>
      <c r="D123" t="s">
        <v>68</v>
      </c>
      <c r="E123" t="s">
        <v>72</v>
      </c>
      <c r="F123">
        <v>0</v>
      </c>
      <c r="G123" t="s">
        <v>76</v>
      </c>
      <c r="H123" t="s">
        <v>119</v>
      </c>
      <c r="I123" t="s">
        <v>124</v>
      </c>
      <c r="J123">
        <v>44</v>
      </c>
      <c r="K123">
        <v>48.84</v>
      </c>
      <c r="L123">
        <v>484</v>
      </c>
      <c r="M123">
        <v>537.24</v>
      </c>
      <c r="N123">
        <v>8</v>
      </c>
      <c r="O123" t="s">
        <v>131</v>
      </c>
      <c r="P123">
        <v>2021</v>
      </c>
    </row>
    <row r="124" spans="1:16">
      <c r="A124">
        <v>44356</v>
      </c>
      <c r="B124" t="s">
        <v>36</v>
      </c>
      <c r="C124">
        <v>7</v>
      </c>
      <c r="D124" t="s">
        <v>70</v>
      </c>
      <c r="E124" t="s">
        <v>71</v>
      </c>
      <c r="F124">
        <v>0</v>
      </c>
      <c r="G124" t="s">
        <v>86</v>
      </c>
      <c r="H124" t="s">
        <v>119</v>
      </c>
      <c r="I124" t="s">
        <v>123</v>
      </c>
      <c r="J124">
        <v>98</v>
      </c>
      <c r="K124">
        <v>103.88</v>
      </c>
      <c r="L124">
        <v>686</v>
      </c>
      <c r="M124">
        <v>727.16</v>
      </c>
      <c r="N124">
        <v>9</v>
      </c>
      <c r="O124" t="s">
        <v>131</v>
      </c>
      <c r="P124">
        <v>2021</v>
      </c>
    </row>
    <row r="125" spans="1:16">
      <c r="A125">
        <v>44358</v>
      </c>
      <c r="B125" t="s">
        <v>38</v>
      </c>
      <c r="C125">
        <v>12</v>
      </c>
      <c r="D125" t="s">
        <v>68</v>
      </c>
      <c r="E125" t="s">
        <v>72</v>
      </c>
      <c r="F125">
        <v>0</v>
      </c>
      <c r="G125" t="s">
        <v>88</v>
      </c>
      <c r="H125" t="s">
        <v>121</v>
      </c>
      <c r="I125" t="s">
        <v>123</v>
      </c>
      <c r="J125">
        <v>89</v>
      </c>
      <c r="K125">
        <v>117.48</v>
      </c>
      <c r="L125">
        <v>1068</v>
      </c>
      <c r="M125">
        <v>1409.76</v>
      </c>
      <c r="N125">
        <v>11</v>
      </c>
      <c r="O125" t="s">
        <v>131</v>
      </c>
      <c r="P125">
        <v>2021</v>
      </c>
    </row>
    <row r="126" spans="1:16">
      <c r="A126">
        <v>44359</v>
      </c>
      <c r="B126" t="s">
        <v>61</v>
      </c>
      <c r="C126">
        <v>6</v>
      </c>
      <c r="D126" t="s">
        <v>70</v>
      </c>
      <c r="E126" t="s">
        <v>71</v>
      </c>
      <c r="F126">
        <v>0</v>
      </c>
      <c r="G126" t="s">
        <v>114</v>
      </c>
      <c r="H126" t="s">
        <v>118</v>
      </c>
      <c r="I126" t="s">
        <v>122</v>
      </c>
      <c r="J126">
        <v>138</v>
      </c>
      <c r="K126">
        <v>173.88</v>
      </c>
      <c r="L126">
        <v>828</v>
      </c>
      <c r="M126">
        <v>1043.28</v>
      </c>
      <c r="N126">
        <v>12</v>
      </c>
      <c r="O126" t="s">
        <v>131</v>
      </c>
      <c r="P126">
        <v>2021</v>
      </c>
    </row>
    <row r="127" spans="1:16">
      <c r="A127">
        <v>44361</v>
      </c>
      <c r="B127" t="s">
        <v>27</v>
      </c>
      <c r="C127">
        <v>10</v>
      </c>
      <c r="D127" t="s">
        <v>69</v>
      </c>
      <c r="E127" t="s">
        <v>72</v>
      </c>
      <c r="F127">
        <v>0</v>
      </c>
      <c r="G127" t="s">
        <v>100</v>
      </c>
      <c r="H127" t="s">
        <v>117</v>
      </c>
      <c r="I127" t="s">
        <v>125</v>
      </c>
      <c r="J127">
        <v>7</v>
      </c>
      <c r="K127">
        <v>8.33</v>
      </c>
      <c r="L127">
        <v>70</v>
      </c>
      <c r="M127">
        <v>83.3</v>
      </c>
      <c r="N127">
        <v>14</v>
      </c>
      <c r="O127" t="s">
        <v>131</v>
      </c>
      <c r="P127">
        <v>2021</v>
      </c>
    </row>
    <row r="128" spans="1:16">
      <c r="A128">
        <v>44363</v>
      </c>
      <c r="B128" t="s">
        <v>60</v>
      </c>
      <c r="C128">
        <v>5</v>
      </c>
      <c r="D128" t="s">
        <v>68</v>
      </c>
      <c r="E128" t="s">
        <v>72</v>
      </c>
      <c r="F128">
        <v>0</v>
      </c>
      <c r="G128" t="s">
        <v>112</v>
      </c>
      <c r="H128" t="s">
        <v>120</v>
      </c>
      <c r="I128" t="s">
        <v>122</v>
      </c>
      <c r="J128">
        <v>150</v>
      </c>
      <c r="K128">
        <v>210</v>
      </c>
      <c r="L128">
        <v>750</v>
      </c>
      <c r="M128">
        <v>1050</v>
      </c>
      <c r="N128">
        <v>16</v>
      </c>
      <c r="O128" t="s">
        <v>131</v>
      </c>
      <c r="P128">
        <v>2021</v>
      </c>
    </row>
    <row r="129" spans="1:16">
      <c r="A129">
        <v>44363</v>
      </c>
      <c r="B129" t="s">
        <v>47</v>
      </c>
      <c r="C129">
        <v>12</v>
      </c>
      <c r="D129" t="s">
        <v>69</v>
      </c>
      <c r="E129" t="s">
        <v>72</v>
      </c>
      <c r="F129">
        <v>0</v>
      </c>
      <c r="G129" t="s">
        <v>98</v>
      </c>
      <c r="H129" t="s">
        <v>120</v>
      </c>
      <c r="I129" t="s">
        <v>125</v>
      </c>
      <c r="J129">
        <v>12</v>
      </c>
      <c r="K129">
        <v>15.72</v>
      </c>
      <c r="L129">
        <v>144</v>
      </c>
      <c r="M129">
        <v>188.64</v>
      </c>
      <c r="N129">
        <v>16</v>
      </c>
      <c r="O129" t="s">
        <v>131</v>
      </c>
      <c r="P129">
        <v>2021</v>
      </c>
    </row>
    <row r="130" spans="1:16">
      <c r="A130">
        <v>44363</v>
      </c>
      <c r="B130" t="s">
        <v>54</v>
      </c>
      <c r="C130">
        <v>11</v>
      </c>
      <c r="D130" t="s">
        <v>70</v>
      </c>
      <c r="E130" t="s">
        <v>72</v>
      </c>
      <c r="F130">
        <v>0</v>
      </c>
      <c r="G130" t="s">
        <v>106</v>
      </c>
      <c r="H130" t="s">
        <v>118</v>
      </c>
      <c r="I130" t="s">
        <v>125</v>
      </c>
      <c r="J130">
        <v>37</v>
      </c>
      <c r="K130">
        <v>42.55</v>
      </c>
      <c r="L130">
        <v>407</v>
      </c>
      <c r="M130">
        <v>468.05</v>
      </c>
      <c r="N130">
        <v>16</v>
      </c>
      <c r="O130" t="s">
        <v>131</v>
      </c>
      <c r="P130">
        <v>2021</v>
      </c>
    </row>
    <row r="131" spans="1:16">
      <c r="A131">
        <v>44365</v>
      </c>
      <c r="B131" t="s">
        <v>27</v>
      </c>
      <c r="C131">
        <v>13</v>
      </c>
      <c r="D131" t="s">
        <v>70</v>
      </c>
      <c r="E131" t="s">
        <v>72</v>
      </c>
      <c r="F131">
        <v>0</v>
      </c>
      <c r="G131" t="s">
        <v>100</v>
      </c>
      <c r="H131" t="s">
        <v>117</v>
      </c>
      <c r="I131" t="s">
        <v>125</v>
      </c>
      <c r="J131">
        <v>7</v>
      </c>
      <c r="K131">
        <v>8.33</v>
      </c>
      <c r="L131">
        <v>91</v>
      </c>
      <c r="M131">
        <v>108.29</v>
      </c>
      <c r="N131">
        <v>18</v>
      </c>
      <c r="O131" t="s">
        <v>131</v>
      </c>
      <c r="P131">
        <v>2021</v>
      </c>
    </row>
    <row r="132" spans="1:16">
      <c r="A132">
        <v>44366</v>
      </c>
      <c r="B132" t="s">
        <v>61</v>
      </c>
      <c r="C132">
        <v>5</v>
      </c>
      <c r="D132" t="s">
        <v>70</v>
      </c>
      <c r="E132" t="s">
        <v>71</v>
      </c>
      <c r="F132">
        <v>0</v>
      </c>
      <c r="G132" t="s">
        <v>114</v>
      </c>
      <c r="H132" t="s">
        <v>118</v>
      </c>
      <c r="I132" t="s">
        <v>122</v>
      </c>
      <c r="J132">
        <v>138</v>
      </c>
      <c r="K132">
        <v>173.88</v>
      </c>
      <c r="L132">
        <v>690</v>
      </c>
      <c r="M132">
        <v>869.4</v>
      </c>
      <c r="N132">
        <v>19</v>
      </c>
      <c r="O132" t="s">
        <v>131</v>
      </c>
      <c r="P132">
        <v>2021</v>
      </c>
    </row>
    <row r="133" spans="1:16">
      <c r="A133">
        <v>44367</v>
      </c>
      <c r="B133" t="s">
        <v>41</v>
      </c>
      <c r="C133">
        <v>1</v>
      </c>
      <c r="D133" t="s">
        <v>68</v>
      </c>
      <c r="E133" t="s">
        <v>72</v>
      </c>
      <c r="F133">
        <v>0</v>
      </c>
      <c r="G133" t="s">
        <v>91</v>
      </c>
      <c r="H133" t="s">
        <v>120</v>
      </c>
      <c r="I133" t="s">
        <v>125</v>
      </c>
      <c r="J133">
        <v>13</v>
      </c>
      <c r="K133">
        <v>16.64</v>
      </c>
      <c r="L133">
        <v>13</v>
      </c>
      <c r="M133">
        <v>16.64</v>
      </c>
      <c r="N133">
        <v>20</v>
      </c>
      <c r="O133" t="s">
        <v>131</v>
      </c>
      <c r="P133">
        <v>2021</v>
      </c>
    </row>
    <row r="134" spans="1:16">
      <c r="A134">
        <v>44370</v>
      </c>
      <c r="B134" t="s">
        <v>41</v>
      </c>
      <c r="C134">
        <v>4</v>
      </c>
      <c r="D134" t="s">
        <v>70</v>
      </c>
      <c r="E134" t="s">
        <v>71</v>
      </c>
      <c r="F134">
        <v>0</v>
      </c>
      <c r="G134" t="s">
        <v>91</v>
      </c>
      <c r="H134" t="s">
        <v>120</v>
      </c>
      <c r="I134" t="s">
        <v>125</v>
      </c>
      <c r="J134">
        <v>13</v>
      </c>
      <c r="K134">
        <v>16.64</v>
      </c>
      <c r="L134">
        <v>52</v>
      </c>
      <c r="M134">
        <v>66.56</v>
      </c>
      <c r="N134">
        <v>23</v>
      </c>
      <c r="O134" t="s">
        <v>131</v>
      </c>
      <c r="P134">
        <v>2021</v>
      </c>
    </row>
    <row r="135" spans="1:16">
      <c r="A135">
        <v>44371</v>
      </c>
      <c r="B135" t="s">
        <v>51</v>
      </c>
      <c r="C135">
        <v>13</v>
      </c>
      <c r="D135" t="s">
        <v>70</v>
      </c>
      <c r="E135" t="s">
        <v>71</v>
      </c>
      <c r="F135">
        <v>0</v>
      </c>
      <c r="G135" t="s">
        <v>103</v>
      </c>
      <c r="H135" t="s">
        <v>120</v>
      </c>
      <c r="I135" t="s">
        <v>124</v>
      </c>
      <c r="J135">
        <v>44</v>
      </c>
      <c r="K135">
        <v>48.4</v>
      </c>
      <c r="L135">
        <v>572</v>
      </c>
      <c r="M135">
        <v>629.19999999999993</v>
      </c>
      <c r="N135">
        <v>24</v>
      </c>
      <c r="O135" t="s">
        <v>131</v>
      </c>
      <c r="P135">
        <v>2021</v>
      </c>
    </row>
    <row r="136" spans="1:16">
      <c r="A136">
        <v>44373</v>
      </c>
      <c r="B136" t="s">
        <v>57</v>
      </c>
      <c r="C136">
        <v>7</v>
      </c>
      <c r="D136" t="s">
        <v>69</v>
      </c>
      <c r="E136" t="s">
        <v>71</v>
      </c>
      <c r="F136">
        <v>0</v>
      </c>
      <c r="G136" t="s">
        <v>109</v>
      </c>
      <c r="H136" t="s">
        <v>119</v>
      </c>
      <c r="I136" t="s">
        <v>125</v>
      </c>
      <c r="J136">
        <v>6</v>
      </c>
      <c r="K136">
        <v>7.8599999999999994</v>
      </c>
      <c r="L136">
        <v>42</v>
      </c>
      <c r="M136">
        <v>55.02</v>
      </c>
      <c r="N136">
        <v>26</v>
      </c>
      <c r="O136" t="s">
        <v>131</v>
      </c>
      <c r="P136">
        <v>2021</v>
      </c>
    </row>
    <row r="137" spans="1:16">
      <c r="A137">
        <v>44374</v>
      </c>
      <c r="B137" t="s">
        <v>44</v>
      </c>
      <c r="C137">
        <v>11</v>
      </c>
      <c r="D137" t="s">
        <v>70</v>
      </c>
      <c r="E137" t="s">
        <v>72</v>
      </c>
      <c r="F137">
        <v>0</v>
      </c>
      <c r="G137" t="s">
        <v>95</v>
      </c>
      <c r="H137" t="s">
        <v>119</v>
      </c>
      <c r="I137" t="s">
        <v>122</v>
      </c>
      <c r="J137">
        <v>133</v>
      </c>
      <c r="K137">
        <v>155.61000000000001</v>
      </c>
      <c r="L137">
        <v>1463</v>
      </c>
      <c r="M137">
        <v>1711.71</v>
      </c>
      <c r="N137">
        <v>27</v>
      </c>
      <c r="O137" t="s">
        <v>131</v>
      </c>
      <c r="P137">
        <v>2021</v>
      </c>
    </row>
    <row r="138" spans="1:16">
      <c r="A138">
        <v>44375</v>
      </c>
      <c r="B138" t="s">
        <v>52</v>
      </c>
      <c r="C138">
        <v>2</v>
      </c>
      <c r="D138" t="s">
        <v>69</v>
      </c>
      <c r="E138" t="s">
        <v>72</v>
      </c>
      <c r="F138">
        <v>0</v>
      </c>
      <c r="G138" t="s">
        <v>104</v>
      </c>
      <c r="H138" t="s">
        <v>117</v>
      </c>
      <c r="I138" t="s">
        <v>122</v>
      </c>
      <c r="J138">
        <v>126</v>
      </c>
      <c r="K138">
        <v>162.54</v>
      </c>
      <c r="L138">
        <v>252</v>
      </c>
      <c r="M138">
        <v>325.08</v>
      </c>
      <c r="N138">
        <v>28</v>
      </c>
      <c r="O138" t="s">
        <v>131</v>
      </c>
      <c r="P138">
        <v>2021</v>
      </c>
    </row>
    <row r="139" spans="1:16">
      <c r="A139">
        <v>44375</v>
      </c>
      <c r="B139" t="s">
        <v>24</v>
      </c>
      <c r="C139">
        <v>7</v>
      </c>
      <c r="D139" t="s">
        <v>69</v>
      </c>
      <c r="E139" t="s">
        <v>71</v>
      </c>
      <c r="F139">
        <v>0</v>
      </c>
      <c r="G139" t="s">
        <v>77</v>
      </c>
      <c r="H139" t="s">
        <v>121</v>
      </c>
      <c r="I139" t="s">
        <v>125</v>
      </c>
      <c r="J139">
        <v>5</v>
      </c>
      <c r="K139">
        <v>6.7</v>
      </c>
      <c r="L139">
        <v>35</v>
      </c>
      <c r="M139">
        <v>46.9</v>
      </c>
      <c r="N139">
        <v>28</v>
      </c>
      <c r="O139" t="s">
        <v>131</v>
      </c>
      <c r="P139">
        <v>2021</v>
      </c>
    </row>
    <row r="140" spans="1:16">
      <c r="A140">
        <v>44376</v>
      </c>
      <c r="B140" t="s">
        <v>29</v>
      </c>
      <c r="C140">
        <v>4</v>
      </c>
      <c r="D140" t="s">
        <v>70</v>
      </c>
      <c r="E140" t="s">
        <v>71</v>
      </c>
      <c r="F140">
        <v>0</v>
      </c>
      <c r="G140" t="s">
        <v>113</v>
      </c>
      <c r="H140" t="s">
        <v>120</v>
      </c>
      <c r="I140" t="s">
        <v>123</v>
      </c>
      <c r="J140">
        <v>112</v>
      </c>
      <c r="K140">
        <v>146.72</v>
      </c>
      <c r="L140">
        <v>448</v>
      </c>
      <c r="M140">
        <v>586.88</v>
      </c>
      <c r="N140">
        <v>29</v>
      </c>
      <c r="O140" t="s">
        <v>131</v>
      </c>
      <c r="P140">
        <v>2021</v>
      </c>
    </row>
    <row r="141" spans="1:16">
      <c r="A141">
        <v>44378</v>
      </c>
      <c r="B141" t="s">
        <v>44</v>
      </c>
      <c r="C141">
        <v>11</v>
      </c>
      <c r="D141" t="s">
        <v>70</v>
      </c>
      <c r="E141" t="s">
        <v>72</v>
      </c>
      <c r="F141">
        <v>0</v>
      </c>
      <c r="G141" t="s">
        <v>95</v>
      </c>
      <c r="H141" t="s">
        <v>119</v>
      </c>
      <c r="I141" t="s">
        <v>122</v>
      </c>
      <c r="J141">
        <v>133</v>
      </c>
      <c r="K141">
        <v>155.61000000000001</v>
      </c>
      <c r="L141">
        <v>1463</v>
      </c>
      <c r="M141">
        <v>1711.71</v>
      </c>
      <c r="N141">
        <v>1</v>
      </c>
      <c r="O141" t="s">
        <v>132</v>
      </c>
      <c r="P141">
        <v>2021</v>
      </c>
    </row>
    <row r="142" spans="1:16">
      <c r="A142">
        <v>44379</v>
      </c>
      <c r="B142" t="s">
        <v>40</v>
      </c>
      <c r="C142">
        <v>11</v>
      </c>
      <c r="D142" t="s">
        <v>70</v>
      </c>
      <c r="E142" t="s">
        <v>72</v>
      </c>
      <c r="F142">
        <v>0</v>
      </c>
      <c r="G142" t="s">
        <v>90</v>
      </c>
      <c r="H142" t="s">
        <v>120</v>
      </c>
      <c r="I142" t="s">
        <v>122</v>
      </c>
      <c r="J142">
        <v>148</v>
      </c>
      <c r="K142">
        <v>164.28</v>
      </c>
      <c r="L142">
        <v>1628</v>
      </c>
      <c r="M142">
        <v>1807.08</v>
      </c>
      <c r="N142">
        <v>2</v>
      </c>
      <c r="O142" t="s">
        <v>132</v>
      </c>
      <c r="P142">
        <v>2021</v>
      </c>
    </row>
    <row r="143" spans="1:16">
      <c r="A143">
        <v>44380</v>
      </c>
      <c r="B143" t="s">
        <v>58</v>
      </c>
      <c r="C143">
        <v>9</v>
      </c>
      <c r="D143" t="s">
        <v>69</v>
      </c>
      <c r="E143" t="s">
        <v>72</v>
      </c>
      <c r="F143">
        <v>0</v>
      </c>
      <c r="G143" t="s">
        <v>110</v>
      </c>
      <c r="H143" t="s">
        <v>121</v>
      </c>
      <c r="I143" t="s">
        <v>123</v>
      </c>
      <c r="J143">
        <v>95</v>
      </c>
      <c r="K143">
        <v>119.7</v>
      </c>
      <c r="L143">
        <v>855</v>
      </c>
      <c r="M143">
        <v>1077.3</v>
      </c>
      <c r="N143">
        <v>3</v>
      </c>
      <c r="O143" t="s">
        <v>132</v>
      </c>
      <c r="P143">
        <v>2021</v>
      </c>
    </row>
    <row r="144" spans="1:16">
      <c r="A144">
        <v>44380</v>
      </c>
      <c r="B144" t="s">
        <v>26</v>
      </c>
      <c r="C144">
        <v>8</v>
      </c>
      <c r="D144" t="s">
        <v>69</v>
      </c>
      <c r="E144" t="s">
        <v>72</v>
      </c>
      <c r="F144">
        <v>0</v>
      </c>
      <c r="G144" t="s">
        <v>79</v>
      </c>
      <c r="H144" t="s">
        <v>119</v>
      </c>
      <c r="I144" t="s">
        <v>123</v>
      </c>
      <c r="J144">
        <v>71</v>
      </c>
      <c r="K144">
        <v>80.94</v>
      </c>
      <c r="L144">
        <v>568</v>
      </c>
      <c r="M144">
        <v>647.52</v>
      </c>
      <c r="N144">
        <v>3</v>
      </c>
      <c r="O144" t="s">
        <v>132</v>
      </c>
      <c r="P144">
        <v>2021</v>
      </c>
    </row>
    <row r="145" spans="1:16">
      <c r="A145">
        <v>44382</v>
      </c>
      <c r="B145" t="s">
        <v>49</v>
      </c>
      <c r="C145">
        <v>8</v>
      </c>
      <c r="D145" t="s">
        <v>70</v>
      </c>
      <c r="E145" t="s">
        <v>71</v>
      </c>
      <c r="F145">
        <v>0</v>
      </c>
      <c r="G145" t="s">
        <v>101</v>
      </c>
      <c r="H145" t="s">
        <v>119</v>
      </c>
      <c r="I145" t="s">
        <v>123</v>
      </c>
      <c r="J145">
        <v>105</v>
      </c>
      <c r="K145">
        <v>142.80000000000001</v>
      </c>
      <c r="L145">
        <v>840</v>
      </c>
      <c r="M145">
        <v>1142.4000000000001</v>
      </c>
      <c r="N145">
        <v>5</v>
      </c>
      <c r="O145" t="s">
        <v>132</v>
      </c>
      <c r="P145">
        <v>2021</v>
      </c>
    </row>
    <row r="146" spans="1:16">
      <c r="A146">
        <v>44383</v>
      </c>
      <c r="B146" t="s">
        <v>61</v>
      </c>
      <c r="C146">
        <v>15</v>
      </c>
      <c r="D146" t="s">
        <v>70</v>
      </c>
      <c r="E146" t="s">
        <v>72</v>
      </c>
      <c r="F146">
        <v>0</v>
      </c>
      <c r="G146" t="s">
        <v>114</v>
      </c>
      <c r="H146" t="s">
        <v>118</v>
      </c>
      <c r="I146" t="s">
        <v>122</v>
      </c>
      <c r="J146">
        <v>138</v>
      </c>
      <c r="K146">
        <v>173.88</v>
      </c>
      <c r="L146">
        <v>2070</v>
      </c>
      <c r="M146">
        <v>2608.1999999999998</v>
      </c>
      <c r="N146">
        <v>6</v>
      </c>
      <c r="O146" t="s">
        <v>132</v>
      </c>
      <c r="P146">
        <v>2021</v>
      </c>
    </row>
    <row r="147" spans="1:16">
      <c r="A147">
        <v>44385</v>
      </c>
      <c r="B147" t="s">
        <v>23</v>
      </c>
      <c r="C147">
        <v>10</v>
      </c>
      <c r="D147" t="s">
        <v>70</v>
      </c>
      <c r="E147" t="s">
        <v>71</v>
      </c>
      <c r="F147">
        <v>0</v>
      </c>
      <c r="G147" t="s">
        <v>76</v>
      </c>
      <c r="H147" t="s">
        <v>119</v>
      </c>
      <c r="I147" t="s">
        <v>124</v>
      </c>
      <c r="J147">
        <v>44</v>
      </c>
      <c r="K147">
        <v>48.84</v>
      </c>
      <c r="L147">
        <v>440</v>
      </c>
      <c r="M147">
        <v>488.4</v>
      </c>
      <c r="N147">
        <v>8</v>
      </c>
      <c r="O147" t="s">
        <v>132</v>
      </c>
      <c r="P147">
        <v>2021</v>
      </c>
    </row>
    <row r="148" spans="1:16">
      <c r="A148">
        <v>44387</v>
      </c>
      <c r="B148" t="s">
        <v>33</v>
      </c>
      <c r="C148">
        <v>6</v>
      </c>
      <c r="D148" t="s">
        <v>68</v>
      </c>
      <c r="E148" t="s">
        <v>72</v>
      </c>
      <c r="F148">
        <v>0</v>
      </c>
      <c r="G148" t="s">
        <v>83</v>
      </c>
      <c r="H148" t="s">
        <v>121</v>
      </c>
      <c r="I148" t="s">
        <v>124</v>
      </c>
      <c r="J148">
        <v>55</v>
      </c>
      <c r="K148">
        <v>58.3</v>
      </c>
      <c r="L148">
        <v>330</v>
      </c>
      <c r="M148">
        <v>349.8</v>
      </c>
      <c r="N148">
        <v>10</v>
      </c>
      <c r="O148" t="s">
        <v>132</v>
      </c>
      <c r="P148">
        <v>2021</v>
      </c>
    </row>
    <row r="149" spans="1:16">
      <c r="A149">
        <v>44388</v>
      </c>
      <c r="B149" t="s">
        <v>57</v>
      </c>
      <c r="C149">
        <v>4</v>
      </c>
      <c r="D149" t="s">
        <v>68</v>
      </c>
      <c r="E149" t="s">
        <v>71</v>
      </c>
      <c r="F149">
        <v>0</v>
      </c>
      <c r="G149" t="s">
        <v>109</v>
      </c>
      <c r="H149" t="s">
        <v>119</v>
      </c>
      <c r="I149" t="s">
        <v>125</v>
      </c>
      <c r="J149">
        <v>6</v>
      </c>
      <c r="K149">
        <v>7.8599999999999994</v>
      </c>
      <c r="L149">
        <v>24</v>
      </c>
      <c r="M149">
        <v>31.44</v>
      </c>
      <c r="N149">
        <v>11</v>
      </c>
      <c r="O149" t="s">
        <v>132</v>
      </c>
      <c r="P149">
        <v>2021</v>
      </c>
    </row>
    <row r="150" spans="1:16">
      <c r="A150">
        <v>44390</v>
      </c>
      <c r="B150" t="s">
        <v>60</v>
      </c>
      <c r="C150">
        <v>1</v>
      </c>
      <c r="D150" t="s">
        <v>70</v>
      </c>
      <c r="E150" t="s">
        <v>72</v>
      </c>
      <c r="F150">
        <v>0</v>
      </c>
      <c r="G150" t="s">
        <v>112</v>
      </c>
      <c r="H150" t="s">
        <v>120</v>
      </c>
      <c r="I150" t="s">
        <v>122</v>
      </c>
      <c r="J150">
        <v>150</v>
      </c>
      <c r="K150">
        <v>210</v>
      </c>
      <c r="L150">
        <v>150</v>
      </c>
      <c r="M150">
        <v>210</v>
      </c>
      <c r="N150">
        <v>13</v>
      </c>
      <c r="O150" t="s">
        <v>132</v>
      </c>
      <c r="P150">
        <v>2021</v>
      </c>
    </row>
    <row r="151" spans="1:16">
      <c r="A151">
        <v>44393</v>
      </c>
      <c r="B151" t="s">
        <v>32</v>
      </c>
      <c r="C151">
        <v>8</v>
      </c>
      <c r="D151" t="s">
        <v>68</v>
      </c>
      <c r="E151" t="s">
        <v>72</v>
      </c>
      <c r="F151">
        <v>0</v>
      </c>
      <c r="G151" t="s">
        <v>82</v>
      </c>
      <c r="H151" t="s">
        <v>117</v>
      </c>
      <c r="I151" t="s">
        <v>122</v>
      </c>
      <c r="J151">
        <v>141</v>
      </c>
      <c r="K151">
        <v>149.46</v>
      </c>
      <c r="L151">
        <v>1128</v>
      </c>
      <c r="M151">
        <v>1195.68</v>
      </c>
      <c r="N151">
        <v>16</v>
      </c>
      <c r="O151" t="s">
        <v>132</v>
      </c>
      <c r="P151">
        <v>2021</v>
      </c>
    </row>
    <row r="152" spans="1:16">
      <c r="A152">
        <v>44395</v>
      </c>
      <c r="B152" t="s">
        <v>46</v>
      </c>
      <c r="C152">
        <v>14</v>
      </c>
      <c r="D152" t="s">
        <v>69</v>
      </c>
      <c r="E152" t="s">
        <v>71</v>
      </c>
      <c r="F152">
        <v>0</v>
      </c>
      <c r="G152" t="s">
        <v>97</v>
      </c>
      <c r="H152" t="s">
        <v>121</v>
      </c>
      <c r="I152" t="s">
        <v>124</v>
      </c>
      <c r="J152">
        <v>48</v>
      </c>
      <c r="K152">
        <v>57.12</v>
      </c>
      <c r="L152">
        <v>672</v>
      </c>
      <c r="M152">
        <v>799.68000000000006</v>
      </c>
      <c r="N152">
        <v>18</v>
      </c>
      <c r="O152" t="s">
        <v>132</v>
      </c>
      <c r="P152">
        <v>2021</v>
      </c>
    </row>
    <row r="153" spans="1:16">
      <c r="A153">
        <v>44397</v>
      </c>
      <c r="B153" t="s">
        <v>21</v>
      </c>
      <c r="C153">
        <v>11</v>
      </c>
      <c r="D153" t="s">
        <v>69</v>
      </c>
      <c r="E153" t="s">
        <v>71</v>
      </c>
      <c r="F153">
        <v>0</v>
      </c>
      <c r="G153" t="s">
        <v>74</v>
      </c>
      <c r="H153" t="s">
        <v>118</v>
      </c>
      <c r="I153" t="s">
        <v>123</v>
      </c>
      <c r="J153">
        <v>72</v>
      </c>
      <c r="K153">
        <v>79.92</v>
      </c>
      <c r="L153">
        <v>792</v>
      </c>
      <c r="M153">
        <v>879.12</v>
      </c>
      <c r="N153">
        <v>20</v>
      </c>
      <c r="O153" t="s">
        <v>132</v>
      </c>
      <c r="P153">
        <v>2021</v>
      </c>
    </row>
    <row r="154" spans="1:16">
      <c r="A154">
        <v>44397</v>
      </c>
      <c r="B154" t="s">
        <v>43</v>
      </c>
      <c r="C154">
        <v>5</v>
      </c>
      <c r="D154" t="s">
        <v>70</v>
      </c>
      <c r="E154" t="s">
        <v>71</v>
      </c>
      <c r="F154">
        <v>0</v>
      </c>
      <c r="G154" t="s">
        <v>94</v>
      </c>
      <c r="H154" t="s">
        <v>118</v>
      </c>
      <c r="I154" t="s">
        <v>123</v>
      </c>
      <c r="J154">
        <v>67</v>
      </c>
      <c r="K154">
        <v>83.08</v>
      </c>
      <c r="L154">
        <v>335</v>
      </c>
      <c r="M154">
        <v>415.4</v>
      </c>
      <c r="N154">
        <v>20</v>
      </c>
      <c r="O154" t="s">
        <v>132</v>
      </c>
      <c r="P154">
        <v>2021</v>
      </c>
    </row>
    <row r="155" spans="1:16">
      <c r="A155">
        <v>44398</v>
      </c>
      <c r="B155" t="s">
        <v>39</v>
      </c>
      <c r="C155">
        <v>15</v>
      </c>
      <c r="D155" t="s">
        <v>70</v>
      </c>
      <c r="E155" t="s">
        <v>71</v>
      </c>
      <c r="F155">
        <v>0</v>
      </c>
      <c r="G155" t="s">
        <v>89</v>
      </c>
      <c r="H155" t="s">
        <v>121</v>
      </c>
      <c r="I155" t="s">
        <v>124</v>
      </c>
      <c r="J155">
        <v>47</v>
      </c>
      <c r="K155">
        <v>53.11</v>
      </c>
      <c r="L155">
        <v>705</v>
      </c>
      <c r="M155">
        <v>796.65</v>
      </c>
      <c r="N155">
        <v>21</v>
      </c>
      <c r="O155" t="s">
        <v>132</v>
      </c>
      <c r="P155">
        <v>2021</v>
      </c>
    </row>
    <row r="156" spans="1:16">
      <c r="A156">
        <v>44399</v>
      </c>
      <c r="B156" t="s">
        <v>62</v>
      </c>
      <c r="C156">
        <v>3</v>
      </c>
      <c r="D156" t="s">
        <v>68</v>
      </c>
      <c r="E156" t="s">
        <v>72</v>
      </c>
      <c r="F156">
        <v>0</v>
      </c>
      <c r="G156" t="s">
        <v>115</v>
      </c>
      <c r="H156" t="s">
        <v>121</v>
      </c>
      <c r="I156" t="s">
        <v>125</v>
      </c>
      <c r="J156">
        <v>18</v>
      </c>
      <c r="K156">
        <v>24.66</v>
      </c>
      <c r="L156">
        <v>54</v>
      </c>
      <c r="M156">
        <v>73.98</v>
      </c>
      <c r="N156">
        <v>22</v>
      </c>
      <c r="O156" t="s">
        <v>132</v>
      </c>
      <c r="P156">
        <v>2021</v>
      </c>
    </row>
    <row r="157" spans="1:16">
      <c r="A157">
        <v>44399</v>
      </c>
      <c r="B157" t="s">
        <v>20</v>
      </c>
      <c r="C157">
        <v>14</v>
      </c>
      <c r="D157" t="s">
        <v>69</v>
      </c>
      <c r="E157" t="s">
        <v>72</v>
      </c>
      <c r="F157">
        <v>0</v>
      </c>
      <c r="G157" t="s">
        <v>73</v>
      </c>
      <c r="H157" t="s">
        <v>117</v>
      </c>
      <c r="I157" t="s">
        <v>122</v>
      </c>
      <c r="J157">
        <v>144</v>
      </c>
      <c r="K157">
        <v>156.96</v>
      </c>
      <c r="L157">
        <v>2016</v>
      </c>
      <c r="M157">
        <v>2197.44</v>
      </c>
      <c r="N157">
        <v>22</v>
      </c>
      <c r="O157" t="s">
        <v>132</v>
      </c>
      <c r="P157">
        <v>2021</v>
      </c>
    </row>
    <row r="158" spans="1:16">
      <c r="A158">
        <v>44400</v>
      </c>
      <c r="B158" t="s">
        <v>63</v>
      </c>
      <c r="C158">
        <v>7</v>
      </c>
      <c r="D158" t="s">
        <v>68</v>
      </c>
      <c r="E158" t="s">
        <v>71</v>
      </c>
      <c r="F158">
        <v>0</v>
      </c>
      <c r="G158" t="s">
        <v>116</v>
      </c>
      <c r="H158" t="s">
        <v>121</v>
      </c>
      <c r="I158" t="s">
        <v>123</v>
      </c>
      <c r="J158">
        <v>90</v>
      </c>
      <c r="K158">
        <v>96.3</v>
      </c>
      <c r="L158">
        <v>630</v>
      </c>
      <c r="M158">
        <v>674.1</v>
      </c>
      <c r="N158">
        <v>23</v>
      </c>
      <c r="O158" t="s">
        <v>132</v>
      </c>
      <c r="P158">
        <v>2021</v>
      </c>
    </row>
    <row r="159" spans="1:16">
      <c r="A159">
        <v>44400</v>
      </c>
      <c r="B159" t="s">
        <v>28</v>
      </c>
      <c r="C159">
        <v>8</v>
      </c>
      <c r="D159" t="s">
        <v>70</v>
      </c>
      <c r="E159" t="s">
        <v>71</v>
      </c>
      <c r="F159">
        <v>0</v>
      </c>
      <c r="G159" t="s">
        <v>93</v>
      </c>
      <c r="H159" t="s">
        <v>118</v>
      </c>
      <c r="I159" t="s">
        <v>123</v>
      </c>
      <c r="J159">
        <v>67</v>
      </c>
      <c r="K159">
        <v>85.76</v>
      </c>
      <c r="L159">
        <v>536</v>
      </c>
      <c r="M159">
        <v>686.08</v>
      </c>
      <c r="N159">
        <v>23</v>
      </c>
      <c r="O159" t="s">
        <v>132</v>
      </c>
      <c r="P159">
        <v>2021</v>
      </c>
    </row>
    <row r="160" spans="1:16">
      <c r="A160">
        <v>44401</v>
      </c>
      <c r="B160" t="s">
        <v>57</v>
      </c>
      <c r="C160">
        <v>4</v>
      </c>
      <c r="D160" t="s">
        <v>69</v>
      </c>
      <c r="E160" t="s">
        <v>72</v>
      </c>
      <c r="F160">
        <v>0</v>
      </c>
      <c r="G160" t="s">
        <v>109</v>
      </c>
      <c r="H160" t="s">
        <v>119</v>
      </c>
      <c r="I160" t="s">
        <v>125</v>
      </c>
      <c r="J160">
        <v>6</v>
      </c>
      <c r="K160">
        <v>7.8599999999999994</v>
      </c>
      <c r="L160">
        <v>24</v>
      </c>
      <c r="M160">
        <v>31.44</v>
      </c>
      <c r="N160">
        <v>24</v>
      </c>
      <c r="O160" t="s">
        <v>132</v>
      </c>
      <c r="P160">
        <v>2021</v>
      </c>
    </row>
    <row r="161" spans="1:16">
      <c r="A161">
        <v>44406</v>
      </c>
      <c r="B161" t="s">
        <v>31</v>
      </c>
      <c r="C161">
        <v>15</v>
      </c>
      <c r="D161" t="s">
        <v>69</v>
      </c>
      <c r="E161" t="s">
        <v>72</v>
      </c>
      <c r="F161">
        <v>0</v>
      </c>
      <c r="G161" t="s">
        <v>81</v>
      </c>
      <c r="H161" t="s">
        <v>118</v>
      </c>
      <c r="I161" t="s">
        <v>123</v>
      </c>
      <c r="J161">
        <v>76</v>
      </c>
      <c r="K161">
        <v>82.08</v>
      </c>
      <c r="L161">
        <v>1140</v>
      </c>
      <c r="M161">
        <v>1231.2</v>
      </c>
      <c r="N161">
        <v>29</v>
      </c>
      <c r="O161" t="s">
        <v>132</v>
      </c>
      <c r="P161">
        <v>2021</v>
      </c>
    </row>
    <row r="162" spans="1:16">
      <c r="A162">
        <v>44409</v>
      </c>
      <c r="B162" t="s">
        <v>36</v>
      </c>
      <c r="C162">
        <v>11</v>
      </c>
      <c r="D162" t="s">
        <v>70</v>
      </c>
      <c r="E162" t="s">
        <v>72</v>
      </c>
      <c r="F162">
        <v>0</v>
      </c>
      <c r="G162" t="s">
        <v>86</v>
      </c>
      <c r="H162" t="s">
        <v>119</v>
      </c>
      <c r="I162" t="s">
        <v>123</v>
      </c>
      <c r="J162">
        <v>98</v>
      </c>
      <c r="K162">
        <v>103.88</v>
      </c>
      <c r="L162">
        <v>1078</v>
      </c>
      <c r="M162">
        <v>1142.68</v>
      </c>
      <c r="N162">
        <v>1</v>
      </c>
      <c r="O162" t="s">
        <v>133</v>
      </c>
      <c r="P162">
        <v>2021</v>
      </c>
    </row>
    <row r="163" spans="1:16">
      <c r="A163">
        <v>44410</v>
      </c>
      <c r="B163" t="s">
        <v>32</v>
      </c>
      <c r="C163">
        <v>3</v>
      </c>
      <c r="D163" t="s">
        <v>70</v>
      </c>
      <c r="E163" t="s">
        <v>71</v>
      </c>
      <c r="F163">
        <v>0</v>
      </c>
      <c r="G163" t="s">
        <v>82</v>
      </c>
      <c r="H163" t="s">
        <v>117</v>
      </c>
      <c r="I163" t="s">
        <v>122</v>
      </c>
      <c r="J163">
        <v>141</v>
      </c>
      <c r="K163">
        <v>149.46</v>
      </c>
      <c r="L163">
        <v>423</v>
      </c>
      <c r="M163">
        <v>448.38</v>
      </c>
      <c r="N163">
        <v>2</v>
      </c>
      <c r="O163" t="s">
        <v>133</v>
      </c>
      <c r="P163">
        <v>2021</v>
      </c>
    </row>
    <row r="164" spans="1:16">
      <c r="A164">
        <v>44411</v>
      </c>
      <c r="B164" t="s">
        <v>42</v>
      </c>
      <c r="C164">
        <v>13</v>
      </c>
      <c r="D164" t="s">
        <v>69</v>
      </c>
      <c r="E164" t="s">
        <v>71</v>
      </c>
      <c r="F164">
        <v>0</v>
      </c>
      <c r="G164" t="s">
        <v>92</v>
      </c>
      <c r="H164" t="s">
        <v>117</v>
      </c>
      <c r="I164" t="s">
        <v>122</v>
      </c>
      <c r="J164">
        <v>121</v>
      </c>
      <c r="K164">
        <v>141.57</v>
      </c>
      <c r="L164">
        <v>1573</v>
      </c>
      <c r="M164">
        <v>1840.41</v>
      </c>
      <c r="N164">
        <v>3</v>
      </c>
      <c r="O164" t="s">
        <v>133</v>
      </c>
      <c r="P164">
        <v>2021</v>
      </c>
    </row>
    <row r="165" spans="1:16">
      <c r="A165">
        <v>44411</v>
      </c>
      <c r="B165" t="s">
        <v>33</v>
      </c>
      <c r="C165">
        <v>12</v>
      </c>
      <c r="D165" t="s">
        <v>69</v>
      </c>
      <c r="E165" t="s">
        <v>71</v>
      </c>
      <c r="F165">
        <v>0</v>
      </c>
      <c r="G165" t="s">
        <v>83</v>
      </c>
      <c r="H165" t="s">
        <v>121</v>
      </c>
      <c r="I165" t="s">
        <v>124</v>
      </c>
      <c r="J165">
        <v>55</v>
      </c>
      <c r="K165">
        <v>58.3</v>
      </c>
      <c r="L165">
        <v>660</v>
      </c>
      <c r="M165">
        <v>699.59999999999991</v>
      </c>
      <c r="N165">
        <v>3</v>
      </c>
      <c r="O165" t="s">
        <v>133</v>
      </c>
      <c r="P165">
        <v>2021</v>
      </c>
    </row>
    <row r="166" spans="1:16">
      <c r="A166">
        <v>44413</v>
      </c>
      <c r="B166" t="s">
        <v>53</v>
      </c>
      <c r="C166">
        <v>14</v>
      </c>
      <c r="D166" t="s">
        <v>70</v>
      </c>
      <c r="E166" t="s">
        <v>72</v>
      </c>
      <c r="F166">
        <v>0</v>
      </c>
      <c r="G166" t="s">
        <v>105</v>
      </c>
      <c r="H166" t="s">
        <v>121</v>
      </c>
      <c r="I166" t="s">
        <v>125</v>
      </c>
      <c r="J166">
        <v>37</v>
      </c>
      <c r="K166">
        <v>41.81</v>
      </c>
      <c r="L166">
        <v>518</v>
      </c>
      <c r="M166">
        <v>585.34</v>
      </c>
      <c r="N166">
        <v>5</v>
      </c>
      <c r="O166" t="s">
        <v>133</v>
      </c>
      <c r="P166">
        <v>2021</v>
      </c>
    </row>
    <row r="167" spans="1:16">
      <c r="A167">
        <v>44414</v>
      </c>
      <c r="B167" t="s">
        <v>28</v>
      </c>
      <c r="C167">
        <v>1</v>
      </c>
      <c r="D167" t="s">
        <v>68</v>
      </c>
      <c r="E167" t="s">
        <v>72</v>
      </c>
      <c r="F167">
        <v>0</v>
      </c>
      <c r="G167" t="s">
        <v>93</v>
      </c>
      <c r="H167" t="s">
        <v>118</v>
      </c>
      <c r="I167" t="s">
        <v>123</v>
      </c>
      <c r="J167">
        <v>67</v>
      </c>
      <c r="K167">
        <v>85.76</v>
      </c>
      <c r="L167">
        <v>67</v>
      </c>
      <c r="M167">
        <v>85.76</v>
      </c>
      <c r="N167">
        <v>6</v>
      </c>
      <c r="O167" t="s">
        <v>133</v>
      </c>
      <c r="P167">
        <v>2021</v>
      </c>
    </row>
    <row r="168" spans="1:16">
      <c r="A168">
        <v>44418</v>
      </c>
      <c r="B168" t="s">
        <v>44</v>
      </c>
      <c r="C168">
        <v>4</v>
      </c>
      <c r="D168" t="s">
        <v>68</v>
      </c>
      <c r="E168" t="s">
        <v>72</v>
      </c>
      <c r="F168">
        <v>0</v>
      </c>
      <c r="G168" t="s">
        <v>95</v>
      </c>
      <c r="H168" t="s">
        <v>119</v>
      </c>
      <c r="I168" t="s">
        <v>122</v>
      </c>
      <c r="J168">
        <v>133</v>
      </c>
      <c r="K168">
        <v>155.61000000000001</v>
      </c>
      <c r="L168">
        <v>532</v>
      </c>
      <c r="M168">
        <v>622.44000000000005</v>
      </c>
      <c r="N168">
        <v>10</v>
      </c>
      <c r="O168" t="s">
        <v>133</v>
      </c>
      <c r="P168">
        <v>2021</v>
      </c>
    </row>
    <row r="169" spans="1:16">
      <c r="A169">
        <v>44418</v>
      </c>
      <c r="B169" t="s">
        <v>31</v>
      </c>
      <c r="C169">
        <v>10</v>
      </c>
      <c r="D169" t="s">
        <v>69</v>
      </c>
      <c r="E169" t="s">
        <v>72</v>
      </c>
      <c r="F169">
        <v>0</v>
      </c>
      <c r="G169" t="s">
        <v>81</v>
      </c>
      <c r="H169" t="s">
        <v>118</v>
      </c>
      <c r="I169" t="s">
        <v>123</v>
      </c>
      <c r="J169">
        <v>76</v>
      </c>
      <c r="K169">
        <v>82.08</v>
      </c>
      <c r="L169">
        <v>760</v>
      </c>
      <c r="M169">
        <v>820.8</v>
      </c>
      <c r="N169">
        <v>10</v>
      </c>
      <c r="O169" t="s">
        <v>133</v>
      </c>
      <c r="P169">
        <v>2021</v>
      </c>
    </row>
    <row r="170" spans="1:16">
      <c r="A170">
        <v>44418</v>
      </c>
      <c r="B170" t="s">
        <v>35</v>
      </c>
      <c r="C170">
        <v>6</v>
      </c>
      <c r="D170" t="s">
        <v>70</v>
      </c>
      <c r="E170" t="s">
        <v>72</v>
      </c>
      <c r="F170">
        <v>0</v>
      </c>
      <c r="G170" t="s">
        <v>85</v>
      </c>
      <c r="H170" t="s">
        <v>119</v>
      </c>
      <c r="I170" t="s">
        <v>123</v>
      </c>
      <c r="J170">
        <v>75</v>
      </c>
      <c r="K170">
        <v>85.5</v>
      </c>
      <c r="L170">
        <v>450</v>
      </c>
      <c r="M170">
        <v>513</v>
      </c>
      <c r="N170">
        <v>10</v>
      </c>
      <c r="O170" t="s">
        <v>133</v>
      </c>
      <c r="P170">
        <v>2021</v>
      </c>
    </row>
    <row r="171" spans="1:16">
      <c r="A171">
        <v>44419</v>
      </c>
      <c r="B171" t="s">
        <v>32</v>
      </c>
      <c r="C171">
        <v>4</v>
      </c>
      <c r="D171" t="s">
        <v>70</v>
      </c>
      <c r="E171" t="s">
        <v>71</v>
      </c>
      <c r="F171">
        <v>0</v>
      </c>
      <c r="G171" t="s">
        <v>82</v>
      </c>
      <c r="H171" t="s">
        <v>117</v>
      </c>
      <c r="I171" t="s">
        <v>122</v>
      </c>
      <c r="J171">
        <v>141</v>
      </c>
      <c r="K171">
        <v>149.46</v>
      </c>
      <c r="L171">
        <v>564</v>
      </c>
      <c r="M171">
        <v>597.84</v>
      </c>
      <c r="N171">
        <v>11</v>
      </c>
      <c r="O171" t="s">
        <v>133</v>
      </c>
      <c r="P171">
        <v>2021</v>
      </c>
    </row>
    <row r="172" spans="1:16">
      <c r="A172">
        <v>44421</v>
      </c>
      <c r="B172" t="s">
        <v>51</v>
      </c>
      <c r="C172">
        <v>13</v>
      </c>
      <c r="D172" t="s">
        <v>70</v>
      </c>
      <c r="E172" t="s">
        <v>71</v>
      </c>
      <c r="F172">
        <v>0</v>
      </c>
      <c r="G172" t="s">
        <v>103</v>
      </c>
      <c r="H172" t="s">
        <v>120</v>
      </c>
      <c r="I172" t="s">
        <v>124</v>
      </c>
      <c r="J172">
        <v>44</v>
      </c>
      <c r="K172">
        <v>48.4</v>
      </c>
      <c r="L172">
        <v>572</v>
      </c>
      <c r="M172">
        <v>629.19999999999993</v>
      </c>
      <c r="N172">
        <v>13</v>
      </c>
      <c r="O172" t="s">
        <v>133</v>
      </c>
      <c r="P172">
        <v>2021</v>
      </c>
    </row>
    <row r="173" spans="1:16">
      <c r="A173">
        <v>44421</v>
      </c>
      <c r="B173" t="s">
        <v>46</v>
      </c>
      <c r="C173">
        <v>9</v>
      </c>
      <c r="D173" t="s">
        <v>70</v>
      </c>
      <c r="E173" t="s">
        <v>71</v>
      </c>
      <c r="F173">
        <v>0</v>
      </c>
      <c r="G173" t="s">
        <v>97</v>
      </c>
      <c r="H173" t="s">
        <v>121</v>
      </c>
      <c r="I173" t="s">
        <v>124</v>
      </c>
      <c r="J173">
        <v>48</v>
      </c>
      <c r="K173">
        <v>57.12</v>
      </c>
      <c r="L173">
        <v>432</v>
      </c>
      <c r="M173">
        <v>514.08000000000004</v>
      </c>
      <c r="N173">
        <v>13</v>
      </c>
      <c r="O173" t="s">
        <v>133</v>
      </c>
      <c r="P173">
        <v>2021</v>
      </c>
    </row>
    <row r="174" spans="1:16">
      <c r="A174">
        <v>44424</v>
      </c>
      <c r="B174" t="s">
        <v>26</v>
      </c>
      <c r="C174">
        <v>3</v>
      </c>
      <c r="D174" t="s">
        <v>69</v>
      </c>
      <c r="E174" t="s">
        <v>71</v>
      </c>
      <c r="F174">
        <v>0</v>
      </c>
      <c r="G174" t="s">
        <v>79</v>
      </c>
      <c r="H174" t="s">
        <v>119</v>
      </c>
      <c r="I174" t="s">
        <v>123</v>
      </c>
      <c r="J174">
        <v>71</v>
      </c>
      <c r="K174">
        <v>80.94</v>
      </c>
      <c r="L174">
        <v>213</v>
      </c>
      <c r="M174">
        <v>242.82</v>
      </c>
      <c r="N174">
        <v>16</v>
      </c>
      <c r="O174" t="s">
        <v>133</v>
      </c>
      <c r="P174">
        <v>2021</v>
      </c>
    </row>
    <row r="175" spans="1:16">
      <c r="A175">
        <v>44426</v>
      </c>
      <c r="B175" t="s">
        <v>27</v>
      </c>
      <c r="C175">
        <v>6</v>
      </c>
      <c r="D175" t="s">
        <v>70</v>
      </c>
      <c r="E175" t="s">
        <v>71</v>
      </c>
      <c r="F175">
        <v>0</v>
      </c>
      <c r="G175" t="s">
        <v>100</v>
      </c>
      <c r="H175" t="s">
        <v>117</v>
      </c>
      <c r="I175" t="s">
        <v>125</v>
      </c>
      <c r="J175">
        <v>7</v>
      </c>
      <c r="K175">
        <v>8.33</v>
      </c>
      <c r="L175">
        <v>42</v>
      </c>
      <c r="M175">
        <v>49.98</v>
      </c>
      <c r="N175">
        <v>18</v>
      </c>
      <c r="O175" t="s">
        <v>133</v>
      </c>
      <c r="P175">
        <v>2021</v>
      </c>
    </row>
    <row r="176" spans="1:16">
      <c r="A176">
        <v>44428</v>
      </c>
      <c r="B176" t="s">
        <v>34</v>
      </c>
      <c r="C176">
        <v>15</v>
      </c>
      <c r="D176" t="s">
        <v>70</v>
      </c>
      <c r="E176" t="s">
        <v>72</v>
      </c>
      <c r="F176">
        <v>0</v>
      </c>
      <c r="G176" t="s">
        <v>84</v>
      </c>
      <c r="H176" t="s">
        <v>117</v>
      </c>
      <c r="I176" t="s">
        <v>124</v>
      </c>
      <c r="J176">
        <v>61</v>
      </c>
      <c r="K176">
        <v>76.25</v>
      </c>
      <c r="L176">
        <v>915</v>
      </c>
      <c r="M176">
        <v>1143.75</v>
      </c>
      <c r="N176">
        <v>20</v>
      </c>
      <c r="O176" t="s">
        <v>133</v>
      </c>
      <c r="P176">
        <v>2021</v>
      </c>
    </row>
    <row r="177" spans="1:16">
      <c r="A177">
        <v>44428</v>
      </c>
      <c r="B177" t="s">
        <v>25</v>
      </c>
      <c r="C177">
        <v>9</v>
      </c>
      <c r="D177" t="s">
        <v>70</v>
      </c>
      <c r="E177" t="s">
        <v>71</v>
      </c>
      <c r="F177">
        <v>0</v>
      </c>
      <c r="G177" t="s">
        <v>78</v>
      </c>
      <c r="H177" t="s">
        <v>121</v>
      </c>
      <c r="I177" t="s">
        <v>123</v>
      </c>
      <c r="J177">
        <v>93</v>
      </c>
      <c r="K177">
        <v>104.16</v>
      </c>
      <c r="L177">
        <v>837</v>
      </c>
      <c r="M177">
        <v>937.43999999999994</v>
      </c>
      <c r="N177">
        <v>20</v>
      </c>
      <c r="O177" t="s">
        <v>133</v>
      </c>
      <c r="P177">
        <v>2021</v>
      </c>
    </row>
    <row r="178" spans="1:16">
      <c r="A178">
        <v>44428</v>
      </c>
      <c r="B178" t="s">
        <v>53</v>
      </c>
      <c r="C178">
        <v>13</v>
      </c>
      <c r="D178" t="s">
        <v>70</v>
      </c>
      <c r="E178" t="s">
        <v>71</v>
      </c>
      <c r="F178">
        <v>0</v>
      </c>
      <c r="G178" t="s">
        <v>105</v>
      </c>
      <c r="H178" t="s">
        <v>121</v>
      </c>
      <c r="I178" t="s">
        <v>125</v>
      </c>
      <c r="J178">
        <v>37</v>
      </c>
      <c r="K178">
        <v>41.81</v>
      </c>
      <c r="L178">
        <v>481</v>
      </c>
      <c r="M178">
        <v>543.53</v>
      </c>
      <c r="N178">
        <v>20</v>
      </c>
      <c r="O178" t="s">
        <v>133</v>
      </c>
      <c r="P178">
        <v>2021</v>
      </c>
    </row>
    <row r="179" spans="1:16">
      <c r="A179">
        <v>44434</v>
      </c>
      <c r="B179" t="s">
        <v>54</v>
      </c>
      <c r="C179">
        <v>4</v>
      </c>
      <c r="D179" t="s">
        <v>70</v>
      </c>
      <c r="E179" t="s">
        <v>71</v>
      </c>
      <c r="F179">
        <v>0</v>
      </c>
      <c r="G179" t="s">
        <v>106</v>
      </c>
      <c r="H179" t="s">
        <v>118</v>
      </c>
      <c r="I179" t="s">
        <v>125</v>
      </c>
      <c r="J179">
        <v>37</v>
      </c>
      <c r="K179">
        <v>42.55</v>
      </c>
      <c r="L179">
        <v>148</v>
      </c>
      <c r="M179">
        <v>170.2</v>
      </c>
      <c r="N179">
        <v>26</v>
      </c>
      <c r="O179" t="s">
        <v>133</v>
      </c>
      <c r="P179">
        <v>2021</v>
      </c>
    </row>
    <row r="180" spans="1:16">
      <c r="A180">
        <v>44437</v>
      </c>
      <c r="B180" t="s">
        <v>33</v>
      </c>
      <c r="C180">
        <v>12</v>
      </c>
      <c r="D180" t="s">
        <v>68</v>
      </c>
      <c r="E180" t="s">
        <v>71</v>
      </c>
      <c r="F180">
        <v>0</v>
      </c>
      <c r="G180" t="s">
        <v>83</v>
      </c>
      <c r="H180" t="s">
        <v>121</v>
      </c>
      <c r="I180" t="s">
        <v>124</v>
      </c>
      <c r="J180">
        <v>55</v>
      </c>
      <c r="K180">
        <v>58.3</v>
      </c>
      <c r="L180">
        <v>660</v>
      </c>
      <c r="M180">
        <v>699.59999999999991</v>
      </c>
      <c r="N180">
        <v>29</v>
      </c>
      <c r="O180" t="s">
        <v>133</v>
      </c>
      <c r="P180">
        <v>2021</v>
      </c>
    </row>
    <row r="181" spans="1:16">
      <c r="A181">
        <v>44438</v>
      </c>
      <c r="B181" t="s">
        <v>22</v>
      </c>
      <c r="C181">
        <v>13</v>
      </c>
      <c r="D181" t="s">
        <v>70</v>
      </c>
      <c r="E181" t="s">
        <v>71</v>
      </c>
      <c r="F181">
        <v>0</v>
      </c>
      <c r="G181" t="s">
        <v>75</v>
      </c>
      <c r="H181" t="s">
        <v>120</v>
      </c>
      <c r="I181" t="s">
        <v>123</v>
      </c>
      <c r="J181">
        <v>112</v>
      </c>
      <c r="K181">
        <v>122.08</v>
      </c>
      <c r="L181">
        <v>1456</v>
      </c>
      <c r="M181">
        <v>1587.04</v>
      </c>
      <c r="N181">
        <v>30</v>
      </c>
      <c r="O181" t="s">
        <v>133</v>
      </c>
      <c r="P181">
        <v>2021</v>
      </c>
    </row>
    <row r="182" spans="1:16">
      <c r="A182">
        <v>44439</v>
      </c>
      <c r="B182" t="s">
        <v>36</v>
      </c>
      <c r="C182">
        <v>2</v>
      </c>
      <c r="D182" t="s">
        <v>70</v>
      </c>
      <c r="E182" t="s">
        <v>71</v>
      </c>
      <c r="F182">
        <v>0</v>
      </c>
      <c r="G182" t="s">
        <v>86</v>
      </c>
      <c r="H182" t="s">
        <v>119</v>
      </c>
      <c r="I182" t="s">
        <v>123</v>
      </c>
      <c r="J182">
        <v>98</v>
      </c>
      <c r="K182">
        <v>103.88</v>
      </c>
      <c r="L182">
        <v>196</v>
      </c>
      <c r="M182">
        <v>207.76</v>
      </c>
      <c r="N182">
        <v>31</v>
      </c>
      <c r="O182" t="s">
        <v>133</v>
      </c>
      <c r="P182">
        <v>2021</v>
      </c>
    </row>
    <row r="183" spans="1:16">
      <c r="A183">
        <v>44439</v>
      </c>
      <c r="B183" t="s">
        <v>24</v>
      </c>
      <c r="C183">
        <v>11</v>
      </c>
      <c r="D183" t="s">
        <v>70</v>
      </c>
      <c r="E183" t="s">
        <v>71</v>
      </c>
      <c r="F183">
        <v>0</v>
      </c>
      <c r="G183" t="s">
        <v>77</v>
      </c>
      <c r="H183" t="s">
        <v>121</v>
      </c>
      <c r="I183" t="s">
        <v>125</v>
      </c>
      <c r="J183">
        <v>5</v>
      </c>
      <c r="K183">
        <v>6.7</v>
      </c>
      <c r="L183">
        <v>55</v>
      </c>
      <c r="M183">
        <v>73.7</v>
      </c>
      <c r="N183">
        <v>31</v>
      </c>
      <c r="O183" t="s">
        <v>133</v>
      </c>
      <c r="P183">
        <v>2021</v>
      </c>
    </row>
    <row r="184" spans="1:16">
      <c r="A184">
        <v>44440</v>
      </c>
      <c r="B184" t="s">
        <v>20</v>
      </c>
      <c r="C184">
        <v>1</v>
      </c>
      <c r="D184" t="s">
        <v>68</v>
      </c>
      <c r="E184" t="s">
        <v>72</v>
      </c>
      <c r="F184">
        <v>0</v>
      </c>
      <c r="G184" t="s">
        <v>73</v>
      </c>
      <c r="H184" t="s">
        <v>117</v>
      </c>
      <c r="I184" t="s">
        <v>122</v>
      </c>
      <c r="J184">
        <v>144</v>
      </c>
      <c r="K184">
        <v>156.96</v>
      </c>
      <c r="L184">
        <v>144</v>
      </c>
      <c r="M184">
        <v>156.96</v>
      </c>
      <c r="N184">
        <v>1</v>
      </c>
      <c r="O184" t="s">
        <v>134</v>
      </c>
      <c r="P184">
        <v>2021</v>
      </c>
    </row>
    <row r="185" spans="1:16">
      <c r="A185">
        <v>44440</v>
      </c>
      <c r="B185" t="s">
        <v>26</v>
      </c>
      <c r="C185">
        <v>14</v>
      </c>
      <c r="D185" t="s">
        <v>69</v>
      </c>
      <c r="E185" t="s">
        <v>71</v>
      </c>
      <c r="F185">
        <v>0</v>
      </c>
      <c r="G185" t="s">
        <v>79</v>
      </c>
      <c r="H185" t="s">
        <v>119</v>
      </c>
      <c r="I185" t="s">
        <v>123</v>
      </c>
      <c r="J185">
        <v>71</v>
      </c>
      <c r="K185">
        <v>80.94</v>
      </c>
      <c r="L185">
        <v>994</v>
      </c>
      <c r="M185">
        <v>1133.1600000000001</v>
      </c>
      <c r="N185">
        <v>1</v>
      </c>
      <c r="O185" t="s">
        <v>134</v>
      </c>
      <c r="P185">
        <v>2021</v>
      </c>
    </row>
    <row r="186" spans="1:16">
      <c r="A186">
        <v>44442</v>
      </c>
      <c r="B186" t="s">
        <v>61</v>
      </c>
      <c r="C186">
        <v>8</v>
      </c>
      <c r="D186" t="s">
        <v>70</v>
      </c>
      <c r="E186" t="s">
        <v>71</v>
      </c>
      <c r="F186">
        <v>0</v>
      </c>
      <c r="G186" t="s">
        <v>114</v>
      </c>
      <c r="H186" t="s">
        <v>118</v>
      </c>
      <c r="I186" t="s">
        <v>122</v>
      </c>
      <c r="J186">
        <v>138</v>
      </c>
      <c r="K186">
        <v>173.88</v>
      </c>
      <c r="L186">
        <v>1104</v>
      </c>
      <c r="M186">
        <v>1391.04</v>
      </c>
      <c r="N186">
        <v>3</v>
      </c>
      <c r="O186" t="s">
        <v>134</v>
      </c>
      <c r="P186">
        <v>2021</v>
      </c>
    </row>
    <row r="187" spans="1:16">
      <c r="A187">
        <v>44443</v>
      </c>
      <c r="B187" t="s">
        <v>53</v>
      </c>
      <c r="C187">
        <v>7</v>
      </c>
      <c r="D187" t="s">
        <v>70</v>
      </c>
      <c r="E187" t="s">
        <v>71</v>
      </c>
      <c r="F187">
        <v>0</v>
      </c>
      <c r="G187" t="s">
        <v>105</v>
      </c>
      <c r="H187" t="s">
        <v>121</v>
      </c>
      <c r="I187" t="s">
        <v>125</v>
      </c>
      <c r="J187">
        <v>37</v>
      </c>
      <c r="K187">
        <v>41.81</v>
      </c>
      <c r="L187">
        <v>259</v>
      </c>
      <c r="M187">
        <v>292.67</v>
      </c>
      <c r="N187">
        <v>4</v>
      </c>
      <c r="O187" t="s">
        <v>134</v>
      </c>
      <c r="P187">
        <v>2021</v>
      </c>
    </row>
    <row r="188" spans="1:16">
      <c r="A188">
        <v>44443</v>
      </c>
      <c r="B188" t="s">
        <v>32</v>
      </c>
      <c r="C188">
        <v>15</v>
      </c>
      <c r="D188" t="s">
        <v>70</v>
      </c>
      <c r="E188" t="s">
        <v>71</v>
      </c>
      <c r="F188">
        <v>0</v>
      </c>
      <c r="G188" t="s">
        <v>82</v>
      </c>
      <c r="H188" t="s">
        <v>117</v>
      </c>
      <c r="I188" t="s">
        <v>122</v>
      </c>
      <c r="J188">
        <v>141</v>
      </c>
      <c r="K188">
        <v>149.46</v>
      </c>
      <c r="L188">
        <v>2115</v>
      </c>
      <c r="M188">
        <v>2241.9</v>
      </c>
      <c r="N188">
        <v>4</v>
      </c>
      <c r="O188" t="s">
        <v>134</v>
      </c>
      <c r="P188">
        <v>2021</v>
      </c>
    </row>
    <row r="189" spans="1:16">
      <c r="A189">
        <v>44444</v>
      </c>
      <c r="B189" t="s">
        <v>38</v>
      </c>
      <c r="C189">
        <v>1</v>
      </c>
      <c r="D189" t="s">
        <v>70</v>
      </c>
      <c r="E189" t="s">
        <v>72</v>
      </c>
      <c r="F189">
        <v>0</v>
      </c>
      <c r="G189" t="s">
        <v>88</v>
      </c>
      <c r="H189" t="s">
        <v>121</v>
      </c>
      <c r="I189" t="s">
        <v>123</v>
      </c>
      <c r="J189">
        <v>89</v>
      </c>
      <c r="K189">
        <v>117.48</v>
      </c>
      <c r="L189">
        <v>89</v>
      </c>
      <c r="M189">
        <v>117.48</v>
      </c>
      <c r="N189">
        <v>5</v>
      </c>
      <c r="O189" t="s">
        <v>134</v>
      </c>
      <c r="P189">
        <v>2021</v>
      </c>
    </row>
    <row r="190" spans="1:16">
      <c r="A190">
        <v>44446</v>
      </c>
      <c r="B190" t="s">
        <v>60</v>
      </c>
      <c r="C190">
        <v>5</v>
      </c>
      <c r="D190" t="s">
        <v>70</v>
      </c>
      <c r="E190" t="s">
        <v>71</v>
      </c>
      <c r="F190">
        <v>0</v>
      </c>
      <c r="G190" t="s">
        <v>112</v>
      </c>
      <c r="H190" t="s">
        <v>120</v>
      </c>
      <c r="I190" t="s">
        <v>122</v>
      </c>
      <c r="J190">
        <v>150</v>
      </c>
      <c r="K190">
        <v>210</v>
      </c>
      <c r="L190">
        <v>750</v>
      </c>
      <c r="M190">
        <v>1050</v>
      </c>
      <c r="N190">
        <v>7</v>
      </c>
      <c r="O190" t="s">
        <v>134</v>
      </c>
      <c r="P190">
        <v>2021</v>
      </c>
    </row>
    <row r="191" spans="1:16">
      <c r="A191">
        <v>44448</v>
      </c>
      <c r="B191" t="s">
        <v>31</v>
      </c>
      <c r="C191">
        <v>4</v>
      </c>
      <c r="D191" t="s">
        <v>70</v>
      </c>
      <c r="E191" t="s">
        <v>71</v>
      </c>
      <c r="F191">
        <v>0</v>
      </c>
      <c r="G191" t="s">
        <v>81</v>
      </c>
      <c r="H191" t="s">
        <v>118</v>
      </c>
      <c r="I191" t="s">
        <v>123</v>
      </c>
      <c r="J191">
        <v>76</v>
      </c>
      <c r="K191">
        <v>82.08</v>
      </c>
      <c r="L191">
        <v>304</v>
      </c>
      <c r="M191">
        <v>328.32</v>
      </c>
      <c r="N191">
        <v>9</v>
      </c>
      <c r="O191" t="s">
        <v>134</v>
      </c>
      <c r="P191">
        <v>2021</v>
      </c>
    </row>
    <row r="192" spans="1:16">
      <c r="A192">
        <v>44449</v>
      </c>
      <c r="B192" t="s">
        <v>48</v>
      </c>
      <c r="C192">
        <v>6</v>
      </c>
      <c r="D192" t="s">
        <v>70</v>
      </c>
      <c r="E192" t="s">
        <v>71</v>
      </c>
      <c r="F192">
        <v>0</v>
      </c>
      <c r="G192" t="s">
        <v>99</v>
      </c>
      <c r="H192" t="s">
        <v>121</v>
      </c>
      <c r="I192" t="s">
        <v>122</v>
      </c>
      <c r="J192">
        <v>148</v>
      </c>
      <c r="K192">
        <v>201.28</v>
      </c>
      <c r="L192">
        <v>888</v>
      </c>
      <c r="M192">
        <v>1207.68</v>
      </c>
      <c r="N192">
        <v>10</v>
      </c>
      <c r="O192" t="s">
        <v>134</v>
      </c>
      <c r="P192">
        <v>2021</v>
      </c>
    </row>
    <row r="193" spans="1:16">
      <c r="A193">
        <v>44449</v>
      </c>
      <c r="B193" t="s">
        <v>36</v>
      </c>
      <c r="C193">
        <v>9</v>
      </c>
      <c r="D193" t="s">
        <v>68</v>
      </c>
      <c r="E193" t="s">
        <v>71</v>
      </c>
      <c r="F193">
        <v>0</v>
      </c>
      <c r="G193" t="s">
        <v>86</v>
      </c>
      <c r="H193" t="s">
        <v>119</v>
      </c>
      <c r="I193" t="s">
        <v>123</v>
      </c>
      <c r="J193">
        <v>98</v>
      </c>
      <c r="K193">
        <v>103.88</v>
      </c>
      <c r="L193">
        <v>882</v>
      </c>
      <c r="M193">
        <v>934.92</v>
      </c>
      <c r="N193">
        <v>10</v>
      </c>
      <c r="O193" t="s">
        <v>134</v>
      </c>
      <c r="P193">
        <v>2021</v>
      </c>
    </row>
    <row r="194" spans="1:16">
      <c r="A194">
        <v>44449</v>
      </c>
      <c r="B194" t="s">
        <v>62</v>
      </c>
      <c r="C194">
        <v>2</v>
      </c>
      <c r="D194" t="s">
        <v>70</v>
      </c>
      <c r="E194" t="s">
        <v>71</v>
      </c>
      <c r="F194">
        <v>0</v>
      </c>
      <c r="G194" t="s">
        <v>115</v>
      </c>
      <c r="H194" t="s">
        <v>121</v>
      </c>
      <c r="I194" t="s">
        <v>125</v>
      </c>
      <c r="J194">
        <v>18</v>
      </c>
      <c r="K194">
        <v>24.66</v>
      </c>
      <c r="L194">
        <v>36</v>
      </c>
      <c r="M194">
        <v>49.32</v>
      </c>
      <c r="N194">
        <v>10</v>
      </c>
      <c r="O194" t="s">
        <v>134</v>
      </c>
      <c r="P194">
        <v>2021</v>
      </c>
    </row>
    <row r="195" spans="1:16">
      <c r="A195">
        <v>44450</v>
      </c>
      <c r="B195" t="s">
        <v>36</v>
      </c>
      <c r="C195">
        <v>6</v>
      </c>
      <c r="D195" t="s">
        <v>68</v>
      </c>
      <c r="E195" t="s">
        <v>71</v>
      </c>
      <c r="F195">
        <v>0</v>
      </c>
      <c r="G195" t="s">
        <v>86</v>
      </c>
      <c r="H195" t="s">
        <v>119</v>
      </c>
      <c r="I195" t="s">
        <v>123</v>
      </c>
      <c r="J195">
        <v>98</v>
      </c>
      <c r="K195">
        <v>103.88</v>
      </c>
      <c r="L195">
        <v>588</v>
      </c>
      <c r="M195">
        <v>623.28</v>
      </c>
      <c r="N195">
        <v>11</v>
      </c>
      <c r="O195" t="s">
        <v>134</v>
      </c>
      <c r="P195">
        <v>2021</v>
      </c>
    </row>
    <row r="196" spans="1:16">
      <c r="A196">
        <v>44452</v>
      </c>
      <c r="B196" t="s">
        <v>61</v>
      </c>
      <c r="C196">
        <v>7</v>
      </c>
      <c r="D196" t="s">
        <v>70</v>
      </c>
      <c r="E196" t="s">
        <v>72</v>
      </c>
      <c r="F196">
        <v>0</v>
      </c>
      <c r="G196" t="s">
        <v>114</v>
      </c>
      <c r="H196" t="s">
        <v>118</v>
      </c>
      <c r="I196" t="s">
        <v>122</v>
      </c>
      <c r="J196">
        <v>138</v>
      </c>
      <c r="K196">
        <v>173.88</v>
      </c>
      <c r="L196">
        <v>966</v>
      </c>
      <c r="M196">
        <v>1217.1600000000001</v>
      </c>
      <c r="N196">
        <v>13</v>
      </c>
      <c r="O196" t="s">
        <v>134</v>
      </c>
      <c r="P196">
        <v>2021</v>
      </c>
    </row>
    <row r="197" spans="1:16">
      <c r="A197">
        <v>44454</v>
      </c>
      <c r="B197" t="s">
        <v>30</v>
      </c>
      <c r="C197">
        <v>6</v>
      </c>
      <c r="D197" t="s">
        <v>70</v>
      </c>
      <c r="E197" t="s">
        <v>71</v>
      </c>
      <c r="F197">
        <v>0</v>
      </c>
      <c r="G197" t="s">
        <v>80</v>
      </c>
      <c r="H197" t="s">
        <v>118</v>
      </c>
      <c r="I197" t="s">
        <v>122</v>
      </c>
      <c r="J197">
        <v>120</v>
      </c>
      <c r="K197">
        <v>162</v>
      </c>
      <c r="L197">
        <v>720</v>
      </c>
      <c r="M197">
        <v>972</v>
      </c>
      <c r="N197">
        <v>15</v>
      </c>
      <c r="O197" t="s">
        <v>134</v>
      </c>
      <c r="P197">
        <v>2021</v>
      </c>
    </row>
    <row r="198" spans="1:16">
      <c r="A198">
        <v>44454</v>
      </c>
      <c r="B198" t="s">
        <v>30</v>
      </c>
      <c r="C198">
        <v>14</v>
      </c>
      <c r="D198" t="s">
        <v>70</v>
      </c>
      <c r="E198" t="s">
        <v>71</v>
      </c>
      <c r="F198">
        <v>0</v>
      </c>
      <c r="G198" t="s">
        <v>80</v>
      </c>
      <c r="H198" t="s">
        <v>118</v>
      </c>
      <c r="I198" t="s">
        <v>122</v>
      </c>
      <c r="J198">
        <v>120</v>
      </c>
      <c r="K198">
        <v>162</v>
      </c>
      <c r="L198">
        <v>1680</v>
      </c>
      <c r="M198">
        <v>2268</v>
      </c>
      <c r="N198">
        <v>15</v>
      </c>
      <c r="O198" t="s">
        <v>134</v>
      </c>
      <c r="P198">
        <v>2021</v>
      </c>
    </row>
    <row r="199" spans="1:16">
      <c r="A199">
        <v>44460</v>
      </c>
      <c r="B199" t="s">
        <v>34</v>
      </c>
      <c r="C199">
        <v>7</v>
      </c>
      <c r="D199" t="s">
        <v>68</v>
      </c>
      <c r="E199" t="s">
        <v>72</v>
      </c>
      <c r="F199">
        <v>0</v>
      </c>
      <c r="G199" t="s">
        <v>84</v>
      </c>
      <c r="H199" t="s">
        <v>117</v>
      </c>
      <c r="I199" t="s">
        <v>124</v>
      </c>
      <c r="J199">
        <v>61</v>
      </c>
      <c r="K199">
        <v>76.25</v>
      </c>
      <c r="L199">
        <v>427</v>
      </c>
      <c r="M199">
        <v>533.75</v>
      </c>
      <c r="N199">
        <v>21</v>
      </c>
      <c r="O199" t="s">
        <v>134</v>
      </c>
      <c r="P199">
        <v>2021</v>
      </c>
    </row>
    <row r="200" spans="1:16">
      <c r="A200">
        <v>44461</v>
      </c>
      <c r="B200" t="s">
        <v>37</v>
      </c>
      <c r="C200">
        <v>2</v>
      </c>
      <c r="D200" t="s">
        <v>69</v>
      </c>
      <c r="E200" t="s">
        <v>72</v>
      </c>
      <c r="F200">
        <v>0</v>
      </c>
      <c r="G200" t="s">
        <v>87</v>
      </c>
      <c r="H200" t="s">
        <v>118</v>
      </c>
      <c r="I200" t="s">
        <v>123</v>
      </c>
      <c r="J200">
        <v>90</v>
      </c>
      <c r="K200">
        <v>115.2</v>
      </c>
      <c r="L200">
        <v>180</v>
      </c>
      <c r="M200">
        <v>230.4</v>
      </c>
      <c r="N200">
        <v>22</v>
      </c>
      <c r="O200" t="s">
        <v>134</v>
      </c>
      <c r="P200">
        <v>2021</v>
      </c>
    </row>
    <row r="201" spans="1:16">
      <c r="A201">
        <v>44461</v>
      </c>
      <c r="B201" t="s">
        <v>49</v>
      </c>
      <c r="C201">
        <v>4</v>
      </c>
      <c r="D201" t="s">
        <v>70</v>
      </c>
      <c r="E201" t="s">
        <v>72</v>
      </c>
      <c r="F201">
        <v>0</v>
      </c>
      <c r="G201" t="s">
        <v>101</v>
      </c>
      <c r="H201" t="s">
        <v>119</v>
      </c>
      <c r="I201" t="s">
        <v>123</v>
      </c>
      <c r="J201">
        <v>105</v>
      </c>
      <c r="K201">
        <v>142.80000000000001</v>
      </c>
      <c r="L201">
        <v>420</v>
      </c>
      <c r="M201">
        <v>571.20000000000005</v>
      </c>
      <c r="N201">
        <v>22</v>
      </c>
      <c r="O201" t="s">
        <v>134</v>
      </c>
      <c r="P201">
        <v>2021</v>
      </c>
    </row>
    <row r="202" spans="1:16">
      <c r="A202">
        <v>44462</v>
      </c>
      <c r="B202" t="s">
        <v>50</v>
      </c>
      <c r="C202">
        <v>12</v>
      </c>
      <c r="D202" t="s">
        <v>70</v>
      </c>
      <c r="E202" t="s">
        <v>72</v>
      </c>
      <c r="F202">
        <v>0</v>
      </c>
      <c r="G202" t="s">
        <v>102</v>
      </c>
      <c r="H202" t="s">
        <v>120</v>
      </c>
      <c r="I202" t="s">
        <v>125</v>
      </c>
      <c r="J202">
        <v>37</v>
      </c>
      <c r="K202">
        <v>49.21</v>
      </c>
      <c r="L202">
        <v>444</v>
      </c>
      <c r="M202">
        <v>590.52</v>
      </c>
      <c r="N202">
        <v>23</v>
      </c>
      <c r="O202" t="s">
        <v>134</v>
      </c>
      <c r="P202">
        <v>2021</v>
      </c>
    </row>
    <row r="203" spans="1:16">
      <c r="A203">
        <v>44462</v>
      </c>
      <c r="B203" t="s">
        <v>52</v>
      </c>
      <c r="C203">
        <v>7</v>
      </c>
      <c r="D203" t="s">
        <v>69</v>
      </c>
      <c r="E203" t="s">
        <v>71</v>
      </c>
      <c r="F203">
        <v>0</v>
      </c>
      <c r="G203" t="s">
        <v>104</v>
      </c>
      <c r="H203" t="s">
        <v>117</v>
      </c>
      <c r="I203" t="s">
        <v>122</v>
      </c>
      <c r="J203">
        <v>126</v>
      </c>
      <c r="K203">
        <v>162.54</v>
      </c>
      <c r="L203">
        <v>882</v>
      </c>
      <c r="M203">
        <v>1137.78</v>
      </c>
      <c r="N203">
        <v>23</v>
      </c>
      <c r="O203" t="s">
        <v>134</v>
      </c>
      <c r="P203">
        <v>2021</v>
      </c>
    </row>
    <row r="204" spans="1:16">
      <c r="A204">
        <v>44466</v>
      </c>
      <c r="B204" t="s">
        <v>33</v>
      </c>
      <c r="C204">
        <v>1</v>
      </c>
      <c r="D204" t="s">
        <v>70</v>
      </c>
      <c r="E204" t="s">
        <v>72</v>
      </c>
      <c r="F204">
        <v>0</v>
      </c>
      <c r="G204" t="s">
        <v>83</v>
      </c>
      <c r="H204" t="s">
        <v>121</v>
      </c>
      <c r="I204" t="s">
        <v>124</v>
      </c>
      <c r="J204">
        <v>55</v>
      </c>
      <c r="K204">
        <v>58.3</v>
      </c>
      <c r="L204">
        <v>55</v>
      </c>
      <c r="M204">
        <v>58.3</v>
      </c>
      <c r="N204">
        <v>27</v>
      </c>
      <c r="O204" t="s">
        <v>134</v>
      </c>
      <c r="P204">
        <v>2021</v>
      </c>
    </row>
    <row r="205" spans="1:16">
      <c r="A205">
        <v>44469</v>
      </c>
      <c r="B205" t="s">
        <v>29</v>
      </c>
      <c r="C205">
        <v>9</v>
      </c>
      <c r="D205" t="s">
        <v>69</v>
      </c>
      <c r="E205" t="s">
        <v>71</v>
      </c>
      <c r="F205">
        <v>0</v>
      </c>
      <c r="G205" t="s">
        <v>113</v>
      </c>
      <c r="H205" t="s">
        <v>120</v>
      </c>
      <c r="I205" t="s">
        <v>123</v>
      </c>
      <c r="J205">
        <v>112</v>
      </c>
      <c r="K205">
        <v>146.72</v>
      </c>
      <c r="L205">
        <v>1008</v>
      </c>
      <c r="M205">
        <v>1320.48</v>
      </c>
      <c r="N205">
        <v>30</v>
      </c>
      <c r="O205" t="s">
        <v>134</v>
      </c>
      <c r="P205">
        <v>2021</v>
      </c>
    </row>
    <row r="206" spans="1:16">
      <c r="A206">
        <v>44469</v>
      </c>
      <c r="B206" t="s">
        <v>35</v>
      </c>
      <c r="C206">
        <v>5</v>
      </c>
      <c r="D206" t="s">
        <v>69</v>
      </c>
      <c r="E206" t="s">
        <v>71</v>
      </c>
      <c r="F206">
        <v>0</v>
      </c>
      <c r="G206" t="s">
        <v>85</v>
      </c>
      <c r="H206" t="s">
        <v>119</v>
      </c>
      <c r="I206" t="s">
        <v>123</v>
      </c>
      <c r="J206">
        <v>75</v>
      </c>
      <c r="K206">
        <v>85.5</v>
      </c>
      <c r="L206">
        <v>375</v>
      </c>
      <c r="M206">
        <v>427.5</v>
      </c>
      <c r="N206">
        <v>30</v>
      </c>
      <c r="O206" t="s">
        <v>134</v>
      </c>
      <c r="P206">
        <v>2021</v>
      </c>
    </row>
    <row r="207" spans="1:16">
      <c r="A207">
        <v>44470</v>
      </c>
      <c r="B207" t="s">
        <v>48</v>
      </c>
      <c r="C207">
        <v>14</v>
      </c>
      <c r="D207" t="s">
        <v>69</v>
      </c>
      <c r="E207" t="s">
        <v>72</v>
      </c>
      <c r="F207">
        <v>0</v>
      </c>
      <c r="G207" t="s">
        <v>99</v>
      </c>
      <c r="H207" t="s">
        <v>121</v>
      </c>
      <c r="I207" t="s">
        <v>122</v>
      </c>
      <c r="J207">
        <v>148</v>
      </c>
      <c r="K207">
        <v>201.28</v>
      </c>
      <c r="L207">
        <v>2072</v>
      </c>
      <c r="M207">
        <v>2817.92</v>
      </c>
      <c r="N207">
        <v>1</v>
      </c>
      <c r="O207" t="s">
        <v>135</v>
      </c>
      <c r="P207">
        <v>2021</v>
      </c>
    </row>
    <row r="208" spans="1:16">
      <c r="A208">
        <v>44471</v>
      </c>
      <c r="B208" t="s">
        <v>29</v>
      </c>
      <c r="C208">
        <v>15</v>
      </c>
      <c r="D208" t="s">
        <v>70</v>
      </c>
      <c r="E208" t="s">
        <v>71</v>
      </c>
      <c r="F208">
        <v>0</v>
      </c>
      <c r="G208" t="s">
        <v>113</v>
      </c>
      <c r="H208" t="s">
        <v>120</v>
      </c>
      <c r="I208" t="s">
        <v>123</v>
      </c>
      <c r="J208">
        <v>112</v>
      </c>
      <c r="K208">
        <v>146.72</v>
      </c>
      <c r="L208">
        <v>1680</v>
      </c>
      <c r="M208">
        <v>2200.8000000000002</v>
      </c>
      <c r="N208">
        <v>2</v>
      </c>
      <c r="O208" t="s">
        <v>135</v>
      </c>
      <c r="P208">
        <v>2021</v>
      </c>
    </row>
    <row r="209" spans="1:16">
      <c r="A209">
        <v>44472</v>
      </c>
      <c r="B209" t="s">
        <v>60</v>
      </c>
      <c r="C209">
        <v>9</v>
      </c>
      <c r="D209" t="s">
        <v>70</v>
      </c>
      <c r="E209" t="s">
        <v>71</v>
      </c>
      <c r="F209">
        <v>0</v>
      </c>
      <c r="G209" t="s">
        <v>112</v>
      </c>
      <c r="H209" t="s">
        <v>120</v>
      </c>
      <c r="I209" t="s">
        <v>122</v>
      </c>
      <c r="J209">
        <v>150</v>
      </c>
      <c r="K209">
        <v>210</v>
      </c>
      <c r="L209">
        <v>1350</v>
      </c>
      <c r="M209">
        <v>1890</v>
      </c>
      <c r="N209">
        <v>3</v>
      </c>
      <c r="O209" t="s">
        <v>135</v>
      </c>
      <c r="P209">
        <v>2021</v>
      </c>
    </row>
    <row r="210" spans="1:16">
      <c r="A210">
        <v>44475</v>
      </c>
      <c r="B210" t="s">
        <v>24</v>
      </c>
      <c r="C210">
        <v>1</v>
      </c>
      <c r="D210" t="s">
        <v>70</v>
      </c>
      <c r="E210" t="s">
        <v>71</v>
      </c>
      <c r="F210">
        <v>0</v>
      </c>
      <c r="G210" t="s">
        <v>77</v>
      </c>
      <c r="H210" t="s">
        <v>121</v>
      </c>
      <c r="I210" t="s">
        <v>125</v>
      </c>
      <c r="J210">
        <v>5</v>
      </c>
      <c r="K210">
        <v>6.7</v>
      </c>
      <c r="L210">
        <v>5</v>
      </c>
      <c r="M210">
        <v>6.7</v>
      </c>
      <c r="N210">
        <v>6</v>
      </c>
      <c r="O210" t="s">
        <v>135</v>
      </c>
      <c r="P210">
        <v>2021</v>
      </c>
    </row>
    <row r="211" spans="1:16">
      <c r="A211">
        <v>44475</v>
      </c>
      <c r="B211" t="s">
        <v>63</v>
      </c>
      <c r="C211">
        <v>12</v>
      </c>
      <c r="D211" t="s">
        <v>69</v>
      </c>
      <c r="E211" t="s">
        <v>71</v>
      </c>
      <c r="F211">
        <v>0</v>
      </c>
      <c r="G211" t="s">
        <v>116</v>
      </c>
      <c r="H211" t="s">
        <v>121</v>
      </c>
      <c r="I211" t="s">
        <v>123</v>
      </c>
      <c r="J211">
        <v>90</v>
      </c>
      <c r="K211">
        <v>96.3</v>
      </c>
      <c r="L211">
        <v>1080</v>
      </c>
      <c r="M211">
        <v>1155.5999999999999</v>
      </c>
      <c r="N211">
        <v>6</v>
      </c>
      <c r="O211" t="s">
        <v>135</v>
      </c>
      <c r="P211">
        <v>2021</v>
      </c>
    </row>
    <row r="212" spans="1:16">
      <c r="A212">
        <v>44476</v>
      </c>
      <c r="B212" t="s">
        <v>62</v>
      </c>
      <c r="C212">
        <v>6</v>
      </c>
      <c r="D212" t="s">
        <v>70</v>
      </c>
      <c r="E212" t="s">
        <v>72</v>
      </c>
      <c r="F212">
        <v>0</v>
      </c>
      <c r="G212" t="s">
        <v>115</v>
      </c>
      <c r="H212" t="s">
        <v>121</v>
      </c>
      <c r="I212" t="s">
        <v>125</v>
      </c>
      <c r="J212">
        <v>18</v>
      </c>
      <c r="K212">
        <v>24.66</v>
      </c>
      <c r="L212">
        <v>108</v>
      </c>
      <c r="M212">
        <v>147.96</v>
      </c>
      <c r="N212">
        <v>7</v>
      </c>
      <c r="O212" t="s">
        <v>135</v>
      </c>
      <c r="P212">
        <v>2021</v>
      </c>
    </row>
    <row r="213" spans="1:16">
      <c r="A213">
        <v>44478</v>
      </c>
      <c r="B213" t="s">
        <v>21</v>
      </c>
      <c r="C213">
        <v>5</v>
      </c>
      <c r="D213" t="s">
        <v>70</v>
      </c>
      <c r="E213" t="s">
        <v>72</v>
      </c>
      <c r="F213">
        <v>0</v>
      </c>
      <c r="G213" t="s">
        <v>74</v>
      </c>
      <c r="H213" t="s">
        <v>118</v>
      </c>
      <c r="I213" t="s">
        <v>123</v>
      </c>
      <c r="J213">
        <v>72</v>
      </c>
      <c r="K213">
        <v>79.92</v>
      </c>
      <c r="L213">
        <v>360</v>
      </c>
      <c r="M213">
        <v>399.6</v>
      </c>
      <c r="N213">
        <v>9</v>
      </c>
      <c r="O213" t="s">
        <v>135</v>
      </c>
      <c r="P213">
        <v>2021</v>
      </c>
    </row>
    <row r="214" spans="1:16">
      <c r="A214">
        <v>44478</v>
      </c>
      <c r="B214" t="s">
        <v>38</v>
      </c>
      <c r="C214">
        <v>11</v>
      </c>
      <c r="D214" t="s">
        <v>69</v>
      </c>
      <c r="E214" t="s">
        <v>72</v>
      </c>
      <c r="F214">
        <v>0</v>
      </c>
      <c r="G214" t="s">
        <v>88</v>
      </c>
      <c r="H214" t="s">
        <v>121</v>
      </c>
      <c r="I214" t="s">
        <v>123</v>
      </c>
      <c r="J214">
        <v>89</v>
      </c>
      <c r="K214">
        <v>117.48</v>
      </c>
      <c r="L214">
        <v>979</v>
      </c>
      <c r="M214">
        <v>1292.28</v>
      </c>
      <c r="N214">
        <v>9</v>
      </c>
      <c r="O214" t="s">
        <v>135</v>
      </c>
      <c r="P214">
        <v>2021</v>
      </c>
    </row>
    <row r="215" spans="1:16">
      <c r="A215">
        <v>44479</v>
      </c>
      <c r="B215" t="s">
        <v>24</v>
      </c>
      <c r="C215">
        <v>14</v>
      </c>
      <c r="D215" t="s">
        <v>70</v>
      </c>
      <c r="E215" t="s">
        <v>72</v>
      </c>
      <c r="F215">
        <v>0</v>
      </c>
      <c r="G215" t="s">
        <v>77</v>
      </c>
      <c r="H215" t="s">
        <v>121</v>
      </c>
      <c r="I215" t="s">
        <v>125</v>
      </c>
      <c r="J215">
        <v>5</v>
      </c>
      <c r="K215">
        <v>6.7</v>
      </c>
      <c r="L215">
        <v>70</v>
      </c>
      <c r="M215">
        <v>93.8</v>
      </c>
      <c r="N215">
        <v>10</v>
      </c>
      <c r="O215" t="s">
        <v>135</v>
      </c>
      <c r="P215">
        <v>2021</v>
      </c>
    </row>
    <row r="216" spans="1:16">
      <c r="A216">
        <v>44480</v>
      </c>
      <c r="B216" t="s">
        <v>51</v>
      </c>
      <c r="C216">
        <v>15</v>
      </c>
      <c r="D216" t="s">
        <v>70</v>
      </c>
      <c r="E216" t="s">
        <v>72</v>
      </c>
      <c r="F216">
        <v>0</v>
      </c>
      <c r="G216" t="s">
        <v>103</v>
      </c>
      <c r="H216" t="s">
        <v>120</v>
      </c>
      <c r="I216" t="s">
        <v>124</v>
      </c>
      <c r="J216">
        <v>44</v>
      </c>
      <c r="K216">
        <v>48.4</v>
      </c>
      <c r="L216">
        <v>660</v>
      </c>
      <c r="M216">
        <v>726</v>
      </c>
      <c r="N216">
        <v>11</v>
      </c>
      <c r="O216" t="s">
        <v>135</v>
      </c>
      <c r="P216">
        <v>2021</v>
      </c>
    </row>
    <row r="217" spans="1:16">
      <c r="A217">
        <v>44481</v>
      </c>
      <c r="B217" t="s">
        <v>46</v>
      </c>
      <c r="C217">
        <v>8</v>
      </c>
      <c r="D217" t="s">
        <v>69</v>
      </c>
      <c r="E217" t="s">
        <v>71</v>
      </c>
      <c r="F217">
        <v>0</v>
      </c>
      <c r="G217" t="s">
        <v>97</v>
      </c>
      <c r="H217" t="s">
        <v>121</v>
      </c>
      <c r="I217" t="s">
        <v>124</v>
      </c>
      <c r="J217">
        <v>48</v>
      </c>
      <c r="K217">
        <v>57.12</v>
      </c>
      <c r="L217">
        <v>384</v>
      </c>
      <c r="M217">
        <v>456.96</v>
      </c>
      <c r="N217">
        <v>12</v>
      </c>
      <c r="O217" t="s">
        <v>135</v>
      </c>
      <c r="P217">
        <v>2021</v>
      </c>
    </row>
    <row r="218" spans="1:16">
      <c r="A218">
        <v>44486</v>
      </c>
      <c r="B218" t="s">
        <v>36</v>
      </c>
      <c r="C218">
        <v>13</v>
      </c>
      <c r="D218" t="s">
        <v>70</v>
      </c>
      <c r="E218" t="s">
        <v>71</v>
      </c>
      <c r="F218">
        <v>0</v>
      </c>
      <c r="G218" t="s">
        <v>86</v>
      </c>
      <c r="H218" t="s">
        <v>119</v>
      </c>
      <c r="I218" t="s">
        <v>123</v>
      </c>
      <c r="J218">
        <v>98</v>
      </c>
      <c r="K218">
        <v>103.88</v>
      </c>
      <c r="L218">
        <v>1274</v>
      </c>
      <c r="M218">
        <v>1350.44</v>
      </c>
      <c r="N218">
        <v>17</v>
      </c>
      <c r="O218" t="s">
        <v>135</v>
      </c>
      <c r="P218">
        <v>2021</v>
      </c>
    </row>
    <row r="219" spans="1:16">
      <c r="A219">
        <v>44487</v>
      </c>
      <c r="B219" t="s">
        <v>27</v>
      </c>
      <c r="C219">
        <v>6</v>
      </c>
      <c r="D219" t="s">
        <v>69</v>
      </c>
      <c r="E219" t="s">
        <v>72</v>
      </c>
      <c r="F219">
        <v>0</v>
      </c>
      <c r="G219" t="s">
        <v>100</v>
      </c>
      <c r="H219" t="s">
        <v>117</v>
      </c>
      <c r="I219" t="s">
        <v>125</v>
      </c>
      <c r="J219">
        <v>7</v>
      </c>
      <c r="K219">
        <v>8.33</v>
      </c>
      <c r="L219">
        <v>42</v>
      </c>
      <c r="M219">
        <v>49.98</v>
      </c>
      <c r="N219">
        <v>18</v>
      </c>
      <c r="O219" t="s">
        <v>135</v>
      </c>
      <c r="P219">
        <v>2021</v>
      </c>
    </row>
    <row r="220" spans="1:16">
      <c r="A220">
        <v>44487</v>
      </c>
      <c r="B220" t="s">
        <v>52</v>
      </c>
      <c r="C220">
        <v>13</v>
      </c>
      <c r="D220" t="s">
        <v>69</v>
      </c>
      <c r="E220" t="s">
        <v>72</v>
      </c>
      <c r="F220">
        <v>0</v>
      </c>
      <c r="G220" t="s">
        <v>104</v>
      </c>
      <c r="H220" t="s">
        <v>117</v>
      </c>
      <c r="I220" t="s">
        <v>122</v>
      </c>
      <c r="J220">
        <v>126</v>
      </c>
      <c r="K220">
        <v>162.54</v>
      </c>
      <c r="L220">
        <v>1638</v>
      </c>
      <c r="M220">
        <v>2113.02</v>
      </c>
      <c r="N220">
        <v>18</v>
      </c>
      <c r="O220" t="s">
        <v>135</v>
      </c>
      <c r="P220">
        <v>2021</v>
      </c>
    </row>
    <row r="221" spans="1:16">
      <c r="A221">
        <v>44491</v>
      </c>
      <c r="B221" t="s">
        <v>51</v>
      </c>
      <c r="C221">
        <v>7</v>
      </c>
      <c r="D221" t="s">
        <v>70</v>
      </c>
      <c r="E221" t="s">
        <v>72</v>
      </c>
      <c r="F221">
        <v>0</v>
      </c>
      <c r="G221" t="s">
        <v>103</v>
      </c>
      <c r="H221" t="s">
        <v>120</v>
      </c>
      <c r="I221" t="s">
        <v>124</v>
      </c>
      <c r="J221">
        <v>44</v>
      </c>
      <c r="K221">
        <v>48.4</v>
      </c>
      <c r="L221">
        <v>308</v>
      </c>
      <c r="M221">
        <v>338.8</v>
      </c>
      <c r="N221">
        <v>22</v>
      </c>
      <c r="O221" t="s">
        <v>135</v>
      </c>
      <c r="P221">
        <v>2021</v>
      </c>
    </row>
    <row r="222" spans="1:16">
      <c r="A222">
        <v>44491</v>
      </c>
      <c r="B222" t="s">
        <v>20</v>
      </c>
      <c r="C222">
        <v>13</v>
      </c>
      <c r="D222" t="s">
        <v>69</v>
      </c>
      <c r="E222" t="s">
        <v>72</v>
      </c>
      <c r="F222">
        <v>0</v>
      </c>
      <c r="G222" t="s">
        <v>73</v>
      </c>
      <c r="H222" t="s">
        <v>117</v>
      </c>
      <c r="I222" t="s">
        <v>122</v>
      </c>
      <c r="J222">
        <v>144</v>
      </c>
      <c r="K222">
        <v>156.96</v>
      </c>
      <c r="L222">
        <v>1872</v>
      </c>
      <c r="M222">
        <v>2040.48</v>
      </c>
      <c r="N222">
        <v>22</v>
      </c>
      <c r="O222" t="s">
        <v>135</v>
      </c>
      <c r="P222">
        <v>2021</v>
      </c>
    </row>
    <row r="223" spans="1:16">
      <c r="A223">
        <v>44491</v>
      </c>
      <c r="B223" t="s">
        <v>57</v>
      </c>
      <c r="C223">
        <v>1</v>
      </c>
      <c r="D223" t="s">
        <v>70</v>
      </c>
      <c r="E223" t="s">
        <v>72</v>
      </c>
      <c r="F223">
        <v>0</v>
      </c>
      <c r="G223" t="s">
        <v>109</v>
      </c>
      <c r="H223" t="s">
        <v>119</v>
      </c>
      <c r="I223" t="s">
        <v>125</v>
      </c>
      <c r="J223">
        <v>6</v>
      </c>
      <c r="K223">
        <v>7.8599999999999994</v>
      </c>
      <c r="L223">
        <v>6</v>
      </c>
      <c r="M223">
        <v>7.8599999999999994</v>
      </c>
      <c r="N223">
        <v>22</v>
      </c>
      <c r="O223" t="s">
        <v>135</v>
      </c>
      <c r="P223">
        <v>2021</v>
      </c>
    </row>
    <row r="224" spans="1:16">
      <c r="A224">
        <v>44493</v>
      </c>
      <c r="B224" t="s">
        <v>51</v>
      </c>
      <c r="C224">
        <v>3</v>
      </c>
      <c r="D224" t="s">
        <v>68</v>
      </c>
      <c r="E224" t="s">
        <v>72</v>
      </c>
      <c r="F224">
        <v>0</v>
      </c>
      <c r="G224" t="s">
        <v>103</v>
      </c>
      <c r="H224" t="s">
        <v>120</v>
      </c>
      <c r="I224" t="s">
        <v>124</v>
      </c>
      <c r="J224">
        <v>44</v>
      </c>
      <c r="K224">
        <v>48.4</v>
      </c>
      <c r="L224">
        <v>132</v>
      </c>
      <c r="M224">
        <v>145.19999999999999</v>
      </c>
      <c r="N224">
        <v>24</v>
      </c>
      <c r="O224" t="s">
        <v>135</v>
      </c>
      <c r="P224">
        <v>2021</v>
      </c>
    </row>
    <row r="225" spans="1:16">
      <c r="A225">
        <v>44494</v>
      </c>
      <c r="B225" t="s">
        <v>31</v>
      </c>
      <c r="C225">
        <v>9</v>
      </c>
      <c r="D225" t="s">
        <v>69</v>
      </c>
      <c r="E225" t="s">
        <v>72</v>
      </c>
      <c r="F225">
        <v>0</v>
      </c>
      <c r="G225" t="s">
        <v>81</v>
      </c>
      <c r="H225" t="s">
        <v>118</v>
      </c>
      <c r="I225" t="s">
        <v>123</v>
      </c>
      <c r="J225">
        <v>76</v>
      </c>
      <c r="K225">
        <v>82.08</v>
      </c>
      <c r="L225">
        <v>684</v>
      </c>
      <c r="M225">
        <v>738.72</v>
      </c>
      <c r="N225">
        <v>25</v>
      </c>
      <c r="O225" t="s">
        <v>135</v>
      </c>
      <c r="P225">
        <v>2021</v>
      </c>
    </row>
    <row r="226" spans="1:16">
      <c r="A226">
        <v>44495</v>
      </c>
      <c r="B226" t="s">
        <v>23</v>
      </c>
      <c r="C226">
        <v>6</v>
      </c>
      <c r="D226" t="s">
        <v>68</v>
      </c>
      <c r="E226" t="s">
        <v>72</v>
      </c>
      <c r="F226">
        <v>0</v>
      </c>
      <c r="G226" t="s">
        <v>76</v>
      </c>
      <c r="H226" t="s">
        <v>119</v>
      </c>
      <c r="I226" t="s">
        <v>124</v>
      </c>
      <c r="J226">
        <v>44</v>
      </c>
      <c r="K226">
        <v>48.84</v>
      </c>
      <c r="L226">
        <v>264</v>
      </c>
      <c r="M226">
        <v>293.04000000000002</v>
      </c>
      <c r="N226">
        <v>26</v>
      </c>
      <c r="O226" t="s">
        <v>135</v>
      </c>
      <c r="P226">
        <v>2021</v>
      </c>
    </row>
    <row r="227" spans="1:16">
      <c r="A227">
        <v>44497</v>
      </c>
      <c r="B227" t="s">
        <v>45</v>
      </c>
      <c r="C227">
        <v>1</v>
      </c>
      <c r="D227" t="s">
        <v>70</v>
      </c>
      <c r="E227" t="s">
        <v>72</v>
      </c>
      <c r="F227">
        <v>0</v>
      </c>
      <c r="G227" t="s">
        <v>96</v>
      </c>
      <c r="H227" t="s">
        <v>119</v>
      </c>
      <c r="I227" t="s">
        <v>123</v>
      </c>
      <c r="J227">
        <v>83</v>
      </c>
      <c r="K227">
        <v>94.62</v>
      </c>
      <c r="L227">
        <v>83</v>
      </c>
      <c r="M227">
        <v>94.62</v>
      </c>
      <c r="N227">
        <v>28</v>
      </c>
      <c r="O227" t="s">
        <v>135</v>
      </c>
      <c r="P227">
        <v>2021</v>
      </c>
    </row>
    <row r="228" spans="1:16">
      <c r="A228">
        <v>44498</v>
      </c>
      <c r="B228" t="s">
        <v>21</v>
      </c>
      <c r="C228">
        <v>14</v>
      </c>
      <c r="D228" t="s">
        <v>69</v>
      </c>
      <c r="E228" t="s">
        <v>71</v>
      </c>
      <c r="F228">
        <v>0</v>
      </c>
      <c r="G228" t="s">
        <v>74</v>
      </c>
      <c r="H228" t="s">
        <v>118</v>
      </c>
      <c r="I228" t="s">
        <v>123</v>
      </c>
      <c r="J228">
        <v>72</v>
      </c>
      <c r="K228">
        <v>79.92</v>
      </c>
      <c r="L228">
        <v>1008</v>
      </c>
      <c r="M228">
        <v>1118.8800000000001</v>
      </c>
      <c r="N228">
        <v>29</v>
      </c>
      <c r="O228" t="s">
        <v>135</v>
      </c>
      <c r="P228">
        <v>2021</v>
      </c>
    </row>
    <row r="229" spans="1:16">
      <c r="A229">
        <v>44500</v>
      </c>
      <c r="B229" t="s">
        <v>52</v>
      </c>
      <c r="C229">
        <v>6</v>
      </c>
      <c r="D229" t="s">
        <v>69</v>
      </c>
      <c r="E229" t="s">
        <v>72</v>
      </c>
      <c r="F229">
        <v>0</v>
      </c>
      <c r="G229" t="s">
        <v>104</v>
      </c>
      <c r="H229" t="s">
        <v>117</v>
      </c>
      <c r="I229" t="s">
        <v>122</v>
      </c>
      <c r="J229">
        <v>126</v>
      </c>
      <c r="K229">
        <v>162.54</v>
      </c>
      <c r="L229">
        <v>756</v>
      </c>
      <c r="M229">
        <v>975.24</v>
      </c>
      <c r="N229">
        <v>31</v>
      </c>
      <c r="O229" t="s">
        <v>135</v>
      </c>
      <c r="P229">
        <v>2021</v>
      </c>
    </row>
    <row r="230" spans="1:16">
      <c r="A230">
        <v>44503</v>
      </c>
      <c r="B230" t="s">
        <v>22</v>
      </c>
      <c r="C230">
        <v>12</v>
      </c>
      <c r="D230" t="s">
        <v>70</v>
      </c>
      <c r="E230" t="s">
        <v>72</v>
      </c>
      <c r="F230">
        <v>0</v>
      </c>
      <c r="G230" t="s">
        <v>75</v>
      </c>
      <c r="H230" t="s">
        <v>120</v>
      </c>
      <c r="I230" t="s">
        <v>123</v>
      </c>
      <c r="J230">
        <v>112</v>
      </c>
      <c r="K230">
        <v>122.08</v>
      </c>
      <c r="L230">
        <v>1344</v>
      </c>
      <c r="M230">
        <v>1464.96</v>
      </c>
      <c r="N230">
        <v>3</v>
      </c>
      <c r="O230" t="s">
        <v>136</v>
      </c>
      <c r="P230">
        <v>2021</v>
      </c>
    </row>
    <row r="231" spans="1:16">
      <c r="A231">
        <v>44506</v>
      </c>
      <c r="B231" t="s">
        <v>63</v>
      </c>
      <c r="C231">
        <v>10</v>
      </c>
      <c r="D231" t="s">
        <v>70</v>
      </c>
      <c r="E231" t="s">
        <v>71</v>
      </c>
      <c r="F231">
        <v>0</v>
      </c>
      <c r="G231" t="s">
        <v>116</v>
      </c>
      <c r="H231" t="s">
        <v>121</v>
      </c>
      <c r="I231" t="s">
        <v>123</v>
      </c>
      <c r="J231">
        <v>90</v>
      </c>
      <c r="K231">
        <v>96.3</v>
      </c>
      <c r="L231">
        <v>900</v>
      </c>
      <c r="M231">
        <v>963</v>
      </c>
      <c r="N231">
        <v>6</v>
      </c>
      <c r="O231" t="s">
        <v>136</v>
      </c>
      <c r="P231">
        <v>2021</v>
      </c>
    </row>
    <row r="232" spans="1:16">
      <c r="A232">
        <v>44508</v>
      </c>
      <c r="B232" t="s">
        <v>56</v>
      </c>
      <c r="C232">
        <v>15</v>
      </c>
      <c r="D232" t="s">
        <v>70</v>
      </c>
      <c r="E232" t="s">
        <v>71</v>
      </c>
      <c r="F232">
        <v>0</v>
      </c>
      <c r="G232" t="s">
        <v>108</v>
      </c>
      <c r="H232" t="s">
        <v>119</v>
      </c>
      <c r="I232" t="s">
        <v>124</v>
      </c>
      <c r="J232">
        <v>43</v>
      </c>
      <c r="K232">
        <v>47.73</v>
      </c>
      <c r="L232">
        <v>645</v>
      </c>
      <c r="M232">
        <v>715.95</v>
      </c>
      <c r="N232">
        <v>8</v>
      </c>
      <c r="O232" t="s">
        <v>136</v>
      </c>
      <c r="P232">
        <v>2021</v>
      </c>
    </row>
    <row r="233" spans="1:16">
      <c r="A233">
        <v>44510</v>
      </c>
      <c r="B233" t="s">
        <v>30</v>
      </c>
      <c r="C233">
        <v>6</v>
      </c>
      <c r="D233" t="s">
        <v>69</v>
      </c>
      <c r="E233" t="s">
        <v>72</v>
      </c>
      <c r="F233">
        <v>0</v>
      </c>
      <c r="G233" t="s">
        <v>80</v>
      </c>
      <c r="H233" t="s">
        <v>118</v>
      </c>
      <c r="I233" t="s">
        <v>122</v>
      </c>
      <c r="J233">
        <v>120</v>
      </c>
      <c r="K233">
        <v>162</v>
      </c>
      <c r="L233">
        <v>720</v>
      </c>
      <c r="M233">
        <v>972</v>
      </c>
      <c r="N233">
        <v>10</v>
      </c>
      <c r="O233" t="s">
        <v>136</v>
      </c>
      <c r="P233">
        <v>2021</v>
      </c>
    </row>
    <row r="234" spans="1:16">
      <c r="A234">
        <v>44511</v>
      </c>
      <c r="B234" t="s">
        <v>37</v>
      </c>
      <c r="C234">
        <v>12</v>
      </c>
      <c r="D234" t="s">
        <v>68</v>
      </c>
      <c r="E234" t="s">
        <v>71</v>
      </c>
      <c r="F234">
        <v>0</v>
      </c>
      <c r="G234" t="s">
        <v>87</v>
      </c>
      <c r="H234" t="s">
        <v>118</v>
      </c>
      <c r="I234" t="s">
        <v>123</v>
      </c>
      <c r="J234">
        <v>90</v>
      </c>
      <c r="K234">
        <v>115.2</v>
      </c>
      <c r="L234">
        <v>1080</v>
      </c>
      <c r="M234">
        <v>1382.4</v>
      </c>
      <c r="N234">
        <v>11</v>
      </c>
      <c r="O234" t="s">
        <v>136</v>
      </c>
      <c r="P234">
        <v>2021</v>
      </c>
    </row>
    <row r="235" spans="1:16">
      <c r="A235">
        <v>44512</v>
      </c>
      <c r="B235" t="s">
        <v>40</v>
      </c>
      <c r="C235">
        <v>3</v>
      </c>
      <c r="D235" t="s">
        <v>69</v>
      </c>
      <c r="E235" t="s">
        <v>72</v>
      </c>
      <c r="F235">
        <v>0</v>
      </c>
      <c r="G235" t="s">
        <v>90</v>
      </c>
      <c r="H235" t="s">
        <v>120</v>
      </c>
      <c r="I235" t="s">
        <v>122</v>
      </c>
      <c r="J235">
        <v>148</v>
      </c>
      <c r="K235">
        <v>164.28</v>
      </c>
      <c r="L235">
        <v>444</v>
      </c>
      <c r="M235">
        <v>492.84</v>
      </c>
      <c r="N235">
        <v>12</v>
      </c>
      <c r="O235" t="s">
        <v>136</v>
      </c>
      <c r="P235">
        <v>2021</v>
      </c>
    </row>
    <row r="236" spans="1:16">
      <c r="A236">
        <v>44520</v>
      </c>
      <c r="B236" t="s">
        <v>33</v>
      </c>
      <c r="C236">
        <v>14</v>
      </c>
      <c r="D236" t="s">
        <v>69</v>
      </c>
      <c r="E236" t="s">
        <v>71</v>
      </c>
      <c r="F236">
        <v>0</v>
      </c>
      <c r="G236" t="s">
        <v>83</v>
      </c>
      <c r="H236" t="s">
        <v>121</v>
      </c>
      <c r="I236" t="s">
        <v>124</v>
      </c>
      <c r="J236">
        <v>55</v>
      </c>
      <c r="K236">
        <v>58.3</v>
      </c>
      <c r="L236">
        <v>770</v>
      </c>
      <c r="M236">
        <v>816.19999999999993</v>
      </c>
      <c r="N236">
        <v>20</v>
      </c>
      <c r="O236" t="s">
        <v>136</v>
      </c>
      <c r="P236">
        <v>2021</v>
      </c>
    </row>
    <row r="237" spans="1:16">
      <c r="A237">
        <v>44520</v>
      </c>
      <c r="B237" t="s">
        <v>45</v>
      </c>
      <c r="C237">
        <v>11</v>
      </c>
      <c r="D237" t="s">
        <v>69</v>
      </c>
      <c r="E237" t="s">
        <v>72</v>
      </c>
      <c r="F237">
        <v>0</v>
      </c>
      <c r="G237" t="s">
        <v>96</v>
      </c>
      <c r="H237" t="s">
        <v>119</v>
      </c>
      <c r="I237" t="s">
        <v>123</v>
      </c>
      <c r="J237">
        <v>83</v>
      </c>
      <c r="K237">
        <v>94.62</v>
      </c>
      <c r="L237">
        <v>913</v>
      </c>
      <c r="M237">
        <v>1040.82</v>
      </c>
      <c r="N237">
        <v>20</v>
      </c>
      <c r="O237" t="s">
        <v>136</v>
      </c>
      <c r="P237">
        <v>2021</v>
      </c>
    </row>
    <row r="238" spans="1:16">
      <c r="A238">
        <v>44521</v>
      </c>
      <c r="B238" t="s">
        <v>29</v>
      </c>
      <c r="C238">
        <v>1</v>
      </c>
      <c r="D238" t="s">
        <v>68</v>
      </c>
      <c r="E238" t="s">
        <v>71</v>
      </c>
      <c r="F238">
        <v>0</v>
      </c>
      <c r="G238" t="s">
        <v>113</v>
      </c>
      <c r="H238" t="s">
        <v>120</v>
      </c>
      <c r="I238" t="s">
        <v>123</v>
      </c>
      <c r="J238">
        <v>112</v>
      </c>
      <c r="K238">
        <v>146.72</v>
      </c>
      <c r="L238">
        <v>112</v>
      </c>
      <c r="M238">
        <v>146.72</v>
      </c>
      <c r="N238">
        <v>21</v>
      </c>
      <c r="O238" t="s">
        <v>136</v>
      </c>
      <c r="P238">
        <v>2021</v>
      </c>
    </row>
    <row r="239" spans="1:16">
      <c r="A239">
        <v>44521</v>
      </c>
      <c r="B239" t="s">
        <v>35</v>
      </c>
      <c r="C239">
        <v>1</v>
      </c>
      <c r="D239" t="s">
        <v>69</v>
      </c>
      <c r="E239" t="s">
        <v>72</v>
      </c>
      <c r="F239">
        <v>0</v>
      </c>
      <c r="G239" t="s">
        <v>85</v>
      </c>
      <c r="H239" t="s">
        <v>119</v>
      </c>
      <c r="I239" t="s">
        <v>123</v>
      </c>
      <c r="J239">
        <v>75</v>
      </c>
      <c r="K239">
        <v>85.5</v>
      </c>
      <c r="L239">
        <v>75</v>
      </c>
      <c r="M239">
        <v>85.5</v>
      </c>
      <c r="N239">
        <v>21</v>
      </c>
      <c r="O239" t="s">
        <v>136</v>
      </c>
      <c r="P239">
        <v>2021</v>
      </c>
    </row>
    <row r="240" spans="1:16">
      <c r="A240">
        <v>44527</v>
      </c>
      <c r="B240" t="s">
        <v>55</v>
      </c>
      <c r="C240">
        <v>8</v>
      </c>
      <c r="D240" t="s">
        <v>69</v>
      </c>
      <c r="E240" t="s">
        <v>71</v>
      </c>
      <c r="F240">
        <v>0</v>
      </c>
      <c r="G240" t="s">
        <v>107</v>
      </c>
      <c r="H240" t="s">
        <v>120</v>
      </c>
      <c r="I240" t="s">
        <v>123</v>
      </c>
      <c r="J240">
        <v>73</v>
      </c>
      <c r="K240">
        <v>94.17</v>
      </c>
      <c r="L240">
        <v>584</v>
      </c>
      <c r="M240">
        <v>753.36</v>
      </c>
      <c r="N240">
        <v>27</v>
      </c>
      <c r="O240" t="s">
        <v>136</v>
      </c>
      <c r="P240">
        <v>2021</v>
      </c>
    </row>
    <row r="241" spans="1:16">
      <c r="A241">
        <v>44528</v>
      </c>
      <c r="B241" t="s">
        <v>37</v>
      </c>
      <c r="C241">
        <v>2</v>
      </c>
      <c r="D241" t="s">
        <v>70</v>
      </c>
      <c r="E241" t="s">
        <v>72</v>
      </c>
      <c r="F241">
        <v>0</v>
      </c>
      <c r="G241" t="s">
        <v>87</v>
      </c>
      <c r="H241" t="s">
        <v>118</v>
      </c>
      <c r="I241" t="s">
        <v>123</v>
      </c>
      <c r="J241">
        <v>90</v>
      </c>
      <c r="K241">
        <v>115.2</v>
      </c>
      <c r="L241">
        <v>180</v>
      </c>
      <c r="M241">
        <v>230.4</v>
      </c>
      <c r="N241">
        <v>28</v>
      </c>
      <c r="O241" t="s">
        <v>136</v>
      </c>
      <c r="P241">
        <v>2021</v>
      </c>
    </row>
    <row r="242" spans="1:16">
      <c r="A242">
        <v>44530</v>
      </c>
      <c r="B242" t="s">
        <v>54</v>
      </c>
      <c r="C242">
        <v>15</v>
      </c>
      <c r="D242" t="s">
        <v>70</v>
      </c>
      <c r="E242" t="s">
        <v>71</v>
      </c>
      <c r="F242">
        <v>0</v>
      </c>
      <c r="G242" t="s">
        <v>106</v>
      </c>
      <c r="H242" t="s">
        <v>118</v>
      </c>
      <c r="I242" t="s">
        <v>125</v>
      </c>
      <c r="J242">
        <v>37</v>
      </c>
      <c r="K242">
        <v>42.55</v>
      </c>
      <c r="L242">
        <v>555</v>
      </c>
      <c r="M242">
        <v>638.25</v>
      </c>
      <c r="N242">
        <v>30</v>
      </c>
      <c r="O242" t="s">
        <v>136</v>
      </c>
      <c r="P242">
        <v>2021</v>
      </c>
    </row>
    <row r="243" spans="1:16">
      <c r="A243">
        <v>44532</v>
      </c>
      <c r="B243" t="s">
        <v>41</v>
      </c>
      <c r="C243">
        <v>10</v>
      </c>
      <c r="D243" t="s">
        <v>70</v>
      </c>
      <c r="E243" t="s">
        <v>72</v>
      </c>
      <c r="F243">
        <v>0</v>
      </c>
      <c r="G243" t="s">
        <v>91</v>
      </c>
      <c r="H243" t="s">
        <v>120</v>
      </c>
      <c r="I243" t="s">
        <v>125</v>
      </c>
      <c r="J243">
        <v>13</v>
      </c>
      <c r="K243">
        <v>16.64</v>
      </c>
      <c r="L243">
        <v>130</v>
      </c>
      <c r="M243">
        <v>166.4</v>
      </c>
      <c r="N243">
        <v>2</v>
      </c>
      <c r="O243" t="s">
        <v>137</v>
      </c>
      <c r="P243">
        <v>2021</v>
      </c>
    </row>
    <row r="244" spans="1:16">
      <c r="A244">
        <v>44533</v>
      </c>
      <c r="B244" t="s">
        <v>33</v>
      </c>
      <c r="C244">
        <v>2</v>
      </c>
      <c r="D244" t="s">
        <v>69</v>
      </c>
      <c r="E244" t="s">
        <v>72</v>
      </c>
      <c r="F244">
        <v>0</v>
      </c>
      <c r="G244" t="s">
        <v>83</v>
      </c>
      <c r="H244" t="s">
        <v>121</v>
      </c>
      <c r="I244" t="s">
        <v>124</v>
      </c>
      <c r="J244">
        <v>55</v>
      </c>
      <c r="K244">
        <v>58.3</v>
      </c>
      <c r="L244">
        <v>110</v>
      </c>
      <c r="M244">
        <v>116.6</v>
      </c>
      <c r="N244">
        <v>3</v>
      </c>
      <c r="O244" t="s">
        <v>137</v>
      </c>
      <c r="P244">
        <v>2021</v>
      </c>
    </row>
    <row r="245" spans="1:16">
      <c r="A245">
        <v>44533</v>
      </c>
      <c r="B245" t="s">
        <v>60</v>
      </c>
      <c r="C245">
        <v>8</v>
      </c>
      <c r="D245" t="s">
        <v>69</v>
      </c>
      <c r="E245" t="s">
        <v>71</v>
      </c>
      <c r="F245">
        <v>0</v>
      </c>
      <c r="G245" t="s">
        <v>112</v>
      </c>
      <c r="H245" t="s">
        <v>120</v>
      </c>
      <c r="I245" t="s">
        <v>122</v>
      </c>
      <c r="J245">
        <v>150</v>
      </c>
      <c r="K245">
        <v>210</v>
      </c>
      <c r="L245">
        <v>1200</v>
      </c>
      <c r="M245">
        <v>1680</v>
      </c>
      <c r="N245">
        <v>3</v>
      </c>
      <c r="O245" t="s">
        <v>137</v>
      </c>
      <c r="P245">
        <v>2021</v>
      </c>
    </row>
    <row r="246" spans="1:16">
      <c r="A246">
        <v>44535</v>
      </c>
      <c r="B246" t="s">
        <v>23</v>
      </c>
      <c r="C246">
        <v>15</v>
      </c>
      <c r="D246" t="s">
        <v>70</v>
      </c>
      <c r="E246" t="s">
        <v>72</v>
      </c>
      <c r="F246">
        <v>0</v>
      </c>
      <c r="G246" t="s">
        <v>76</v>
      </c>
      <c r="H246" t="s">
        <v>119</v>
      </c>
      <c r="I246" t="s">
        <v>124</v>
      </c>
      <c r="J246">
        <v>44</v>
      </c>
      <c r="K246">
        <v>48.84</v>
      </c>
      <c r="L246">
        <v>660</v>
      </c>
      <c r="M246">
        <v>732.6</v>
      </c>
      <c r="N246">
        <v>5</v>
      </c>
      <c r="O246" t="s">
        <v>137</v>
      </c>
      <c r="P246">
        <v>2021</v>
      </c>
    </row>
    <row r="247" spans="1:16">
      <c r="A247">
        <v>44535</v>
      </c>
      <c r="B247" t="s">
        <v>40</v>
      </c>
      <c r="C247">
        <v>1</v>
      </c>
      <c r="D247" t="s">
        <v>70</v>
      </c>
      <c r="E247" t="s">
        <v>71</v>
      </c>
      <c r="F247">
        <v>0</v>
      </c>
      <c r="G247" t="s">
        <v>90</v>
      </c>
      <c r="H247" t="s">
        <v>120</v>
      </c>
      <c r="I247" t="s">
        <v>122</v>
      </c>
      <c r="J247">
        <v>148</v>
      </c>
      <c r="K247">
        <v>164.28</v>
      </c>
      <c r="L247">
        <v>148</v>
      </c>
      <c r="M247">
        <v>164.28</v>
      </c>
      <c r="N247">
        <v>5</v>
      </c>
      <c r="O247" t="s">
        <v>137</v>
      </c>
      <c r="P247">
        <v>2021</v>
      </c>
    </row>
    <row r="248" spans="1:16">
      <c r="A248">
        <v>44537</v>
      </c>
      <c r="B248" t="s">
        <v>22</v>
      </c>
      <c r="C248">
        <v>8</v>
      </c>
      <c r="D248" t="s">
        <v>70</v>
      </c>
      <c r="E248" t="s">
        <v>71</v>
      </c>
      <c r="F248">
        <v>0</v>
      </c>
      <c r="G248" t="s">
        <v>75</v>
      </c>
      <c r="H248" t="s">
        <v>120</v>
      </c>
      <c r="I248" t="s">
        <v>123</v>
      </c>
      <c r="J248">
        <v>112</v>
      </c>
      <c r="K248">
        <v>122.08</v>
      </c>
      <c r="L248">
        <v>896</v>
      </c>
      <c r="M248">
        <v>976.64</v>
      </c>
      <c r="N248">
        <v>7</v>
      </c>
      <c r="O248" t="s">
        <v>137</v>
      </c>
      <c r="P248">
        <v>2021</v>
      </c>
    </row>
    <row r="249" spans="1:16">
      <c r="A249">
        <v>44538</v>
      </c>
      <c r="B249" t="s">
        <v>31</v>
      </c>
      <c r="C249">
        <v>14</v>
      </c>
      <c r="D249" t="s">
        <v>70</v>
      </c>
      <c r="E249" t="s">
        <v>71</v>
      </c>
      <c r="F249">
        <v>0</v>
      </c>
      <c r="G249" t="s">
        <v>81</v>
      </c>
      <c r="H249" t="s">
        <v>118</v>
      </c>
      <c r="I249" t="s">
        <v>123</v>
      </c>
      <c r="J249">
        <v>76</v>
      </c>
      <c r="K249">
        <v>82.08</v>
      </c>
      <c r="L249">
        <v>1064</v>
      </c>
      <c r="M249">
        <v>1149.1199999999999</v>
      </c>
      <c r="N249">
        <v>8</v>
      </c>
      <c r="O249" t="s">
        <v>137</v>
      </c>
      <c r="P249">
        <v>2021</v>
      </c>
    </row>
    <row r="250" spans="1:16">
      <c r="A250">
        <v>44544</v>
      </c>
      <c r="B250" t="s">
        <v>30</v>
      </c>
      <c r="C250">
        <v>4</v>
      </c>
      <c r="D250" t="s">
        <v>70</v>
      </c>
      <c r="E250" t="s">
        <v>71</v>
      </c>
      <c r="F250">
        <v>0</v>
      </c>
      <c r="G250" t="s">
        <v>80</v>
      </c>
      <c r="H250" t="s">
        <v>118</v>
      </c>
      <c r="I250" t="s">
        <v>122</v>
      </c>
      <c r="J250">
        <v>120</v>
      </c>
      <c r="K250">
        <v>162</v>
      </c>
      <c r="L250">
        <v>480</v>
      </c>
      <c r="M250">
        <v>648</v>
      </c>
      <c r="N250">
        <v>14</v>
      </c>
      <c r="O250" t="s">
        <v>137</v>
      </c>
      <c r="P250">
        <v>2021</v>
      </c>
    </row>
    <row r="251" spans="1:16">
      <c r="A251">
        <v>44548</v>
      </c>
      <c r="B251" t="s">
        <v>26</v>
      </c>
      <c r="C251">
        <v>2</v>
      </c>
      <c r="D251" t="s">
        <v>70</v>
      </c>
      <c r="E251" t="s">
        <v>72</v>
      </c>
      <c r="F251">
        <v>0</v>
      </c>
      <c r="G251" t="s">
        <v>79</v>
      </c>
      <c r="H251" t="s">
        <v>119</v>
      </c>
      <c r="I251" t="s">
        <v>123</v>
      </c>
      <c r="J251">
        <v>71</v>
      </c>
      <c r="K251">
        <v>80.94</v>
      </c>
      <c r="L251">
        <v>142</v>
      </c>
      <c r="M251">
        <v>161.88</v>
      </c>
      <c r="N251">
        <v>18</v>
      </c>
      <c r="O251" t="s">
        <v>137</v>
      </c>
      <c r="P251">
        <v>2021</v>
      </c>
    </row>
    <row r="252" spans="1:16">
      <c r="A252">
        <v>44548</v>
      </c>
      <c r="B252" t="s">
        <v>42</v>
      </c>
      <c r="C252">
        <v>8</v>
      </c>
      <c r="D252" t="s">
        <v>69</v>
      </c>
      <c r="E252" t="s">
        <v>72</v>
      </c>
      <c r="F252">
        <v>0</v>
      </c>
      <c r="G252" t="s">
        <v>92</v>
      </c>
      <c r="H252" t="s">
        <v>117</v>
      </c>
      <c r="I252" t="s">
        <v>122</v>
      </c>
      <c r="J252">
        <v>121</v>
      </c>
      <c r="K252">
        <v>141.57</v>
      </c>
      <c r="L252">
        <v>968</v>
      </c>
      <c r="M252">
        <v>1132.56</v>
      </c>
      <c r="N252">
        <v>18</v>
      </c>
      <c r="O252" t="s">
        <v>137</v>
      </c>
      <c r="P252">
        <v>2021</v>
      </c>
    </row>
    <row r="253" spans="1:16">
      <c r="A253">
        <v>44549</v>
      </c>
      <c r="B253" t="s">
        <v>32</v>
      </c>
      <c r="C253">
        <v>12</v>
      </c>
      <c r="D253" t="s">
        <v>70</v>
      </c>
      <c r="E253" t="s">
        <v>71</v>
      </c>
      <c r="F253">
        <v>0</v>
      </c>
      <c r="G253" t="s">
        <v>82</v>
      </c>
      <c r="H253" t="s">
        <v>117</v>
      </c>
      <c r="I253" t="s">
        <v>122</v>
      </c>
      <c r="J253">
        <v>141</v>
      </c>
      <c r="K253">
        <v>149.46</v>
      </c>
      <c r="L253">
        <v>1692</v>
      </c>
      <c r="M253">
        <v>1793.52</v>
      </c>
      <c r="N253">
        <v>19</v>
      </c>
      <c r="O253" t="s">
        <v>137</v>
      </c>
      <c r="P253">
        <v>2021</v>
      </c>
    </row>
    <row r="254" spans="1:16">
      <c r="A254">
        <v>44549</v>
      </c>
      <c r="B254" t="s">
        <v>39</v>
      </c>
      <c r="C254">
        <v>3</v>
      </c>
      <c r="D254" t="s">
        <v>68</v>
      </c>
      <c r="E254" t="s">
        <v>71</v>
      </c>
      <c r="F254">
        <v>0</v>
      </c>
      <c r="G254" t="s">
        <v>89</v>
      </c>
      <c r="H254" t="s">
        <v>121</v>
      </c>
      <c r="I254" t="s">
        <v>124</v>
      </c>
      <c r="J254">
        <v>47</v>
      </c>
      <c r="K254">
        <v>53.11</v>
      </c>
      <c r="L254">
        <v>141</v>
      </c>
      <c r="M254">
        <v>159.33000000000001</v>
      </c>
      <c r="N254">
        <v>19</v>
      </c>
      <c r="O254" t="s">
        <v>137</v>
      </c>
      <c r="P254">
        <v>2021</v>
      </c>
    </row>
    <row r="255" spans="1:16">
      <c r="A255">
        <v>44549</v>
      </c>
      <c r="B255" t="s">
        <v>51</v>
      </c>
      <c r="C255">
        <v>10</v>
      </c>
      <c r="D255" t="s">
        <v>69</v>
      </c>
      <c r="E255" t="s">
        <v>71</v>
      </c>
      <c r="F255">
        <v>0</v>
      </c>
      <c r="G255" t="s">
        <v>103</v>
      </c>
      <c r="H255" t="s">
        <v>120</v>
      </c>
      <c r="I255" t="s">
        <v>124</v>
      </c>
      <c r="J255">
        <v>44</v>
      </c>
      <c r="K255">
        <v>48.4</v>
      </c>
      <c r="L255">
        <v>440</v>
      </c>
      <c r="M255">
        <v>484</v>
      </c>
      <c r="N255">
        <v>19</v>
      </c>
      <c r="O255" t="s">
        <v>137</v>
      </c>
      <c r="P255">
        <v>2021</v>
      </c>
    </row>
    <row r="256" spans="1:16">
      <c r="A256">
        <v>44550</v>
      </c>
      <c r="B256" t="s">
        <v>55</v>
      </c>
      <c r="C256">
        <v>14</v>
      </c>
      <c r="D256" t="s">
        <v>70</v>
      </c>
      <c r="E256" t="s">
        <v>71</v>
      </c>
      <c r="F256">
        <v>0</v>
      </c>
      <c r="G256" t="s">
        <v>107</v>
      </c>
      <c r="H256" t="s">
        <v>120</v>
      </c>
      <c r="I256" t="s">
        <v>123</v>
      </c>
      <c r="J256">
        <v>73</v>
      </c>
      <c r="K256">
        <v>94.17</v>
      </c>
      <c r="L256">
        <v>1022</v>
      </c>
      <c r="M256">
        <v>1318.38</v>
      </c>
      <c r="N256">
        <v>20</v>
      </c>
      <c r="O256" t="s">
        <v>137</v>
      </c>
      <c r="P256">
        <v>2021</v>
      </c>
    </row>
    <row r="257" spans="1:16">
      <c r="A257">
        <v>44551</v>
      </c>
      <c r="B257" t="s">
        <v>62</v>
      </c>
      <c r="C257">
        <v>10</v>
      </c>
      <c r="D257" t="s">
        <v>69</v>
      </c>
      <c r="E257" t="s">
        <v>72</v>
      </c>
      <c r="F257">
        <v>0</v>
      </c>
      <c r="G257" t="s">
        <v>115</v>
      </c>
      <c r="H257" t="s">
        <v>121</v>
      </c>
      <c r="I257" t="s">
        <v>125</v>
      </c>
      <c r="J257">
        <v>18</v>
      </c>
      <c r="K257">
        <v>24.66</v>
      </c>
      <c r="L257">
        <v>180</v>
      </c>
      <c r="M257">
        <v>246.6</v>
      </c>
      <c r="N257">
        <v>21</v>
      </c>
      <c r="O257" t="s">
        <v>137</v>
      </c>
      <c r="P257">
        <v>2021</v>
      </c>
    </row>
    <row r="258" spans="1:16">
      <c r="A258">
        <v>44554</v>
      </c>
      <c r="B258" t="s">
        <v>30</v>
      </c>
      <c r="C258">
        <v>8</v>
      </c>
      <c r="D258" t="s">
        <v>68</v>
      </c>
      <c r="E258" t="s">
        <v>72</v>
      </c>
      <c r="F258">
        <v>0</v>
      </c>
      <c r="G258" t="s">
        <v>80</v>
      </c>
      <c r="H258" t="s">
        <v>118</v>
      </c>
      <c r="I258" t="s">
        <v>122</v>
      </c>
      <c r="J258">
        <v>120</v>
      </c>
      <c r="K258">
        <v>162</v>
      </c>
      <c r="L258">
        <v>960</v>
      </c>
      <c r="M258">
        <v>1296</v>
      </c>
      <c r="N258">
        <v>24</v>
      </c>
      <c r="O258" t="s">
        <v>137</v>
      </c>
      <c r="P258">
        <v>2021</v>
      </c>
    </row>
    <row r="259" spans="1:16">
      <c r="A259">
        <v>44554</v>
      </c>
      <c r="B259" t="s">
        <v>63</v>
      </c>
      <c r="C259">
        <v>8</v>
      </c>
      <c r="D259" t="s">
        <v>68</v>
      </c>
      <c r="E259" t="s">
        <v>71</v>
      </c>
      <c r="F259">
        <v>0</v>
      </c>
      <c r="G259" t="s">
        <v>116</v>
      </c>
      <c r="H259" t="s">
        <v>121</v>
      </c>
      <c r="I259" t="s">
        <v>123</v>
      </c>
      <c r="J259">
        <v>90</v>
      </c>
      <c r="K259">
        <v>96.3</v>
      </c>
      <c r="L259">
        <v>720</v>
      </c>
      <c r="M259">
        <v>770.4</v>
      </c>
      <c r="N259">
        <v>24</v>
      </c>
      <c r="O259" t="s">
        <v>137</v>
      </c>
      <c r="P259">
        <v>2021</v>
      </c>
    </row>
    <row r="260" spans="1:16">
      <c r="A260">
        <v>44556</v>
      </c>
      <c r="B260" t="s">
        <v>61</v>
      </c>
      <c r="C260">
        <v>14</v>
      </c>
      <c r="D260" t="s">
        <v>69</v>
      </c>
      <c r="E260" t="s">
        <v>72</v>
      </c>
      <c r="F260">
        <v>0</v>
      </c>
      <c r="G260" t="s">
        <v>114</v>
      </c>
      <c r="H260" t="s">
        <v>118</v>
      </c>
      <c r="I260" t="s">
        <v>122</v>
      </c>
      <c r="J260">
        <v>138</v>
      </c>
      <c r="K260">
        <v>173.88</v>
      </c>
      <c r="L260">
        <v>1932</v>
      </c>
      <c r="M260">
        <v>2434.3200000000002</v>
      </c>
      <c r="N260">
        <v>26</v>
      </c>
      <c r="O260" t="s">
        <v>137</v>
      </c>
      <c r="P260">
        <v>2021</v>
      </c>
    </row>
    <row r="261" spans="1:16">
      <c r="A261">
        <v>44557</v>
      </c>
      <c r="B261" t="s">
        <v>39</v>
      </c>
      <c r="C261">
        <v>14</v>
      </c>
      <c r="D261" t="s">
        <v>70</v>
      </c>
      <c r="E261" t="s">
        <v>72</v>
      </c>
      <c r="F261">
        <v>0</v>
      </c>
      <c r="G261" t="s">
        <v>89</v>
      </c>
      <c r="H261" t="s">
        <v>121</v>
      </c>
      <c r="I261" t="s">
        <v>124</v>
      </c>
      <c r="J261">
        <v>47</v>
      </c>
      <c r="K261">
        <v>53.11</v>
      </c>
      <c r="L261">
        <v>658</v>
      </c>
      <c r="M261">
        <v>743.54</v>
      </c>
      <c r="N261">
        <v>27</v>
      </c>
      <c r="O261" t="s">
        <v>137</v>
      </c>
      <c r="P261">
        <v>2021</v>
      </c>
    </row>
    <row r="262" spans="1:16">
      <c r="A262">
        <v>44558</v>
      </c>
      <c r="B262" t="s">
        <v>39</v>
      </c>
      <c r="C262">
        <v>6</v>
      </c>
      <c r="D262" t="s">
        <v>70</v>
      </c>
      <c r="E262" t="s">
        <v>72</v>
      </c>
      <c r="F262">
        <v>0</v>
      </c>
      <c r="G262" t="s">
        <v>89</v>
      </c>
      <c r="H262" t="s">
        <v>121</v>
      </c>
      <c r="I262" t="s">
        <v>124</v>
      </c>
      <c r="J262">
        <v>47</v>
      </c>
      <c r="K262">
        <v>53.11</v>
      </c>
      <c r="L262">
        <v>282</v>
      </c>
      <c r="M262">
        <v>318.66000000000003</v>
      </c>
      <c r="N262">
        <v>28</v>
      </c>
      <c r="O262" t="s">
        <v>137</v>
      </c>
      <c r="P262">
        <v>2021</v>
      </c>
    </row>
    <row r="263" spans="1:16">
      <c r="A263">
        <v>44560</v>
      </c>
      <c r="B263" t="s">
        <v>40</v>
      </c>
      <c r="C263">
        <v>13</v>
      </c>
      <c r="D263" t="s">
        <v>69</v>
      </c>
      <c r="E263" t="s">
        <v>71</v>
      </c>
      <c r="F263">
        <v>0</v>
      </c>
      <c r="G263" t="s">
        <v>90</v>
      </c>
      <c r="H263" t="s">
        <v>120</v>
      </c>
      <c r="I263" t="s">
        <v>122</v>
      </c>
      <c r="J263">
        <v>148</v>
      </c>
      <c r="K263">
        <v>164.28</v>
      </c>
      <c r="L263">
        <v>1924</v>
      </c>
      <c r="M263">
        <v>2135.64</v>
      </c>
      <c r="N263">
        <v>30</v>
      </c>
      <c r="O263" t="s">
        <v>137</v>
      </c>
      <c r="P263">
        <v>2021</v>
      </c>
    </row>
    <row r="264" spans="1:16">
      <c r="A264">
        <v>44562</v>
      </c>
      <c r="B264" t="s">
        <v>42</v>
      </c>
      <c r="C264">
        <v>1</v>
      </c>
      <c r="D264" t="s">
        <v>68</v>
      </c>
      <c r="E264" t="s">
        <v>72</v>
      </c>
      <c r="F264">
        <v>0</v>
      </c>
      <c r="G264" t="s">
        <v>92</v>
      </c>
      <c r="H264" t="s">
        <v>117</v>
      </c>
      <c r="I264" t="s">
        <v>122</v>
      </c>
      <c r="J264">
        <v>121</v>
      </c>
      <c r="K264">
        <v>141.57</v>
      </c>
      <c r="L264">
        <v>121</v>
      </c>
      <c r="M264">
        <v>141.57</v>
      </c>
      <c r="N264">
        <v>1</v>
      </c>
      <c r="O264" t="s">
        <v>126</v>
      </c>
      <c r="P264">
        <v>2022</v>
      </c>
    </row>
    <row r="265" spans="1:16">
      <c r="A265">
        <v>44563</v>
      </c>
      <c r="B265" t="s">
        <v>40</v>
      </c>
      <c r="C265">
        <v>7</v>
      </c>
      <c r="D265" t="s">
        <v>70</v>
      </c>
      <c r="E265" t="s">
        <v>72</v>
      </c>
      <c r="F265">
        <v>0</v>
      </c>
      <c r="G265" t="s">
        <v>90</v>
      </c>
      <c r="H265" t="s">
        <v>120</v>
      </c>
      <c r="I265" t="s">
        <v>122</v>
      </c>
      <c r="J265">
        <v>148</v>
      </c>
      <c r="K265">
        <v>164.28</v>
      </c>
      <c r="L265">
        <v>1036</v>
      </c>
      <c r="M265">
        <v>1149.96</v>
      </c>
      <c r="N265">
        <v>2</v>
      </c>
      <c r="O265" t="s">
        <v>126</v>
      </c>
      <c r="P265">
        <v>2022</v>
      </c>
    </row>
    <row r="266" spans="1:16">
      <c r="A266">
        <v>44563</v>
      </c>
      <c r="B266" t="s">
        <v>47</v>
      </c>
      <c r="C266">
        <v>2</v>
      </c>
      <c r="D266" t="s">
        <v>69</v>
      </c>
      <c r="E266" t="s">
        <v>72</v>
      </c>
      <c r="F266">
        <v>0</v>
      </c>
      <c r="G266" t="s">
        <v>98</v>
      </c>
      <c r="H266" t="s">
        <v>120</v>
      </c>
      <c r="I266" t="s">
        <v>125</v>
      </c>
      <c r="J266">
        <v>12</v>
      </c>
      <c r="K266">
        <v>15.72</v>
      </c>
      <c r="L266">
        <v>24</v>
      </c>
      <c r="M266">
        <v>31.44</v>
      </c>
      <c r="N266">
        <v>2</v>
      </c>
      <c r="O266" t="s">
        <v>126</v>
      </c>
      <c r="P266">
        <v>2022</v>
      </c>
    </row>
    <row r="267" spans="1:16">
      <c r="A267">
        <v>44563</v>
      </c>
      <c r="B267" t="s">
        <v>58</v>
      </c>
      <c r="C267">
        <v>1</v>
      </c>
      <c r="D267" t="s">
        <v>70</v>
      </c>
      <c r="E267" t="s">
        <v>72</v>
      </c>
      <c r="F267">
        <v>0</v>
      </c>
      <c r="G267" t="s">
        <v>110</v>
      </c>
      <c r="H267" t="s">
        <v>121</v>
      </c>
      <c r="I267" t="s">
        <v>123</v>
      </c>
      <c r="J267">
        <v>95</v>
      </c>
      <c r="K267">
        <v>119.7</v>
      </c>
      <c r="L267">
        <v>95</v>
      </c>
      <c r="M267">
        <v>119.7</v>
      </c>
      <c r="N267">
        <v>2</v>
      </c>
      <c r="O267" t="s">
        <v>126</v>
      </c>
      <c r="P267">
        <v>2022</v>
      </c>
    </row>
    <row r="268" spans="1:16">
      <c r="A268">
        <v>44564</v>
      </c>
      <c r="B268" t="s">
        <v>43</v>
      </c>
      <c r="C268">
        <v>9</v>
      </c>
      <c r="D268" t="s">
        <v>70</v>
      </c>
      <c r="E268" t="s">
        <v>72</v>
      </c>
      <c r="F268">
        <v>0</v>
      </c>
      <c r="G268" t="s">
        <v>94</v>
      </c>
      <c r="H268" t="s">
        <v>118</v>
      </c>
      <c r="I268" t="s">
        <v>123</v>
      </c>
      <c r="J268">
        <v>67</v>
      </c>
      <c r="K268">
        <v>83.08</v>
      </c>
      <c r="L268">
        <v>603</v>
      </c>
      <c r="M268">
        <v>747.72</v>
      </c>
      <c r="N268">
        <v>3</v>
      </c>
      <c r="O268" t="s">
        <v>126</v>
      </c>
      <c r="P268">
        <v>2022</v>
      </c>
    </row>
    <row r="269" spans="1:16">
      <c r="A269">
        <v>44565</v>
      </c>
      <c r="B269" t="s">
        <v>55</v>
      </c>
      <c r="C269">
        <v>8</v>
      </c>
      <c r="D269" t="s">
        <v>70</v>
      </c>
      <c r="E269" t="s">
        <v>71</v>
      </c>
      <c r="F269">
        <v>0</v>
      </c>
      <c r="G269" t="s">
        <v>107</v>
      </c>
      <c r="H269" t="s">
        <v>120</v>
      </c>
      <c r="I269" t="s">
        <v>123</v>
      </c>
      <c r="J269">
        <v>73</v>
      </c>
      <c r="K269">
        <v>94.17</v>
      </c>
      <c r="L269">
        <v>584</v>
      </c>
      <c r="M269">
        <v>753.36</v>
      </c>
      <c r="N269">
        <v>4</v>
      </c>
      <c r="O269" t="s">
        <v>126</v>
      </c>
      <c r="P269">
        <v>2022</v>
      </c>
    </row>
    <row r="270" spans="1:16">
      <c r="A270">
        <v>44565</v>
      </c>
      <c r="B270" t="s">
        <v>39</v>
      </c>
      <c r="C270">
        <v>1</v>
      </c>
      <c r="D270" t="s">
        <v>69</v>
      </c>
      <c r="E270" t="s">
        <v>71</v>
      </c>
      <c r="F270">
        <v>0</v>
      </c>
      <c r="G270" t="s">
        <v>89</v>
      </c>
      <c r="H270" t="s">
        <v>121</v>
      </c>
      <c r="I270" t="s">
        <v>124</v>
      </c>
      <c r="J270">
        <v>47</v>
      </c>
      <c r="K270">
        <v>53.11</v>
      </c>
      <c r="L270">
        <v>47</v>
      </c>
      <c r="M270">
        <v>53.11</v>
      </c>
      <c r="N270">
        <v>4</v>
      </c>
      <c r="O270" t="s">
        <v>126</v>
      </c>
      <c r="P270">
        <v>2022</v>
      </c>
    </row>
    <row r="271" spans="1:16">
      <c r="A271">
        <v>44570</v>
      </c>
      <c r="B271" t="s">
        <v>38</v>
      </c>
      <c r="C271">
        <v>12</v>
      </c>
      <c r="D271" t="s">
        <v>70</v>
      </c>
      <c r="E271" t="s">
        <v>71</v>
      </c>
      <c r="F271">
        <v>0</v>
      </c>
      <c r="G271" t="s">
        <v>88</v>
      </c>
      <c r="H271" t="s">
        <v>121</v>
      </c>
      <c r="I271" t="s">
        <v>123</v>
      </c>
      <c r="J271">
        <v>89</v>
      </c>
      <c r="K271">
        <v>117.48</v>
      </c>
      <c r="L271">
        <v>1068</v>
      </c>
      <c r="M271">
        <v>1409.76</v>
      </c>
      <c r="N271">
        <v>9</v>
      </c>
      <c r="O271" t="s">
        <v>126</v>
      </c>
      <c r="P271">
        <v>2022</v>
      </c>
    </row>
    <row r="272" spans="1:16">
      <c r="A272">
        <v>44571</v>
      </c>
      <c r="B272" t="s">
        <v>33</v>
      </c>
      <c r="C272">
        <v>14</v>
      </c>
      <c r="D272" t="s">
        <v>69</v>
      </c>
      <c r="E272" t="s">
        <v>71</v>
      </c>
      <c r="F272">
        <v>0</v>
      </c>
      <c r="G272" t="s">
        <v>83</v>
      </c>
      <c r="H272" t="s">
        <v>121</v>
      </c>
      <c r="I272" t="s">
        <v>124</v>
      </c>
      <c r="J272">
        <v>55</v>
      </c>
      <c r="K272">
        <v>58.3</v>
      </c>
      <c r="L272">
        <v>770</v>
      </c>
      <c r="M272">
        <v>816.19999999999993</v>
      </c>
      <c r="N272">
        <v>10</v>
      </c>
      <c r="O272" t="s">
        <v>126</v>
      </c>
      <c r="P272">
        <v>2022</v>
      </c>
    </row>
    <row r="273" spans="1:16">
      <c r="A273">
        <v>44572</v>
      </c>
      <c r="B273" t="s">
        <v>38</v>
      </c>
      <c r="C273">
        <v>2</v>
      </c>
      <c r="D273" t="s">
        <v>70</v>
      </c>
      <c r="E273" t="s">
        <v>71</v>
      </c>
      <c r="F273">
        <v>0</v>
      </c>
      <c r="G273" t="s">
        <v>88</v>
      </c>
      <c r="H273" t="s">
        <v>121</v>
      </c>
      <c r="I273" t="s">
        <v>123</v>
      </c>
      <c r="J273">
        <v>89</v>
      </c>
      <c r="K273">
        <v>117.48</v>
      </c>
      <c r="L273">
        <v>178</v>
      </c>
      <c r="M273">
        <v>234.96</v>
      </c>
      <c r="N273">
        <v>11</v>
      </c>
      <c r="O273" t="s">
        <v>126</v>
      </c>
      <c r="P273">
        <v>2022</v>
      </c>
    </row>
    <row r="274" spans="1:16">
      <c r="A274">
        <v>44574</v>
      </c>
      <c r="B274" t="s">
        <v>60</v>
      </c>
      <c r="C274">
        <v>6</v>
      </c>
      <c r="D274" t="s">
        <v>69</v>
      </c>
      <c r="E274" t="s">
        <v>71</v>
      </c>
      <c r="F274">
        <v>0</v>
      </c>
      <c r="G274" t="s">
        <v>112</v>
      </c>
      <c r="H274" t="s">
        <v>120</v>
      </c>
      <c r="I274" t="s">
        <v>122</v>
      </c>
      <c r="J274">
        <v>150</v>
      </c>
      <c r="K274">
        <v>210</v>
      </c>
      <c r="L274">
        <v>900</v>
      </c>
      <c r="M274">
        <v>1260</v>
      </c>
      <c r="N274">
        <v>13</v>
      </c>
      <c r="O274" t="s">
        <v>126</v>
      </c>
      <c r="P274">
        <v>2022</v>
      </c>
    </row>
    <row r="275" spans="1:16">
      <c r="A275">
        <v>44575</v>
      </c>
      <c r="B275" t="s">
        <v>51</v>
      </c>
      <c r="C275">
        <v>14</v>
      </c>
      <c r="D275" t="s">
        <v>70</v>
      </c>
      <c r="E275" t="s">
        <v>71</v>
      </c>
      <c r="F275">
        <v>0</v>
      </c>
      <c r="G275" t="s">
        <v>103</v>
      </c>
      <c r="H275" t="s">
        <v>120</v>
      </c>
      <c r="I275" t="s">
        <v>124</v>
      </c>
      <c r="J275">
        <v>44</v>
      </c>
      <c r="K275">
        <v>48.4</v>
      </c>
      <c r="L275">
        <v>616</v>
      </c>
      <c r="M275">
        <v>677.6</v>
      </c>
      <c r="N275">
        <v>14</v>
      </c>
      <c r="O275" t="s">
        <v>126</v>
      </c>
      <c r="P275">
        <v>2022</v>
      </c>
    </row>
    <row r="276" spans="1:16">
      <c r="A276">
        <v>44576</v>
      </c>
      <c r="B276" t="s">
        <v>42</v>
      </c>
      <c r="C276">
        <v>10</v>
      </c>
      <c r="D276" t="s">
        <v>70</v>
      </c>
      <c r="E276" t="s">
        <v>72</v>
      </c>
      <c r="F276">
        <v>0</v>
      </c>
      <c r="G276" t="s">
        <v>92</v>
      </c>
      <c r="H276" t="s">
        <v>117</v>
      </c>
      <c r="I276" t="s">
        <v>122</v>
      </c>
      <c r="J276">
        <v>121</v>
      </c>
      <c r="K276">
        <v>141.57</v>
      </c>
      <c r="L276">
        <v>1210</v>
      </c>
      <c r="M276">
        <v>1415.7</v>
      </c>
      <c r="N276">
        <v>15</v>
      </c>
      <c r="O276" t="s">
        <v>126</v>
      </c>
      <c r="P276">
        <v>2022</v>
      </c>
    </row>
    <row r="277" spans="1:16">
      <c r="A277">
        <v>44577</v>
      </c>
      <c r="B277" t="s">
        <v>29</v>
      </c>
      <c r="C277">
        <v>11</v>
      </c>
      <c r="D277" t="s">
        <v>69</v>
      </c>
      <c r="E277" t="s">
        <v>72</v>
      </c>
      <c r="F277">
        <v>0</v>
      </c>
      <c r="G277" t="s">
        <v>113</v>
      </c>
      <c r="H277" t="s">
        <v>120</v>
      </c>
      <c r="I277" t="s">
        <v>123</v>
      </c>
      <c r="J277">
        <v>112</v>
      </c>
      <c r="K277">
        <v>146.72</v>
      </c>
      <c r="L277">
        <v>1232</v>
      </c>
      <c r="M277">
        <v>1613.92</v>
      </c>
      <c r="N277">
        <v>16</v>
      </c>
      <c r="O277" t="s">
        <v>126</v>
      </c>
      <c r="P277">
        <v>2022</v>
      </c>
    </row>
    <row r="278" spans="1:16">
      <c r="A278">
        <v>44578</v>
      </c>
      <c r="B278" t="s">
        <v>37</v>
      </c>
      <c r="C278">
        <v>4</v>
      </c>
      <c r="D278" t="s">
        <v>69</v>
      </c>
      <c r="E278" t="s">
        <v>71</v>
      </c>
      <c r="F278">
        <v>0</v>
      </c>
      <c r="G278" t="s">
        <v>87</v>
      </c>
      <c r="H278" t="s">
        <v>118</v>
      </c>
      <c r="I278" t="s">
        <v>123</v>
      </c>
      <c r="J278">
        <v>90</v>
      </c>
      <c r="K278">
        <v>115.2</v>
      </c>
      <c r="L278">
        <v>360</v>
      </c>
      <c r="M278">
        <v>460.8</v>
      </c>
      <c r="N278">
        <v>17</v>
      </c>
      <c r="O278" t="s">
        <v>126</v>
      </c>
      <c r="P278">
        <v>2022</v>
      </c>
    </row>
    <row r="279" spans="1:16">
      <c r="A279">
        <v>44579</v>
      </c>
      <c r="B279" t="s">
        <v>45</v>
      </c>
      <c r="C279">
        <v>9</v>
      </c>
      <c r="D279" t="s">
        <v>68</v>
      </c>
      <c r="E279" t="s">
        <v>72</v>
      </c>
      <c r="F279">
        <v>0</v>
      </c>
      <c r="G279" t="s">
        <v>96</v>
      </c>
      <c r="H279" t="s">
        <v>119</v>
      </c>
      <c r="I279" t="s">
        <v>123</v>
      </c>
      <c r="J279">
        <v>83</v>
      </c>
      <c r="K279">
        <v>94.62</v>
      </c>
      <c r="L279">
        <v>747</v>
      </c>
      <c r="M279">
        <v>851.58</v>
      </c>
      <c r="N279">
        <v>18</v>
      </c>
      <c r="O279" t="s">
        <v>126</v>
      </c>
      <c r="P279">
        <v>2022</v>
      </c>
    </row>
    <row r="280" spans="1:16">
      <c r="A280">
        <v>44581</v>
      </c>
      <c r="B280" t="s">
        <v>52</v>
      </c>
      <c r="C280">
        <v>2</v>
      </c>
      <c r="D280" t="s">
        <v>70</v>
      </c>
      <c r="E280" t="s">
        <v>72</v>
      </c>
      <c r="F280">
        <v>0</v>
      </c>
      <c r="G280" t="s">
        <v>104</v>
      </c>
      <c r="H280" t="s">
        <v>117</v>
      </c>
      <c r="I280" t="s">
        <v>122</v>
      </c>
      <c r="J280">
        <v>126</v>
      </c>
      <c r="K280">
        <v>162.54</v>
      </c>
      <c r="L280">
        <v>252</v>
      </c>
      <c r="M280">
        <v>325.08</v>
      </c>
      <c r="N280">
        <v>20</v>
      </c>
      <c r="O280" t="s">
        <v>126</v>
      </c>
      <c r="P280">
        <v>2022</v>
      </c>
    </row>
    <row r="281" spans="1:16">
      <c r="A281">
        <v>44581</v>
      </c>
      <c r="B281" t="s">
        <v>29</v>
      </c>
      <c r="C281">
        <v>7</v>
      </c>
      <c r="D281" t="s">
        <v>69</v>
      </c>
      <c r="E281" t="s">
        <v>71</v>
      </c>
      <c r="F281">
        <v>0</v>
      </c>
      <c r="G281" t="s">
        <v>113</v>
      </c>
      <c r="H281" t="s">
        <v>120</v>
      </c>
      <c r="I281" t="s">
        <v>123</v>
      </c>
      <c r="J281">
        <v>112</v>
      </c>
      <c r="K281">
        <v>146.72</v>
      </c>
      <c r="L281">
        <v>784</v>
      </c>
      <c r="M281">
        <v>1027.04</v>
      </c>
      <c r="N281">
        <v>20</v>
      </c>
      <c r="O281" t="s">
        <v>126</v>
      </c>
      <c r="P281">
        <v>2022</v>
      </c>
    </row>
    <row r="282" spans="1:16">
      <c r="A282">
        <v>44583</v>
      </c>
      <c r="B282" t="s">
        <v>36</v>
      </c>
      <c r="C282">
        <v>6</v>
      </c>
      <c r="D282" t="s">
        <v>69</v>
      </c>
      <c r="E282" t="s">
        <v>72</v>
      </c>
      <c r="F282">
        <v>0</v>
      </c>
      <c r="G282" t="s">
        <v>86</v>
      </c>
      <c r="H282" t="s">
        <v>119</v>
      </c>
      <c r="I282" t="s">
        <v>123</v>
      </c>
      <c r="J282">
        <v>98</v>
      </c>
      <c r="K282">
        <v>103.88</v>
      </c>
      <c r="L282">
        <v>588</v>
      </c>
      <c r="M282">
        <v>623.28</v>
      </c>
      <c r="N282">
        <v>22</v>
      </c>
      <c r="O282" t="s">
        <v>126</v>
      </c>
      <c r="P282">
        <v>2022</v>
      </c>
    </row>
    <row r="283" spans="1:16">
      <c r="A283">
        <v>44584</v>
      </c>
      <c r="B283" t="s">
        <v>49</v>
      </c>
      <c r="C283">
        <v>5</v>
      </c>
      <c r="D283" t="s">
        <v>68</v>
      </c>
      <c r="E283" t="s">
        <v>72</v>
      </c>
      <c r="F283">
        <v>0</v>
      </c>
      <c r="G283" t="s">
        <v>101</v>
      </c>
      <c r="H283" t="s">
        <v>119</v>
      </c>
      <c r="I283" t="s">
        <v>123</v>
      </c>
      <c r="J283">
        <v>105</v>
      </c>
      <c r="K283">
        <v>142.80000000000001</v>
      </c>
      <c r="L283">
        <v>525</v>
      </c>
      <c r="M283">
        <v>714</v>
      </c>
      <c r="N283">
        <v>23</v>
      </c>
      <c r="O283" t="s">
        <v>126</v>
      </c>
      <c r="P283">
        <v>2022</v>
      </c>
    </row>
    <row r="284" spans="1:16">
      <c r="A284">
        <v>44584</v>
      </c>
      <c r="B284" t="s">
        <v>30</v>
      </c>
      <c r="C284">
        <v>8</v>
      </c>
      <c r="D284" t="s">
        <v>70</v>
      </c>
      <c r="E284" t="s">
        <v>71</v>
      </c>
      <c r="F284">
        <v>0</v>
      </c>
      <c r="G284" t="s">
        <v>80</v>
      </c>
      <c r="H284" t="s">
        <v>118</v>
      </c>
      <c r="I284" t="s">
        <v>122</v>
      </c>
      <c r="J284">
        <v>120</v>
      </c>
      <c r="K284">
        <v>162</v>
      </c>
      <c r="L284">
        <v>960</v>
      </c>
      <c r="M284">
        <v>1296</v>
      </c>
      <c r="N284">
        <v>23</v>
      </c>
      <c r="O284" t="s">
        <v>126</v>
      </c>
      <c r="P284">
        <v>2022</v>
      </c>
    </row>
    <row r="285" spans="1:16">
      <c r="A285">
        <v>44585</v>
      </c>
      <c r="B285" t="s">
        <v>48</v>
      </c>
      <c r="C285">
        <v>15</v>
      </c>
      <c r="D285" t="s">
        <v>69</v>
      </c>
      <c r="E285" t="s">
        <v>71</v>
      </c>
      <c r="F285">
        <v>0</v>
      </c>
      <c r="G285" t="s">
        <v>99</v>
      </c>
      <c r="H285" t="s">
        <v>121</v>
      </c>
      <c r="I285" t="s">
        <v>122</v>
      </c>
      <c r="J285">
        <v>148</v>
      </c>
      <c r="K285">
        <v>201.28</v>
      </c>
      <c r="L285">
        <v>2220</v>
      </c>
      <c r="M285">
        <v>3019.2</v>
      </c>
      <c r="N285">
        <v>24</v>
      </c>
      <c r="O285" t="s">
        <v>126</v>
      </c>
      <c r="P285">
        <v>2022</v>
      </c>
    </row>
    <row r="286" spans="1:16">
      <c r="A286">
        <v>44586</v>
      </c>
      <c r="B286" t="s">
        <v>59</v>
      </c>
      <c r="C286">
        <v>14</v>
      </c>
      <c r="D286" t="s">
        <v>70</v>
      </c>
      <c r="E286" t="s">
        <v>72</v>
      </c>
      <c r="F286">
        <v>0</v>
      </c>
      <c r="G286" t="s">
        <v>111</v>
      </c>
      <c r="H286" t="s">
        <v>120</v>
      </c>
      <c r="I286" t="s">
        <v>122</v>
      </c>
      <c r="J286">
        <v>134</v>
      </c>
      <c r="K286">
        <v>156.78</v>
      </c>
      <c r="L286">
        <v>1876</v>
      </c>
      <c r="M286">
        <v>2194.92</v>
      </c>
      <c r="N286">
        <v>25</v>
      </c>
      <c r="O286" t="s">
        <v>126</v>
      </c>
      <c r="P286">
        <v>2022</v>
      </c>
    </row>
    <row r="287" spans="1:16">
      <c r="A287">
        <v>44589</v>
      </c>
      <c r="B287" t="s">
        <v>41</v>
      </c>
      <c r="C287">
        <v>11</v>
      </c>
      <c r="D287" t="s">
        <v>70</v>
      </c>
      <c r="E287" t="s">
        <v>71</v>
      </c>
      <c r="F287">
        <v>0</v>
      </c>
      <c r="G287" t="s">
        <v>91</v>
      </c>
      <c r="H287" t="s">
        <v>120</v>
      </c>
      <c r="I287" t="s">
        <v>125</v>
      </c>
      <c r="J287">
        <v>13</v>
      </c>
      <c r="K287">
        <v>16.64</v>
      </c>
      <c r="L287">
        <v>143</v>
      </c>
      <c r="M287">
        <v>183.04</v>
      </c>
      <c r="N287">
        <v>28</v>
      </c>
      <c r="O287" t="s">
        <v>126</v>
      </c>
      <c r="P287">
        <v>2022</v>
      </c>
    </row>
    <row r="288" spans="1:16">
      <c r="A288">
        <v>44592</v>
      </c>
      <c r="B288" t="s">
        <v>32</v>
      </c>
      <c r="C288">
        <v>6</v>
      </c>
      <c r="D288" t="s">
        <v>69</v>
      </c>
      <c r="E288" t="s">
        <v>72</v>
      </c>
      <c r="F288">
        <v>0</v>
      </c>
      <c r="G288" t="s">
        <v>82</v>
      </c>
      <c r="H288" t="s">
        <v>117</v>
      </c>
      <c r="I288" t="s">
        <v>122</v>
      </c>
      <c r="J288">
        <v>141</v>
      </c>
      <c r="K288">
        <v>149.46</v>
      </c>
      <c r="L288">
        <v>846</v>
      </c>
      <c r="M288">
        <v>896.76</v>
      </c>
      <c r="N288">
        <v>31</v>
      </c>
      <c r="O288" t="s">
        <v>126</v>
      </c>
      <c r="P288">
        <v>2022</v>
      </c>
    </row>
    <row r="289" spans="1:16">
      <c r="A289">
        <v>44592</v>
      </c>
      <c r="B289" t="s">
        <v>61</v>
      </c>
      <c r="C289">
        <v>9</v>
      </c>
      <c r="D289" t="s">
        <v>70</v>
      </c>
      <c r="E289" t="s">
        <v>72</v>
      </c>
      <c r="F289">
        <v>0</v>
      </c>
      <c r="G289" t="s">
        <v>114</v>
      </c>
      <c r="H289" t="s">
        <v>118</v>
      </c>
      <c r="I289" t="s">
        <v>122</v>
      </c>
      <c r="J289">
        <v>138</v>
      </c>
      <c r="K289">
        <v>173.88</v>
      </c>
      <c r="L289">
        <v>1242</v>
      </c>
      <c r="M289">
        <v>1564.92</v>
      </c>
      <c r="N289">
        <v>31</v>
      </c>
      <c r="O289" t="s">
        <v>126</v>
      </c>
      <c r="P289">
        <v>2022</v>
      </c>
    </row>
    <row r="290" spans="1:16">
      <c r="A290">
        <v>44593</v>
      </c>
      <c r="B290" t="s">
        <v>44</v>
      </c>
      <c r="C290">
        <v>9</v>
      </c>
      <c r="D290" t="s">
        <v>70</v>
      </c>
      <c r="E290" t="s">
        <v>72</v>
      </c>
      <c r="F290">
        <v>0</v>
      </c>
      <c r="G290" t="s">
        <v>95</v>
      </c>
      <c r="H290" t="s">
        <v>119</v>
      </c>
      <c r="I290" t="s">
        <v>122</v>
      </c>
      <c r="J290">
        <v>133</v>
      </c>
      <c r="K290">
        <v>155.61000000000001</v>
      </c>
      <c r="L290">
        <v>1197</v>
      </c>
      <c r="M290">
        <v>1400.49</v>
      </c>
      <c r="N290">
        <v>1</v>
      </c>
      <c r="O290" t="s">
        <v>127</v>
      </c>
      <c r="P290">
        <v>2022</v>
      </c>
    </row>
    <row r="291" spans="1:16">
      <c r="A291">
        <v>44595</v>
      </c>
      <c r="B291" t="s">
        <v>29</v>
      </c>
      <c r="C291">
        <v>8</v>
      </c>
      <c r="D291" t="s">
        <v>70</v>
      </c>
      <c r="E291" t="s">
        <v>71</v>
      </c>
      <c r="F291">
        <v>0</v>
      </c>
      <c r="G291" t="s">
        <v>113</v>
      </c>
      <c r="H291" t="s">
        <v>120</v>
      </c>
      <c r="I291" t="s">
        <v>123</v>
      </c>
      <c r="J291">
        <v>112</v>
      </c>
      <c r="K291">
        <v>146.72</v>
      </c>
      <c r="L291">
        <v>896</v>
      </c>
      <c r="M291">
        <v>1173.76</v>
      </c>
      <c r="N291">
        <v>3</v>
      </c>
      <c r="O291" t="s">
        <v>127</v>
      </c>
      <c r="P291">
        <v>2022</v>
      </c>
    </row>
    <row r="292" spans="1:16">
      <c r="A292">
        <v>44597</v>
      </c>
      <c r="B292" t="s">
        <v>50</v>
      </c>
      <c r="C292">
        <v>6</v>
      </c>
      <c r="D292" t="s">
        <v>70</v>
      </c>
      <c r="E292" t="s">
        <v>72</v>
      </c>
      <c r="F292">
        <v>0</v>
      </c>
      <c r="G292" t="s">
        <v>102</v>
      </c>
      <c r="H292" t="s">
        <v>120</v>
      </c>
      <c r="I292" t="s">
        <v>125</v>
      </c>
      <c r="J292">
        <v>37</v>
      </c>
      <c r="K292">
        <v>49.21</v>
      </c>
      <c r="L292">
        <v>222</v>
      </c>
      <c r="M292">
        <v>295.26</v>
      </c>
      <c r="N292">
        <v>5</v>
      </c>
      <c r="O292" t="s">
        <v>127</v>
      </c>
      <c r="P292">
        <v>2022</v>
      </c>
    </row>
    <row r="293" spans="1:16">
      <c r="A293">
        <v>44598</v>
      </c>
      <c r="B293" t="s">
        <v>49</v>
      </c>
      <c r="C293">
        <v>6</v>
      </c>
      <c r="D293" t="s">
        <v>70</v>
      </c>
      <c r="E293" t="s">
        <v>72</v>
      </c>
      <c r="F293">
        <v>0</v>
      </c>
      <c r="G293" t="s">
        <v>101</v>
      </c>
      <c r="H293" t="s">
        <v>119</v>
      </c>
      <c r="I293" t="s">
        <v>123</v>
      </c>
      <c r="J293">
        <v>105</v>
      </c>
      <c r="K293">
        <v>142.80000000000001</v>
      </c>
      <c r="L293">
        <v>630</v>
      </c>
      <c r="M293">
        <v>856.80000000000007</v>
      </c>
      <c r="N293">
        <v>6</v>
      </c>
      <c r="O293" t="s">
        <v>127</v>
      </c>
      <c r="P293">
        <v>2022</v>
      </c>
    </row>
    <row r="294" spans="1:16">
      <c r="A294">
        <v>44600</v>
      </c>
      <c r="B294" t="s">
        <v>44</v>
      </c>
      <c r="C294">
        <v>11</v>
      </c>
      <c r="D294" t="s">
        <v>69</v>
      </c>
      <c r="E294" t="s">
        <v>72</v>
      </c>
      <c r="F294">
        <v>0</v>
      </c>
      <c r="G294" t="s">
        <v>95</v>
      </c>
      <c r="H294" t="s">
        <v>119</v>
      </c>
      <c r="I294" t="s">
        <v>122</v>
      </c>
      <c r="J294">
        <v>133</v>
      </c>
      <c r="K294">
        <v>155.61000000000001</v>
      </c>
      <c r="L294">
        <v>1463</v>
      </c>
      <c r="M294">
        <v>1711.71</v>
      </c>
      <c r="N294">
        <v>8</v>
      </c>
      <c r="O294" t="s">
        <v>127</v>
      </c>
      <c r="P294">
        <v>2022</v>
      </c>
    </row>
    <row r="295" spans="1:16">
      <c r="A295">
        <v>44600</v>
      </c>
      <c r="B295" t="s">
        <v>23</v>
      </c>
      <c r="C295">
        <v>3</v>
      </c>
      <c r="D295" t="s">
        <v>69</v>
      </c>
      <c r="E295" t="s">
        <v>72</v>
      </c>
      <c r="F295">
        <v>0</v>
      </c>
      <c r="G295" t="s">
        <v>76</v>
      </c>
      <c r="H295" t="s">
        <v>119</v>
      </c>
      <c r="I295" t="s">
        <v>124</v>
      </c>
      <c r="J295">
        <v>44</v>
      </c>
      <c r="K295">
        <v>48.84</v>
      </c>
      <c r="L295">
        <v>132</v>
      </c>
      <c r="M295">
        <v>146.52000000000001</v>
      </c>
      <c r="N295">
        <v>8</v>
      </c>
      <c r="O295" t="s">
        <v>127</v>
      </c>
      <c r="P295">
        <v>2022</v>
      </c>
    </row>
    <row r="296" spans="1:16">
      <c r="A296">
        <v>44601</v>
      </c>
      <c r="B296" t="s">
        <v>38</v>
      </c>
      <c r="C296">
        <v>14</v>
      </c>
      <c r="D296" t="s">
        <v>69</v>
      </c>
      <c r="E296" t="s">
        <v>71</v>
      </c>
      <c r="F296">
        <v>0</v>
      </c>
      <c r="G296" t="s">
        <v>88</v>
      </c>
      <c r="H296" t="s">
        <v>121</v>
      </c>
      <c r="I296" t="s">
        <v>123</v>
      </c>
      <c r="J296">
        <v>89</v>
      </c>
      <c r="K296">
        <v>117.48</v>
      </c>
      <c r="L296">
        <v>1246</v>
      </c>
      <c r="M296">
        <v>1644.72</v>
      </c>
      <c r="N296">
        <v>9</v>
      </c>
      <c r="O296" t="s">
        <v>127</v>
      </c>
      <c r="P296">
        <v>2022</v>
      </c>
    </row>
    <row r="297" spans="1:16">
      <c r="A297">
        <v>44604</v>
      </c>
      <c r="B297" t="s">
        <v>40</v>
      </c>
      <c r="C297">
        <v>13</v>
      </c>
      <c r="D297" t="s">
        <v>70</v>
      </c>
      <c r="E297" t="s">
        <v>72</v>
      </c>
      <c r="F297">
        <v>0</v>
      </c>
      <c r="G297" t="s">
        <v>90</v>
      </c>
      <c r="H297" t="s">
        <v>120</v>
      </c>
      <c r="I297" t="s">
        <v>122</v>
      </c>
      <c r="J297">
        <v>148</v>
      </c>
      <c r="K297">
        <v>164.28</v>
      </c>
      <c r="L297">
        <v>1924</v>
      </c>
      <c r="M297">
        <v>2135.64</v>
      </c>
      <c r="N297">
        <v>12</v>
      </c>
      <c r="O297" t="s">
        <v>127</v>
      </c>
      <c r="P297">
        <v>2022</v>
      </c>
    </row>
    <row r="298" spans="1:16">
      <c r="A298">
        <v>44606</v>
      </c>
      <c r="B298" t="s">
        <v>62</v>
      </c>
      <c r="C298">
        <v>8</v>
      </c>
      <c r="D298" t="s">
        <v>69</v>
      </c>
      <c r="E298" t="s">
        <v>72</v>
      </c>
      <c r="F298">
        <v>0</v>
      </c>
      <c r="G298" t="s">
        <v>115</v>
      </c>
      <c r="H298" t="s">
        <v>121</v>
      </c>
      <c r="I298" t="s">
        <v>125</v>
      </c>
      <c r="J298">
        <v>18</v>
      </c>
      <c r="K298">
        <v>24.66</v>
      </c>
      <c r="L298">
        <v>144</v>
      </c>
      <c r="M298">
        <v>197.28</v>
      </c>
      <c r="N298">
        <v>14</v>
      </c>
      <c r="O298" t="s">
        <v>127</v>
      </c>
      <c r="P298">
        <v>2022</v>
      </c>
    </row>
    <row r="299" spans="1:16">
      <c r="A299">
        <v>44606</v>
      </c>
      <c r="B299" t="s">
        <v>53</v>
      </c>
      <c r="C299">
        <v>3</v>
      </c>
      <c r="D299" t="s">
        <v>70</v>
      </c>
      <c r="E299" t="s">
        <v>72</v>
      </c>
      <c r="F299">
        <v>0</v>
      </c>
      <c r="G299" t="s">
        <v>105</v>
      </c>
      <c r="H299" t="s">
        <v>121</v>
      </c>
      <c r="I299" t="s">
        <v>125</v>
      </c>
      <c r="J299">
        <v>37</v>
      </c>
      <c r="K299">
        <v>41.81</v>
      </c>
      <c r="L299">
        <v>111</v>
      </c>
      <c r="M299">
        <v>125.43</v>
      </c>
      <c r="N299">
        <v>14</v>
      </c>
      <c r="O299" t="s">
        <v>127</v>
      </c>
      <c r="P299">
        <v>2022</v>
      </c>
    </row>
    <row r="300" spans="1:16">
      <c r="A300">
        <v>44608</v>
      </c>
      <c r="B300" t="s">
        <v>38</v>
      </c>
      <c r="C300">
        <v>1</v>
      </c>
      <c r="D300" t="s">
        <v>69</v>
      </c>
      <c r="E300" t="s">
        <v>72</v>
      </c>
      <c r="F300">
        <v>0</v>
      </c>
      <c r="G300" t="s">
        <v>88</v>
      </c>
      <c r="H300" t="s">
        <v>121</v>
      </c>
      <c r="I300" t="s">
        <v>123</v>
      </c>
      <c r="J300">
        <v>89</v>
      </c>
      <c r="K300">
        <v>117.48</v>
      </c>
      <c r="L300">
        <v>89</v>
      </c>
      <c r="M300">
        <v>117.48</v>
      </c>
      <c r="N300">
        <v>16</v>
      </c>
      <c r="O300" t="s">
        <v>127</v>
      </c>
      <c r="P300">
        <v>2022</v>
      </c>
    </row>
    <row r="301" spans="1:16">
      <c r="A301">
        <v>44611</v>
      </c>
      <c r="B301" t="s">
        <v>49</v>
      </c>
      <c r="C301">
        <v>13</v>
      </c>
      <c r="D301" t="s">
        <v>69</v>
      </c>
      <c r="E301" t="s">
        <v>72</v>
      </c>
      <c r="F301">
        <v>0</v>
      </c>
      <c r="G301" t="s">
        <v>101</v>
      </c>
      <c r="H301" t="s">
        <v>119</v>
      </c>
      <c r="I301" t="s">
        <v>123</v>
      </c>
      <c r="J301">
        <v>105</v>
      </c>
      <c r="K301">
        <v>142.80000000000001</v>
      </c>
      <c r="L301">
        <v>1365</v>
      </c>
      <c r="M301">
        <v>1856.4</v>
      </c>
      <c r="N301">
        <v>19</v>
      </c>
      <c r="O301" t="s">
        <v>127</v>
      </c>
      <c r="P301">
        <v>2022</v>
      </c>
    </row>
    <row r="302" spans="1:16">
      <c r="A302">
        <v>44612</v>
      </c>
      <c r="B302" t="s">
        <v>55</v>
      </c>
      <c r="C302">
        <v>6</v>
      </c>
      <c r="D302" t="s">
        <v>70</v>
      </c>
      <c r="E302" t="s">
        <v>72</v>
      </c>
      <c r="F302">
        <v>0</v>
      </c>
      <c r="G302" t="s">
        <v>107</v>
      </c>
      <c r="H302" t="s">
        <v>120</v>
      </c>
      <c r="I302" t="s">
        <v>123</v>
      </c>
      <c r="J302">
        <v>73</v>
      </c>
      <c r="K302">
        <v>94.17</v>
      </c>
      <c r="L302">
        <v>438</v>
      </c>
      <c r="M302">
        <v>565.02</v>
      </c>
      <c r="N302">
        <v>20</v>
      </c>
      <c r="O302" t="s">
        <v>127</v>
      </c>
      <c r="P302">
        <v>2022</v>
      </c>
    </row>
    <row r="303" spans="1:16">
      <c r="A303">
        <v>44615</v>
      </c>
      <c r="B303" t="s">
        <v>22</v>
      </c>
      <c r="C303">
        <v>6</v>
      </c>
      <c r="D303" t="s">
        <v>69</v>
      </c>
      <c r="E303" t="s">
        <v>71</v>
      </c>
      <c r="F303">
        <v>0</v>
      </c>
      <c r="G303" t="s">
        <v>75</v>
      </c>
      <c r="H303" t="s">
        <v>120</v>
      </c>
      <c r="I303" t="s">
        <v>123</v>
      </c>
      <c r="J303">
        <v>112</v>
      </c>
      <c r="K303">
        <v>122.08</v>
      </c>
      <c r="L303">
        <v>672</v>
      </c>
      <c r="M303">
        <v>732.48</v>
      </c>
      <c r="N303">
        <v>23</v>
      </c>
      <c r="O303" t="s">
        <v>127</v>
      </c>
      <c r="P303">
        <v>2022</v>
      </c>
    </row>
    <row r="304" spans="1:16">
      <c r="A304">
        <v>44615</v>
      </c>
      <c r="B304" t="s">
        <v>41</v>
      </c>
      <c r="C304">
        <v>15</v>
      </c>
      <c r="D304" t="s">
        <v>69</v>
      </c>
      <c r="E304" t="s">
        <v>72</v>
      </c>
      <c r="F304">
        <v>0</v>
      </c>
      <c r="G304" t="s">
        <v>91</v>
      </c>
      <c r="H304" t="s">
        <v>120</v>
      </c>
      <c r="I304" t="s">
        <v>125</v>
      </c>
      <c r="J304">
        <v>13</v>
      </c>
      <c r="K304">
        <v>16.64</v>
      </c>
      <c r="L304">
        <v>195</v>
      </c>
      <c r="M304">
        <v>249.6</v>
      </c>
      <c r="N304">
        <v>23</v>
      </c>
      <c r="O304" t="s">
        <v>127</v>
      </c>
      <c r="P304">
        <v>2022</v>
      </c>
    </row>
    <row r="305" spans="1:16">
      <c r="A305">
        <v>44615</v>
      </c>
      <c r="B305" t="s">
        <v>63</v>
      </c>
      <c r="C305">
        <v>8</v>
      </c>
      <c r="D305" t="s">
        <v>70</v>
      </c>
      <c r="E305" t="s">
        <v>71</v>
      </c>
      <c r="F305">
        <v>0</v>
      </c>
      <c r="G305" t="s">
        <v>116</v>
      </c>
      <c r="H305" t="s">
        <v>121</v>
      </c>
      <c r="I305" t="s">
        <v>123</v>
      </c>
      <c r="J305">
        <v>90</v>
      </c>
      <c r="K305">
        <v>96.3</v>
      </c>
      <c r="L305">
        <v>720</v>
      </c>
      <c r="M305">
        <v>770.4</v>
      </c>
      <c r="N305">
        <v>23</v>
      </c>
      <c r="O305" t="s">
        <v>127</v>
      </c>
      <c r="P305">
        <v>2022</v>
      </c>
    </row>
    <row r="306" spans="1:16">
      <c r="A306">
        <v>44619</v>
      </c>
      <c r="B306" t="s">
        <v>55</v>
      </c>
      <c r="C306">
        <v>7</v>
      </c>
      <c r="D306" t="s">
        <v>70</v>
      </c>
      <c r="E306" t="s">
        <v>72</v>
      </c>
      <c r="F306">
        <v>0</v>
      </c>
      <c r="G306" t="s">
        <v>107</v>
      </c>
      <c r="H306" t="s">
        <v>120</v>
      </c>
      <c r="I306" t="s">
        <v>123</v>
      </c>
      <c r="J306">
        <v>73</v>
      </c>
      <c r="K306">
        <v>94.17</v>
      </c>
      <c r="L306">
        <v>511</v>
      </c>
      <c r="M306">
        <v>659.19</v>
      </c>
      <c r="N306">
        <v>27</v>
      </c>
      <c r="O306" t="s">
        <v>127</v>
      </c>
      <c r="P306">
        <v>2022</v>
      </c>
    </row>
    <row r="307" spans="1:16">
      <c r="A307">
        <v>44619</v>
      </c>
      <c r="B307" t="s">
        <v>44</v>
      </c>
      <c r="C307">
        <v>15</v>
      </c>
      <c r="D307" t="s">
        <v>70</v>
      </c>
      <c r="E307" t="s">
        <v>71</v>
      </c>
      <c r="F307">
        <v>0</v>
      </c>
      <c r="G307" t="s">
        <v>95</v>
      </c>
      <c r="H307" t="s">
        <v>119</v>
      </c>
      <c r="I307" t="s">
        <v>122</v>
      </c>
      <c r="J307">
        <v>133</v>
      </c>
      <c r="K307">
        <v>155.61000000000001</v>
      </c>
      <c r="L307">
        <v>1995</v>
      </c>
      <c r="M307">
        <v>2334.15</v>
      </c>
      <c r="N307">
        <v>27</v>
      </c>
      <c r="O307" t="s">
        <v>127</v>
      </c>
      <c r="P307">
        <v>2022</v>
      </c>
    </row>
    <row r="308" spans="1:16">
      <c r="A308">
        <v>44620</v>
      </c>
      <c r="B308" t="s">
        <v>28</v>
      </c>
      <c r="C308">
        <v>15</v>
      </c>
      <c r="D308" t="s">
        <v>70</v>
      </c>
      <c r="E308" t="s">
        <v>72</v>
      </c>
      <c r="F308">
        <v>0</v>
      </c>
      <c r="G308" t="s">
        <v>93</v>
      </c>
      <c r="H308" t="s">
        <v>118</v>
      </c>
      <c r="I308" t="s">
        <v>123</v>
      </c>
      <c r="J308">
        <v>67</v>
      </c>
      <c r="K308">
        <v>85.76</v>
      </c>
      <c r="L308">
        <v>1005</v>
      </c>
      <c r="M308">
        <v>1286.4000000000001</v>
      </c>
      <c r="N308">
        <v>28</v>
      </c>
      <c r="O308" t="s">
        <v>127</v>
      </c>
      <c r="P308">
        <v>2022</v>
      </c>
    </row>
    <row r="309" spans="1:16">
      <c r="A309">
        <v>44624</v>
      </c>
      <c r="B309" t="s">
        <v>62</v>
      </c>
      <c r="C309">
        <v>13</v>
      </c>
      <c r="D309" t="s">
        <v>68</v>
      </c>
      <c r="E309" t="s">
        <v>71</v>
      </c>
      <c r="F309">
        <v>0</v>
      </c>
      <c r="G309" t="s">
        <v>115</v>
      </c>
      <c r="H309" t="s">
        <v>121</v>
      </c>
      <c r="I309" t="s">
        <v>125</v>
      </c>
      <c r="J309">
        <v>18</v>
      </c>
      <c r="K309">
        <v>24.66</v>
      </c>
      <c r="L309">
        <v>234</v>
      </c>
      <c r="M309">
        <v>320.58</v>
      </c>
      <c r="N309">
        <v>4</v>
      </c>
      <c r="O309" t="s">
        <v>128</v>
      </c>
      <c r="P309">
        <v>2022</v>
      </c>
    </row>
    <row r="310" spans="1:16">
      <c r="A310">
        <v>44626</v>
      </c>
      <c r="B310" t="s">
        <v>23</v>
      </c>
      <c r="C310">
        <v>2</v>
      </c>
      <c r="D310" t="s">
        <v>70</v>
      </c>
      <c r="E310" t="s">
        <v>72</v>
      </c>
      <c r="F310">
        <v>0</v>
      </c>
      <c r="G310" t="s">
        <v>76</v>
      </c>
      <c r="H310" t="s">
        <v>119</v>
      </c>
      <c r="I310" t="s">
        <v>124</v>
      </c>
      <c r="J310">
        <v>44</v>
      </c>
      <c r="K310">
        <v>48.84</v>
      </c>
      <c r="L310">
        <v>88</v>
      </c>
      <c r="M310">
        <v>97.68</v>
      </c>
      <c r="N310">
        <v>6</v>
      </c>
      <c r="O310" t="s">
        <v>128</v>
      </c>
      <c r="P310">
        <v>2022</v>
      </c>
    </row>
    <row r="311" spans="1:16">
      <c r="A311">
        <v>44627</v>
      </c>
      <c r="B311" t="s">
        <v>26</v>
      </c>
      <c r="C311">
        <v>1</v>
      </c>
      <c r="D311" t="s">
        <v>70</v>
      </c>
      <c r="E311" t="s">
        <v>72</v>
      </c>
      <c r="F311">
        <v>0</v>
      </c>
      <c r="G311" t="s">
        <v>79</v>
      </c>
      <c r="H311" t="s">
        <v>119</v>
      </c>
      <c r="I311" t="s">
        <v>123</v>
      </c>
      <c r="J311">
        <v>71</v>
      </c>
      <c r="K311">
        <v>80.94</v>
      </c>
      <c r="L311">
        <v>71</v>
      </c>
      <c r="M311">
        <v>80.94</v>
      </c>
      <c r="N311">
        <v>7</v>
      </c>
      <c r="O311" t="s">
        <v>128</v>
      </c>
      <c r="P311">
        <v>2022</v>
      </c>
    </row>
    <row r="312" spans="1:16">
      <c r="A312">
        <v>44628</v>
      </c>
      <c r="B312" t="s">
        <v>31</v>
      </c>
      <c r="C312">
        <v>6</v>
      </c>
      <c r="D312" t="s">
        <v>70</v>
      </c>
      <c r="E312" t="s">
        <v>71</v>
      </c>
      <c r="F312">
        <v>0</v>
      </c>
      <c r="G312" t="s">
        <v>81</v>
      </c>
      <c r="H312" t="s">
        <v>118</v>
      </c>
      <c r="I312" t="s">
        <v>123</v>
      </c>
      <c r="J312">
        <v>76</v>
      </c>
      <c r="K312">
        <v>82.08</v>
      </c>
      <c r="L312">
        <v>456</v>
      </c>
      <c r="M312">
        <v>492.48</v>
      </c>
      <c r="N312">
        <v>8</v>
      </c>
      <c r="O312" t="s">
        <v>128</v>
      </c>
      <c r="P312">
        <v>2022</v>
      </c>
    </row>
    <row r="313" spans="1:16">
      <c r="A313">
        <v>44629</v>
      </c>
      <c r="B313" t="s">
        <v>48</v>
      </c>
      <c r="C313">
        <v>3</v>
      </c>
      <c r="D313" t="s">
        <v>70</v>
      </c>
      <c r="E313" t="s">
        <v>71</v>
      </c>
      <c r="F313">
        <v>0</v>
      </c>
      <c r="G313" t="s">
        <v>99</v>
      </c>
      <c r="H313" t="s">
        <v>121</v>
      </c>
      <c r="I313" t="s">
        <v>122</v>
      </c>
      <c r="J313">
        <v>148</v>
      </c>
      <c r="K313">
        <v>201.28</v>
      </c>
      <c r="L313">
        <v>444</v>
      </c>
      <c r="M313">
        <v>603.84</v>
      </c>
      <c r="N313">
        <v>9</v>
      </c>
      <c r="O313" t="s">
        <v>128</v>
      </c>
      <c r="P313">
        <v>2022</v>
      </c>
    </row>
    <row r="314" spans="1:16">
      <c r="A314">
        <v>44629</v>
      </c>
      <c r="B314" t="s">
        <v>23</v>
      </c>
      <c r="C314">
        <v>11</v>
      </c>
      <c r="D314" t="s">
        <v>69</v>
      </c>
      <c r="E314" t="s">
        <v>72</v>
      </c>
      <c r="F314">
        <v>0</v>
      </c>
      <c r="G314" t="s">
        <v>76</v>
      </c>
      <c r="H314" t="s">
        <v>119</v>
      </c>
      <c r="I314" t="s">
        <v>124</v>
      </c>
      <c r="J314">
        <v>44</v>
      </c>
      <c r="K314">
        <v>48.84</v>
      </c>
      <c r="L314">
        <v>484</v>
      </c>
      <c r="M314">
        <v>537.24</v>
      </c>
      <c r="N314">
        <v>9</v>
      </c>
      <c r="O314" t="s">
        <v>128</v>
      </c>
      <c r="P314">
        <v>2022</v>
      </c>
    </row>
    <row r="315" spans="1:16">
      <c r="A315">
        <v>44630</v>
      </c>
      <c r="B315" t="s">
        <v>58</v>
      </c>
      <c r="C315">
        <v>12</v>
      </c>
      <c r="D315" t="s">
        <v>68</v>
      </c>
      <c r="E315" t="s">
        <v>71</v>
      </c>
      <c r="F315">
        <v>0</v>
      </c>
      <c r="G315" t="s">
        <v>110</v>
      </c>
      <c r="H315" t="s">
        <v>121</v>
      </c>
      <c r="I315" t="s">
        <v>123</v>
      </c>
      <c r="J315">
        <v>95</v>
      </c>
      <c r="K315">
        <v>119.7</v>
      </c>
      <c r="L315">
        <v>1140</v>
      </c>
      <c r="M315">
        <v>1436.4</v>
      </c>
      <c r="N315">
        <v>10</v>
      </c>
      <c r="O315" t="s">
        <v>128</v>
      </c>
      <c r="P315">
        <v>2022</v>
      </c>
    </row>
    <row r="316" spans="1:16">
      <c r="A316">
        <v>44634</v>
      </c>
      <c r="B316" t="s">
        <v>41</v>
      </c>
      <c r="C316">
        <v>2</v>
      </c>
      <c r="D316" t="s">
        <v>70</v>
      </c>
      <c r="E316" t="s">
        <v>72</v>
      </c>
      <c r="F316">
        <v>0</v>
      </c>
      <c r="G316" t="s">
        <v>91</v>
      </c>
      <c r="H316" t="s">
        <v>120</v>
      </c>
      <c r="I316" t="s">
        <v>125</v>
      </c>
      <c r="J316">
        <v>13</v>
      </c>
      <c r="K316">
        <v>16.64</v>
      </c>
      <c r="L316">
        <v>26</v>
      </c>
      <c r="M316">
        <v>33.28</v>
      </c>
      <c r="N316">
        <v>14</v>
      </c>
      <c r="O316" t="s">
        <v>128</v>
      </c>
      <c r="P316">
        <v>2022</v>
      </c>
    </row>
    <row r="317" spans="1:16">
      <c r="A317">
        <v>44634</v>
      </c>
      <c r="B317" t="s">
        <v>62</v>
      </c>
      <c r="C317">
        <v>13</v>
      </c>
      <c r="D317" t="s">
        <v>70</v>
      </c>
      <c r="E317" t="s">
        <v>71</v>
      </c>
      <c r="F317">
        <v>0</v>
      </c>
      <c r="G317" t="s">
        <v>115</v>
      </c>
      <c r="H317" t="s">
        <v>121</v>
      </c>
      <c r="I317" t="s">
        <v>125</v>
      </c>
      <c r="J317">
        <v>18</v>
      </c>
      <c r="K317">
        <v>24.66</v>
      </c>
      <c r="L317">
        <v>234</v>
      </c>
      <c r="M317">
        <v>320.58</v>
      </c>
      <c r="N317">
        <v>14</v>
      </c>
      <c r="O317" t="s">
        <v>128</v>
      </c>
      <c r="P317">
        <v>2022</v>
      </c>
    </row>
    <row r="318" spans="1:16">
      <c r="A318">
        <v>44638</v>
      </c>
      <c r="B318" t="s">
        <v>60</v>
      </c>
      <c r="C318">
        <v>2</v>
      </c>
      <c r="D318" t="s">
        <v>69</v>
      </c>
      <c r="E318" t="s">
        <v>72</v>
      </c>
      <c r="F318">
        <v>0</v>
      </c>
      <c r="G318" t="s">
        <v>112</v>
      </c>
      <c r="H318" t="s">
        <v>120</v>
      </c>
      <c r="I318" t="s">
        <v>122</v>
      </c>
      <c r="J318">
        <v>150</v>
      </c>
      <c r="K318">
        <v>210</v>
      </c>
      <c r="L318">
        <v>300</v>
      </c>
      <c r="M318">
        <v>420</v>
      </c>
      <c r="N318">
        <v>18</v>
      </c>
      <c r="O318" t="s">
        <v>128</v>
      </c>
      <c r="P318">
        <v>2022</v>
      </c>
    </row>
    <row r="319" spans="1:16">
      <c r="A319">
        <v>44638</v>
      </c>
      <c r="B319" t="s">
        <v>46</v>
      </c>
      <c r="C319">
        <v>10</v>
      </c>
      <c r="D319" t="s">
        <v>70</v>
      </c>
      <c r="E319" t="s">
        <v>72</v>
      </c>
      <c r="F319">
        <v>0</v>
      </c>
      <c r="G319" t="s">
        <v>97</v>
      </c>
      <c r="H319" t="s">
        <v>121</v>
      </c>
      <c r="I319" t="s">
        <v>124</v>
      </c>
      <c r="J319">
        <v>48</v>
      </c>
      <c r="K319">
        <v>57.12</v>
      </c>
      <c r="L319">
        <v>480</v>
      </c>
      <c r="M319">
        <v>571.20000000000005</v>
      </c>
      <c r="N319">
        <v>18</v>
      </c>
      <c r="O319" t="s">
        <v>128</v>
      </c>
      <c r="P319">
        <v>2022</v>
      </c>
    </row>
    <row r="320" spans="1:16">
      <c r="A320">
        <v>44639</v>
      </c>
      <c r="B320" t="s">
        <v>61</v>
      </c>
      <c r="C320">
        <v>6</v>
      </c>
      <c r="D320" t="s">
        <v>68</v>
      </c>
      <c r="E320" t="s">
        <v>72</v>
      </c>
      <c r="F320">
        <v>0</v>
      </c>
      <c r="G320" t="s">
        <v>114</v>
      </c>
      <c r="H320" t="s">
        <v>118</v>
      </c>
      <c r="I320" t="s">
        <v>122</v>
      </c>
      <c r="J320">
        <v>138</v>
      </c>
      <c r="K320">
        <v>173.88</v>
      </c>
      <c r="L320">
        <v>828</v>
      </c>
      <c r="M320">
        <v>1043.28</v>
      </c>
      <c r="N320">
        <v>19</v>
      </c>
      <c r="O320" t="s">
        <v>128</v>
      </c>
      <c r="P320">
        <v>2022</v>
      </c>
    </row>
    <row r="321" spans="1:16">
      <c r="A321">
        <v>44643</v>
      </c>
      <c r="B321" t="s">
        <v>38</v>
      </c>
      <c r="C321">
        <v>9</v>
      </c>
      <c r="D321" t="s">
        <v>70</v>
      </c>
      <c r="E321" t="s">
        <v>72</v>
      </c>
      <c r="F321">
        <v>0</v>
      </c>
      <c r="G321" t="s">
        <v>88</v>
      </c>
      <c r="H321" t="s">
        <v>121</v>
      </c>
      <c r="I321" t="s">
        <v>123</v>
      </c>
      <c r="J321">
        <v>89</v>
      </c>
      <c r="K321">
        <v>117.48</v>
      </c>
      <c r="L321">
        <v>801</v>
      </c>
      <c r="M321">
        <v>1057.32</v>
      </c>
      <c r="N321">
        <v>23</v>
      </c>
      <c r="O321" t="s">
        <v>128</v>
      </c>
      <c r="P321">
        <v>2022</v>
      </c>
    </row>
    <row r="322" spans="1:16">
      <c r="A322">
        <v>44645</v>
      </c>
      <c r="B322" t="s">
        <v>36</v>
      </c>
      <c r="C322">
        <v>2</v>
      </c>
      <c r="D322" t="s">
        <v>68</v>
      </c>
      <c r="E322" t="s">
        <v>71</v>
      </c>
      <c r="F322">
        <v>0</v>
      </c>
      <c r="G322" t="s">
        <v>86</v>
      </c>
      <c r="H322" t="s">
        <v>119</v>
      </c>
      <c r="I322" t="s">
        <v>123</v>
      </c>
      <c r="J322">
        <v>98</v>
      </c>
      <c r="K322">
        <v>103.88</v>
      </c>
      <c r="L322">
        <v>196</v>
      </c>
      <c r="M322">
        <v>207.76</v>
      </c>
      <c r="N322">
        <v>25</v>
      </c>
      <c r="O322" t="s">
        <v>128</v>
      </c>
      <c r="P322">
        <v>2022</v>
      </c>
    </row>
    <row r="323" spans="1:16">
      <c r="A323">
        <v>44645</v>
      </c>
      <c r="B323" t="s">
        <v>48</v>
      </c>
      <c r="C323">
        <v>11</v>
      </c>
      <c r="D323" t="s">
        <v>70</v>
      </c>
      <c r="E323" t="s">
        <v>71</v>
      </c>
      <c r="F323">
        <v>0</v>
      </c>
      <c r="G323" t="s">
        <v>99</v>
      </c>
      <c r="H323" t="s">
        <v>121</v>
      </c>
      <c r="I323" t="s">
        <v>122</v>
      </c>
      <c r="J323">
        <v>148</v>
      </c>
      <c r="K323">
        <v>201.28</v>
      </c>
      <c r="L323">
        <v>1628</v>
      </c>
      <c r="M323">
        <v>2214.08</v>
      </c>
      <c r="N323">
        <v>25</v>
      </c>
      <c r="O323" t="s">
        <v>128</v>
      </c>
      <c r="P323">
        <v>2022</v>
      </c>
    </row>
    <row r="324" spans="1:16">
      <c r="A324">
        <v>44649</v>
      </c>
      <c r="B324" t="s">
        <v>38</v>
      </c>
      <c r="C324">
        <v>12</v>
      </c>
      <c r="D324" t="s">
        <v>69</v>
      </c>
      <c r="E324" t="s">
        <v>71</v>
      </c>
      <c r="F324">
        <v>0</v>
      </c>
      <c r="G324" t="s">
        <v>88</v>
      </c>
      <c r="H324" t="s">
        <v>121</v>
      </c>
      <c r="I324" t="s">
        <v>123</v>
      </c>
      <c r="J324">
        <v>89</v>
      </c>
      <c r="K324">
        <v>117.48</v>
      </c>
      <c r="L324">
        <v>1068</v>
      </c>
      <c r="M324">
        <v>1409.76</v>
      </c>
      <c r="N324">
        <v>29</v>
      </c>
      <c r="O324" t="s">
        <v>128</v>
      </c>
      <c r="P324">
        <v>2022</v>
      </c>
    </row>
    <row r="325" spans="1:16">
      <c r="A325">
        <v>44650</v>
      </c>
      <c r="B325" t="s">
        <v>36</v>
      </c>
      <c r="C325">
        <v>13</v>
      </c>
      <c r="D325" t="s">
        <v>69</v>
      </c>
      <c r="E325" t="s">
        <v>72</v>
      </c>
      <c r="F325">
        <v>0</v>
      </c>
      <c r="G325" t="s">
        <v>86</v>
      </c>
      <c r="H325" t="s">
        <v>119</v>
      </c>
      <c r="I325" t="s">
        <v>123</v>
      </c>
      <c r="J325">
        <v>98</v>
      </c>
      <c r="K325">
        <v>103.88</v>
      </c>
      <c r="L325">
        <v>1274</v>
      </c>
      <c r="M325">
        <v>1350.44</v>
      </c>
      <c r="N325">
        <v>30</v>
      </c>
      <c r="O325" t="s">
        <v>128</v>
      </c>
      <c r="P325">
        <v>2022</v>
      </c>
    </row>
    <row r="326" spans="1:16">
      <c r="A326">
        <v>44652</v>
      </c>
      <c r="B326" t="s">
        <v>49</v>
      </c>
      <c r="C326">
        <v>2</v>
      </c>
      <c r="D326" t="s">
        <v>69</v>
      </c>
      <c r="E326" t="s">
        <v>72</v>
      </c>
      <c r="F326">
        <v>0</v>
      </c>
      <c r="G326" t="s">
        <v>101</v>
      </c>
      <c r="H326" t="s">
        <v>119</v>
      </c>
      <c r="I326" t="s">
        <v>123</v>
      </c>
      <c r="J326">
        <v>105</v>
      </c>
      <c r="K326">
        <v>142.80000000000001</v>
      </c>
      <c r="L326">
        <v>210</v>
      </c>
      <c r="M326">
        <v>285.60000000000002</v>
      </c>
      <c r="N326">
        <v>1</v>
      </c>
      <c r="O326" t="s">
        <v>129</v>
      </c>
      <c r="P326">
        <v>2022</v>
      </c>
    </row>
    <row r="327" spans="1:16">
      <c r="A327">
        <v>44653</v>
      </c>
      <c r="B327" t="s">
        <v>49</v>
      </c>
      <c r="C327">
        <v>3</v>
      </c>
      <c r="D327" t="s">
        <v>70</v>
      </c>
      <c r="E327" t="s">
        <v>72</v>
      </c>
      <c r="F327">
        <v>0</v>
      </c>
      <c r="G327" t="s">
        <v>101</v>
      </c>
      <c r="H327" t="s">
        <v>119</v>
      </c>
      <c r="I327" t="s">
        <v>123</v>
      </c>
      <c r="J327">
        <v>105</v>
      </c>
      <c r="K327">
        <v>142.80000000000001</v>
      </c>
      <c r="L327">
        <v>315</v>
      </c>
      <c r="M327">
        <v>428.4</v>
      </c>
      <c r="N327">
        <v>2</v>
      </c>
      <c r="O327" t="s">
        <v>129</v>
      </c>
      <c r="P327">
        <v>2022</v>
      </c>
    </row>
    <row r="328" spans="1:16">
      <c r="A328">
        <v>44657</v>
      </c>
      <c r="B328" t="s">
        <v>37</v>
      </c>
      <c r="C328">
        <v>2</v>
      </c>
      <c r="D328" t="s">
        <v>68</v>
      </c>
      <c r="E328" t="s">
        <v>72</v>
      </c>
      <c r="F328">
        <v>0</v>
      </c>
      <c r="G328" t="s">
        <v>87</v>
      </c>
      <c r="H328" t="s">
        <v>118</v>
      </c>
      <c r="I328" t="s">
        <v>123</v>
      </c>
      <c r="J328">
        <v>90</v>
      </c>
      <c r="K328">
        <v>115.2</v>
      </c>
      <c r="L328">
        <v>180</v>
      </c>
      <c r="M328">
        <v>230.4</v>
      </c>
      <c r="N328">
        <v>6</v>
      </c>
      <c r="O328" t="s">
        <v>129</v>
      </c>
      <c r="P328">
        <v>2022</v>
      </c>
    </row>
    <row r="329" spans="1:16">
      <c r="A329">
        <v>44658</v>
      </c>
      <c r="B329" t="s">
        <v>62</v>
      </c>
      <c r="C329">
        <v>7</v>
      </c>
      <c r="D329" t="s">
        <v>70</v>
      </c>
      <c r="E329" t="s">
        <v>71</v>
      </c>
      <c r="F329">
        <v>0</v>
      </c>
      <c r="G329" t="s">
        <v>115</v>
      </c>
      <c r="H329" t="s">
        <v>121</v>
      </c>
      <c r="I329" t="s">
        <v>125</v>
      </c>
      <c r="J329">
        <v>18</v>
      </c>
      <c r="K329">
        <v>24.66</v>
      </c>
      <c r="L329">
        <v>126</v>
      </c>
      <c r="M329">
        <v>172.62</v>
      </c>
      <c r="N329">
        <v>7</v>
      </c>
      <c r="O329" t="s">
        <v>129</v>
      </c>
      <c r="P329">
        <v>2022</v>
      </c>
    </row>
    <row r="330" spans="1:16">
      <c r="A330">
        <v>44660</v>
      </c>
      <c r="B330" t="s">
        <v>54</v>
      </c>
      <c r="C330">
        <v>12</v>
      </c>
      <c r="D330" t="s">
        <v>68</v>
      </c>
      <c r="E330" t="s">
        <v>72</v>
      </c>
      <c r="F330">
        <v>0</v>
      </c>
      <c r="G330" t="s">
        <v>106</v>
      </c>
      <c r="H330" t="s">
        <v>118</v>
      </c>
      <c r="I330" t="s">
        <v>125</v>
      </c>
      <c r="J330">
        <v>37</v>
      </c>
      <c r="K330">
        <v>42.55</v>
      </c>
      <c r="L330">
        <v>444</v>
      </c>
      <c r="M330">
        <v>510.6</v>
      </c>
      <c r="N330">
        <v>9</v>
      </c>
      <c r="O330" t="s">
        <v>129</v>
      </c>
      <c r="P330">
        <v>2022</v>
      </c>
    </row>
    <row r="331" spans="1:16">
      <c r="A331">
        <v>44660</v>
      </c>
      <c r="B331" t="s">
        <v>49</v>
      </c>
      <c r="C331">
        <v>9</v>
      </c>
      <c r="D331" t="s">
        <v>69</v>
      </c>
      <c r="E331" t="s">
        <v>71</v>
      </c>
      <c r="F331">
        <v>0</v>
      </c>
      <c r="G331" t="s">
        <v>101</v>
      </c>
      <c r="H331" t="s">
        <v>119</v>
      </c>
      <c r="I331" t="s">
        <v>123</v>
      </c>
      <c r="J331">
        <v>105</v>
      </c>
      <c r="K331">
        <v>142.80000000000001</v>
      </c>
      <c r="L331">
        <v>945</v>
      </c>
      <c r="M331">
        <v>1285.2</v>
      </c>
      <c r="N331">
        <v>9</v>
      </c>
      <c r="O331" t="s">
        <v>129</v>
      </c>
      <c r="P331">
        <v>2022</v>
      </c>
    </row>
    <row r="332" spans="1:16">
      <c r="A332">
        <v>44664</v>
      </c>
      <c r="B332" t="s">
        <v>41</v>
      </c>
      <c r="C332">
        <v>14</v>
      </c>
      <c r="D332" t="s">
        <v>68</v>
      </c>
      <c r="E332" t="s">
        <v>71</v>
      </c>
      <c r="F332">
        <v>0</v>
      </c>
      <c r="G332" t="s">
        <v>91</v>
      </c>
      <c r="H332" t="s">
        <v>120</v>
      </c>
      <c r="I332" t="s">
        <v>125</v>
      </c>
      <c r="J332">
        <v>13</v>
      </c>
      <c r="K332">
        <v>16.64</v>
      </c>
      <c r="L332">
        <v>182</v>
      </c>
      <c r="M332">
        <v>232.96</v>
      </c>
      <c r="N332">
        <v>13</v>
      </c>
      <c r="O332" t="s">
        <v>129</v>
      </c>
      <c r="P332">
        <v>2022</v>
      </c>
    </row>
    <row r="333" spans="1:16">
      <c r="A333">
        <v>44669</v>
      </c>
      <c r="B333" t="s">
        <v>61</v>
      </c>
      <c r="C333">
        <v>9</v>
      </c>
      <c r="D333" t="s">
        <v>70</v>
      </c>
      <c r="E333" t="s">
        <v>72</v>
      </c>
      <c r="F333">
        <v>0</v>
      </c>
      <c r="G333" t="s">
        <v>114</v>
      </c>
      <c r="H333" t="s">
        <v>118</v>
      </c>
      <c r="I333" t="s">
        <v>122</v>
      </c>
      <c r="J333">
        <v>138</v>
      </c>
      <c r="K333">
        <v>173.88</v>
      </c>
      <c r="L333">
        <v>1242</v>
      </c>
      <c r="M333">
        <v>1564.92</v>
      </c>
      <c r="N333">
        <v>18</v>
      </c>
      <c r="O333" t="s">
        <v>129</v>
      </c>
      <c r="P333">
        <v>2022</v>
      </c>
    </row>
    <row r="334" spans="1:16">
      <c r="A334">
        <v>44671</v>
      </c>
      <c r="B334" t="s">
        <v>50</v>
      </c>
      <c r="C334">
        <v>2</v>
      </c>
      <c r="D334" t="s">
        <v>68</v>
      </c>
      <c r="E334" t="s">
        <v>71</v>
      </c>
      <c r="F334">
        <v>0</v>
      </c>
      <c r="G334" t="s">
        <v>102</v>
      </c>
      <c r="H334" t="s">
        <v>120</v>
      </c>
      <c r="I334" t="s">
        <v>125</v>
      </c>
      <c r="J334">
        <v>37</v>
      </c>
      <c r="K334">
        <v>49.21</v>
      </c>
      <c r="L334">
        <v>74</v>
      </c>
      <c r="M334">
        <v>98.42</v>
      </c>
      <c r="N334">
        <v>20</v>
      </c>
      <c r="O334" t="s">
        <v>129</v>
      </c>
      <c r="P334">
        <v>2022</v>
      </c>
    </row>
    <row r="335" spans="1:16">
      <c r="A335">
        <v>44671</v>
      </c>
      <c r="B335" t="s">
        <v>55</v>
      </c>
      <c r="C335">
        <v>4</v>
      </c>
      <c r="D335" t="s">
        <v>70</v>
      </c>
      <c r="E335" t="s">
        <v>71</v>
      </c>
      <c r="F335">
        <v>0</v>
      </c>
      <c r="G335" t="s">
        <v>107</v>
      </c>
      <c r="H335" t="s">
        <v>120</v>
      </c>
      <c r="I335" t="s">
        <v>123</v>
      </c>
      <c r="J335">
        <v>73</v>
      </c>
      <c r="K335">
        <v>94.17</v>
      </c>
      <c r="L335">
        <v>292</v>
      </c>
      <c r="M335">
        <v>376.68</v>
      </c>
      <c r="N335">
        <v>20</v>
      </c>
      <c r="O335" t="s">
        <v>129</v>
      </c>
      <c r="P335">
        <v>2022</v>
      </c>
    </row>
    <row r="336" spans="1:16">
      <c r="A336">
        <v>44672</v>
      </c>
      <c r="B336" t="s">
        <v>48</v>
      </c>
      <c r="C336">
        <v>2</v>
      </c>
      <c r="D336" t="s">
        <v>70</v>
      </c>
      <c r="E336" t="s">
        <v>72</v>
      </c>
      <c r="F336">
        <v>0</v>
      </c>
      <c r="G336" t="s">
        <v>99</v>
      </c>
      <c r="H336" t="s">
        <v>121</v>
      </c>
      <c r="I336" t="s">
        <v>122</v>
      </c>
      <c r="J336">
        <v>148</v>
      </c>
      <c r="K336">
        <v>201.28</v>
      </c>
      <c r="L336">
        <v>296</v>
      </c>
      <c r="M336">
        <v>402.56</v>
      </c>
      <c r="N336">
        <v>21</v>
      </c>
      <c r="O336" t="s">
        <v>129</v>
      </c>
      <c r="P336">
        <v>2022</v>
      </c>
    </row>
    <row r="337" spans="1:16">
      <c r="A337">
        <v>44672</v>
      </c>
      <c r="B337" t="s">
        <v>62</v>
      </c>
      <c r="C337">
        <v>14</v>
      </c>
      <c r="D337" t="s">
        <v>69</v>
      </c>
      <c r="E337" t="s">
        <v>71</v>
      </c>
      <c r="F337">
        <v>0</v>
      </c>
      <c r="G337" t="s">
        <v>115</v>
      </c>
      <c r="H337" t="s">
        <v>121</v>
      </c>
      <c r="I337" t="s">
        <v>125</v>
      </c>
      <c r="J337">
        <v>18</v>
      </c>
      <c r="K337">
        <v>24.66</v>
      </c>
      <c r="L337">
        <v>252</v>
      </c>
      <c r="M337">
        <v>345.24</v>
      </c>
      <c r="N337">
        <v>21</v>
      </c>
      <c r="O337" t="s">
        <v>129</v>
      </c>
      <c r="P337">
        <v>2022</v>
      </c>
    </row>
    <row r="338" spans="1:16">
      <c r="A338">
        <v>44674</v>
      </c>
      <c r="B338" t="s">
        <v>31</v>
      </c>
      <c r="C338">
        <v>15</v>
      </c>
      <c r="D338" t="s">
        <v>69</v>
      </c>
      <c r="E338" t="s">
        <v>71</v>
      </c>
      <c r="F338">
        <v>0</v>
      </c>
      <c r="G338" t="s">
        <v>81</v>
      </c>
      <c r="H338" t="s">
        <v>118</v>
      </c>
      <c r="I338" t="s">
        <v>123</v>
      </c>
      <c r="J338">
        <v>76</v>
      </c>
      <c r="K338">
        <v>82.08</v>
      </c>
      <c r="L338">
        <v>1140</v>
      </c>
      <c r="M338">
        <v>1231.2</v>
      </c>
      <c r="N338">
        <v>23</v>
      </c>
      <c r="O338" t="s">
        <v>129</v>
      </c>
      <c r="P338">
        <v>2022</v>
      </c>
    </row>
    <row r="339" spans="1:16">
      <c r="A339">
        <v>44675</v>
      </c>
      <c r="B339" t="s">
        <v>33</v>
      </c>
      <c r="C339">
        <v>4</v>
      </c>
      <c r="D339" t="s">
        <v>70</v>
      </c>
      <c r="E339" t="s">
        <v>71</v>
      </c>
      <c r="F339">
        <v>0</v>
      </c>
      <c r="G339" t="s">
        <v>83</v>
      </c>
      <c r="H339" t="s">
        <v>121</v>
      </c>
      <c r="I339" t="s">
        <v>124</v>
      </c>
      <c r="J339">
        <v>55</v>
      </c>
      <c r="K339">
        <v>58.3</v>
      </c>
      <c r="L339">
        <v>220</v>
      </c>
      <c r="M339">
        <v>233.2</v>
      </c>
      <c r="N339">
        <v>24</v>
      </c>
      <c r="O339" t="s">
        <v>129</v>
      </c>
      <c r="P339">
        <v>2022</v>
      </c>
    </row>
    <row r="340" spans="1:16">
      <c r="A340">
        <v>44676</v>
      </c>
      <c r="B340" t="s">
        <v>23</v>
      </c>
      <c r="C340">
        <v>9</v>
      </c>
      <c r="D340" t="s">
        <v>70</v>
      </c>
      <c r="E340" t="s">
        <v>72</v>
      </c>
      <c r="F340">
        <v>0</v>
      </c>
      <c r="G340" t="s">
        <v>76</v>
      </c>
      <c r="H340" t="s">
        <v>119</v>
      </c>
      <c r="I340" t="s">
        <v>124</v>
      </c>
      <c r="J340">
        <v>44</v>
      </c>
      <c r="K340">
        <v>48.84</v>
      </c>
      <c r="L340">
        <v>396</v>
      </c>
      <c r="M340">
        <v>439.56000000000012</v>
      </c>
      <c r="N340">
        <v>25</v>
      </c>
      <c r="O340" t="s">
        <v>129</v>
      </c>
      <c r="P340">
        <v>2022</v>
      </c>
    </row>
    <row r="341" spans="1:16">
      <c r="A341">
        <v>44676</v>
      </c>
      <c r="B341" t="s">
        <v>26</v>
      </c>
      <c r="C341">
        <v>8</v>
      </c>
      <c r="D341" t="s">
        <v>69</v>
      </c>
      <c r="E341" t="s">
        <v>71</v>
      </c>
      <c r="F341">
        <v>0</v>
      </c>
      <c r="G341" t="s">
        <v>79</v>
      </c>
      <c r="H341" t="s">
        <v>119</v>
      </c>
      <c r="I341" t="s">
        <v>123</v>
      </c>
      <c r="J341">
        <v>71</v>
      </c>
      <c r="K341">
        <v>80.94</v>
      </c>
      <c r="L341">
        <v>568</v>
      </c>
      <c r="M341">
        <v>647.52</v>
      </c>
      <c r="N341">
        <v>25</v>
      </c>
      <c r="O341" t="s">
        <v>129</v>
      </c>
      <c r="P341">
        <v>2022</v>
      </c>
    </row>
    <row r="342" spans="1:16">
      <c r="A342">
        <v>44677</v>
      </c>
      <c r="B342" t="s">
        <v>46</v>
      </c>
      <c r="C342">
        <v>2</v>
      </c>
      <c r="D342" t="s">
        <v>70</v>
      </c>
      <c r="E342" t="s">
        <v>72</v>
      </c>
      <c r="F342">
        <v>0</v>
      </c>
      <c r="G342" t="s">
        <v>97</v>
      </c>
      <c r="H342" t="s">
        <v>121</v>
      </c>
      <c r="I342" t="s">
        <v>124</v>
      </c>
      <c r="J342">
        <v>48</v>
      </c>
      <c r="K342">
        <v>57.12</v>
      </c>
      <c r="L342">
        <v>96</v>
      </c>
      <c r="M342">
        <v>114.24</v>
      </c>
      <c r="N342">
        <v>26</v>
      </c>
      <c r="O342" t="s">
        <v>129</v>
      </c>
      <c r="P342">
        <v>2022</v>
      </c>
    </row>
    <row r="343" spans="1:16">
      <c r="A343">
        <v>44679</v>
      </c>
      <c r="B343" t="s">
        <v>29</v>
      </c>
      <c r="C343">
        <v>14</v>
      </c>
      <c r="D343" t="s">
        <v>70</v>
      </c>
      <c r="E343" t="s">
        <v>72</v>
      </c>
      <c r="F343">
        <v>0</v>
      </c>
      <c r="G343" t="s">
        <v>113</v>
      </c>
      <c r="H343" t="s">
        <v>120</v>
      </c>
      <c r="I343" t="s">
        <v>123</v>
      </c>
      <c r="J343">
        <v>112</v>
      </c>
      <c r="K343">
        <v>146.72</v>
      </c>
      <c r="L343">
        <v>1568</v>
      </c>
      <c r="M343">
        <v>2054.08</v>
      </c>
      <c r="N343">
        <v>28</v>
      </c>
      <c r="O343" t="s">
        <v>129</v>
      </c>
      <c r="P343">
        <v>2022</v>
      </c>
    </row>
    <row r="344" spans="1:16">
      <c r="A344">
        <v>44681</v>
      </c>
      <c r="B344" t="s">
        <v>41</v>
      </c>
      <c r="C344">
        <v>13</v>
      </c>
      <c r="D344" t="s">
        <v>69</v>
      </c>
      <c r="E344" t="s">
        <v>71</v>
      </c>
      <c r="F344">
        <v>0</v>
      </c>
      <c r="G344" t="s">
        <v>91</v>
      </c>
      <c r="H344" t="s">
        <v>120</v>
      </c>
      <c r="I344" t="s">
        <v>125</v>
      </c>
      <c r="J344">
        <v>13</v>
      </c>
      <c r="K344">
        <v>16.64</v>
      </c>
      <c r="L344">
        <v>169</v>
      </c>
      <c r="M344">
        <v>216.32</v>
      </c>
      <c r="N344">
        <v>30</v>
      </c>
      <c r="O344" t="s">
        <v>129</v>
      </c>
      <c r="P344">
        <v>2022</v>
      </c>
    </row>
    <row r="345" spans="1:16">
      <c r="A345">
        <v>44681</v>
      </c>
      <c r="B345" t="s">
        <v>46</v>
      </c>
      <c r="C345">
        <v>8</v>
      </c>
      <c r="D345" t="s">
        <v>70</v>
      </c>
      <c r="E345" t="s">
        <v>71</v>
      </c>
      <c r="F345">
        <v>0</v>
      </c>
      <c r="G345" t="s">
        <v>97</v>
      </c>
      <c r="H345" t="s">
        <v>121</v>
      </c>
      <c r="I345" t="s">
        <v>124</v>
      </c>
      <c r="J345">
        <v>48</v>
      </c>
      <c r="K345">
        <v>57.12</v>
      </c>
      <c r="L345">
        <v>384</v>
      </c>
      <c r="M345">
        <v>456.96</v>
      </c>
      <c r="N345">
        <v>30</v>
      </c>
      <c r="O345" t="s">
        <v>129</v>
      </c>
      <c r="P345">
        <v>2022</v>
      </c>
    </row>
    <row r="346" spans="1:16">
      <c r="A346">
        <v>44682</v>
      </c>
      <c r="B346" t="s">
        <v>33</v>
      </c>
      <c r="C346">
        <v>9</v>
      </c>
      <c r="D346" t="s">
        <v>68</v>
      </c>
      <c r="E346" t="s">
        <v>71</v>
      </c>
      <c r="F346">
        <v>0</v>
      </c>
      <c r="G346" t="s">
        <v>83</v>
      </c>
      <c r="H346" t="s">
        <v>121</v>
      </c>
      <c r="I346" t="s">
        <v>124</v>
      </c>
      <c r="J346">
        <v>55</v>
      </c>
      <c r="K346">
        <v>58.3</v>
      </c>
      <c r="L346">
        <v>495</v>
      </c>
      <c r="M346">
        <v>524.69999999999993</v>
      </c>
      <c r="N346">
        <v>1</v>
      </c>
      <c r="O346" t="s">
        <v>130</v>
      </c>
      <c r="P346">
        <v>2022</v>
      </c>
    </row>
    <row r="347" spans="1:16">
      <c r="A347">
        <v>44682</v>
      </c>
      <c r="B347" t="s">
        <v>58</v>
      </c>
      <c r="C347">
        <v>6</v>
      </c>
      <c r="D347" t="s">
        <v>69</v>
      </c>
      <c r="E347" t="s">
        <v>71</v>
      </c>
      <c r="F347">
        <v>0</v>
      </c>
      <c r="G347" t="s">
        <v>110</v>
      </c>
      <c r="H347" t="s">
        <v>121</v>
      </c>
      <c r="I347" t="s">
        <v>123</v>
      </c>
      <c r="J347">
        <v>95</v>
      </c>
      <c r="K347">
        <v>119.7</v>
      </c>
      <c r="L347">
        <v>570</v>
      </c>
      <c r="M347">
        <v>718.2</v>
      </c>
      <c r="N347">
        <v>1</v>
      </c>
      <c r="O347" t="s">
        <v>130</v>
      </c>
      <c r="P347">
        <v>2022</v>
      </c>
    </row>
    <row r="348" spans="1:16">
      <c r="A348">
        <v>44683</v>
      </c>
      <c r="B348" t="s">
        <v>22</v>
      </c>
      <c r="C348">
        <v>4</v>
      </c>
      <c r="D348" t="s">
        <v>69</v>
      </c>
      <c r="E348" t="s">
        <v>72</v>
      </c>
      <c r="F348">
        <v>0</v>
      </c>
      <c r="G348" t="s">
        <v>75</v>
      </c>
      <c r="H348" t="s">
        <v>120</v>
      </c>
      <c r="I348" t="s">
        <v>123</v>
      </c>
      <c r="J348">
        <v>112</v>
      </c>
      <c r="K348">
        <v>122.08</v>
      </c>
      <c r="L348">
        <v>448</v>
      </c>
      <c r="M348">
        <v>488.32</v>
      </c>
      <c r="N348">
        <v>2</v>
      </c>
      <c r="O348" t="s">
        <v>130</v>
      </c>
      <c r="P348">
        <v>2022</v>
      </c>
    </row>
    <row r="349" spans="1:16">
      <c r="A349">
        <v>44685</v>
      </c>
      <c r="B349" t="s">
        <v>34</v>
      </c>
      <c r="C349">
        <v>10</v>
      </c>
      <c r="D349" t="s">
        <v>70</v>
      </c>
      <c r="E349" t="s">
        <v>71</v>
      </c>
      <c r="F349">
        <v>0</v>
      </c>
      <c r="G349" t="s">
        <v>84</v>
      </c>
      <c r="H349" t="s">
        <v>117</v>
      </c>
      <c r="I349" t="s">
        <v>124</v>
      </c>
      <c r="J349">
        <v>61</v>
      </c>
      <c r="K349">
        <v>76.25</v>
      </c>
      <c r="L349">
        <v>610</v>
      </c>
      <c r="M349">
        <v>762.5</v>
      </c>
      <c r="N349">
        <v>4</v>
      </c>
      <c r="O349" t="s">
        <v>130</v>
      </c>
      <c r="P349">
        <v>2022</v>
      </c>
    </row>
    <row r="350" spans="1:16">
      <c r="A350">
        <v>44687</v>
      </c>
      <c r="B350" t="s">
        <v>33</v>
      </c>
      <c r="C350">
        <v>7</v>
      </c>
      <c r="D350" t="s">
        <v>70</v>
      </c>
      <c r="E350" t="s">
        <v>71</v>
      </c>
      <c r="F350">
        <v>0</v>
      </c>
      <c r="G350" t="s">
        <v>83</v>
      </c>
      <c r="H350" t="s">
        <v>121</v>
      </c>
      <c r="I350" t="s">
        <v>124</v>
      </c>
      <c r="J350">
        <v>55</v>
      </c>
      <c r="K350">
        <v>58.3</v>
      </c>
      <c r="L350">
        <v>385</v>
      </c>
      <c r="M350">
        <v>408.1</v>
      </c>
      <c r="N350">
        <v>6</v>
      </c>
      <c r="O350" t="s">
        <v>130</v>
      </c>
      <c r="P350">
        <v>2022</v>
      </c>
    </row>
    <row r="351" spans="1:16">
      <c r="A351">
        <v>44688</v>
      </c>
      <c r="B351" t="s">
        <v>47</v>
      </c>
      <c r="C351">
        <v>4</v>
      </c>
      <c r="D351" t="s">
        <v>69</v>
      </c>
      <c r="E351" t="s">
        <v>72</v>
      </c>
      <c r="F351">
        <v>0</v>
      </c>
      <c r="G351" t="s">
        <v>98</v>
      </c>
      <c r="H351" t="s">
        <v>120</v>
      </c>
      <c r="I351" t="s">
        <v>125</v>
      </c>
      <c r="J351">
        <v>12</v>
      </c>
      <c r="K351">
        <v>15.72</v>
      </c>
      <c r="L351">
        <v>48</v>
      </c>
      <c r="M351">
        <v>62.88</v>
      </c>
      <c r="N351">
        <v>7</v>
      </c>
      <c r="O351" t="s">
        <v>130</v>
      </c>
      <c r="P351">
        <v>2022</v>
      </c>
    </row>
    <row r="352" spans="1:16">
      <c r="A352">
        <v>44688</v>
      </c>
      <c r="B352" t="s">
        <v>46</v>
      </c>
      <c r="C352">
        <v>1</v>
      </c>
      <c r="D352" t="s">
        <v>69</v>
      </c>
      <c r="E352" t="s">
        <v>71</v>
      </c>
      <c r="F352">
        <v>0</v>
      </c>
      <c r="G352" t="s">
        <v>97</v>
      </c>
      <c r="H352" t="s">
        <v>121</v>
      </c>
      <c r="I352" t="s">
        <v>124</v>
      </c>
      <c r="J352">
        <v>48</v>
      </c>
      <c r="K352">
        <v>57.12</v>
      </c>
      <c r="L352">
        <v>48</v>
      </c>
      <c r="M352">
        <v>57.12</v>
      </c>
      <c r="N352">
        <v>7</v>
      </c>
      <c r="O352" t="s">
        <v>130</v>
      </c>
      <c r="P352">
        <v>2022</v>
      </c>
    </row>
    <row r="353" spans="1:16">
      <c r="A353">
        <v>44689</v>
      </c>
      <c r="B353" t="s">
        <v>42</v>
      </c>
      <c r="C353">
        <v>7</v>
      </c>
      <c r="D353" t="s">
        <v>69</v>
      </c>
      <c r="E353" t="s">
        <v>71</v>
      </c>
      <c r="F353">
        <v>0</v>
      </c>
      <c r="G353" t="s">
        <v>92</v>
      </c>
      <c r="H353" t="s">
        <v>117</v>
      </c>
      <c r="I353" t="s">
        <v>122</v>
      </c>
      <c r="J353">
        <v>121</v>
      </c>
      <c r="K353">
        <v>141.57</v>
      </c>
      <c r="L353">
        <v>847</v>
      </c>
      <c r="M353">
        <v>990.99</v>
      </c>
      <c r="N353">
        <v>8</v>
      </c>
      <c r="O353" t="s">
        <v>130</v>
      </c>
      <c r="P353">
        <v>2022</v>
      </c>
    </row>
    <row r="354" spans="1:16">
      <c r="A354">
        <v>44690</v>
      </c>
      <c r="B354" t="s">
        <v>59</v>
      </c>
      <c r="C354">
        <v>12</v>
      </c>
      <c r="D354" t="s">
        <v>68</v>
      </c>
      <c r="E354" t="s">
        <v>72</v>
      </c>
      <c r="F354">
        <v>0</v>
      </c>
      <c r="G354" t="s">
        <v>111</v>
      </c>
      <c r="H354" t="s">
        <v>120</v>
      </c>
      <c r="I354" t="s">
        <v>122</v>
      </c>
      <c r="J354">
        <v>134</v>
      </c>
      <c r="K354">
        <v>156.78</v>
      </c>
      <c r="L354">
        <v>1608</v>
      </c>
      <c r="M354">
        <v>1881.36</v>
      </c>
      <c r="N354">
        <v>9</v>
      </c>
      <c r="O354" t="s">
        <v>130</v>
      </c>
      <c r="P354">
        <v>2022</v>
      </c>
    </row>
    <row r="355" spans="1:16">
      <c r="A355">
        <v>44691</v>
      </c>
      <c r="B355" t="s">
        <v>57</v>
      </c>
      <c r="C355">
        <v>6</v>
      </c>
      <c r="D355" t="s">
        <v>70</v>
      </c>
      <c r="E355" t="s">
        <v>71</v>
      </c>
      <c r="F355">
        <v>0</v>
      </c>
      <c r="G355" t="s">
        <v>109</v>
      </c>
      <c r="H355" t="s">
        <v>119</v>
      </c>
      <c r="I355" t="s">
        <v>125</v>
      </c>
      <c r="J355">
        <v>6</v>
      </c>
      <c r="K355">
        <v>7.8599999999999994</v>
      </c>
      <c r="L355">
        <v>36</v>
      </c>
      <c r="M355">
        <v>47.16</v>
      </c>
      <c r="N355">
        <v>10</v>
      </c>
      <c r="O355" t="s">
        <v>130</v>
      </c>
      <c r="P355">
        <v>2022</v>
      </c>
    </row>
    <row r="356" spans="1:16">
      <c r="A356">
        <v>44693</v>
      </c>
      <c r="B356" t="s">
        <v>51</v>
      </c>
      <c r="C356">
        <v>7</v>
      </c>
      <c r="D356" t="s">
        <v>69</v>
      </c>
      <c r="E356" t="s">
        <v>72</v>
      </c>
      <c r="F356">
        <v>0</v>
      </c>
      <c r="G356" t="s">
        <v>103</v>
      </c>
      <c r="H356" t="s">
        <v>120</v>
      </c>
      <c r="I356" t="s">
        <v>124</v>
      </c>
      <c r="J356">
        <v>44</v>
      </c>
      <c r="K356">
        <v>48.4</v>
      </c>
      <c r="L356">
        <v>308</v>
      </c>
      <c r="M356">
        <v>338.8</v>
      </c>
      <c r="N356">
        <v>12</v>
      </c>
      <c r="O356" t="s">
        <v>130</v>
      </c>
      <c r="P356">
        <v>2022</v>
      </c>
    </row>
    <row r="357" spans="1:16">
      <c r="A357">
        <v>44694</v>
      </c>
      <c r="B357" t="s">
        <v>55</v>
      </c>
      <c r="C357">
        <v>5</v>
      </c>
      <c r="D357" t="s">
        <v>70</v>
      </c>
      <c r="E357" t="s">
        <v>71</v>
      </c>
      <c r="F357">
        <v>0</v>
      </c>
      <c r="G357" t="s">
        <v>107</v>
      </c>
      <c r="H357" t="s">
        <v>120</v>
      </c>
      <c r="I357" t="s">
        <v>123</v>
      </c>
      <c r="J357">
        <v>73</v>
      </c>
      <c r="K357">
        <v>94.17</v>
      </c>
      <c r="L357">
        <v>365</v>
      </c>
      <c r="M357">
        <v>470.85</v>
      </c>
      <c r="N357">
        <v>13</v>
      </c>
      <c r="O357" t="s">
        <v>130</v>
      </c>
      <c r="P357">
        <v>2022</v>
      </c>
    </row>
    <row r="358" spans="1:16">
      <c r="A358">
        <v>44695</v>
      </c>
      <c r="B358" t="s">
        <v>45</v>
      </c>
      <c r="C358">
        <v>14</v>
      </c>
      <c r="D358" t="s">
        <v>70</v>
      </c>
      <c r="E358" t="s">
        <v>72</v>
      </c>
      <c r="F358">
        <v>0</v>
      </c>
      <c r="G358" t="s">
        <v>96</v>
      </c>
      <c r="H358" t="s">
        <v>119</v>
      </c>
      <c r="I358" t="s">
        <v>123</v>
      </c>
      <c r="J358">
        <v>83</v>
      </c>
      <c r="K358">
        <v>94.62</v>
      </c>
      <c r="L358">
        <v>1162</v>
      </c>
      <c r="M358">
        <v>1324.68</v>
      </c>
      <c r="N358">
        <v>14</v>
      </c>
      <c r="O358" t="s">
        <v>130</v>
      </c>
      <c r="P358">
        <v>2022</v>
      </c>
    </row>
    <row r="359" spans="1:16">
      <c r="A359">
        <v>44696</v>
      </c>
      <c r="B359" t="s">
        <v>34</v>
      </c>
      <c r="C359">
        <v>5</v>
      </c>
      <c r="D359" t="s">
        <v>69</v>
      </c>
      <c r="E359" t="s">
        <v>71</v>
      </c>
      <c r="F359">
        <v>0</v>
      </c>
      <c r="G359" t="s">
        <v>84</v>
      </c>
      <c r="H359" t="s">
        <v>117</v>
      </c>
      <c r="I359" t="s">
        <v>124</v>
      </c>
      <c r="J359">
        <v>61</v>
      </c>
      <c r="K359">
        <v>76.25</v>
      </c>
      <c r="L359">
        <v>305</v>
      </c>
      <c r="M359">
        <v>381.25</v>
      </c>
      <c r="N359">
        <v>15</v>
      </c>
      <c r="O359" t="s">
        <v>130</v>
      </c>
      <c r="P359">
        <v>2022</v>
      </c>
    </row>
    <row r="360" spans="1:16">
      <c r="A360">
        <v>44697</v>
      </c>
      <c r="B360" t="s">
        <v>40</v>
      </c>
      <c r="C360">
        <v>13</v>
      </c>
      <c r="D360" t="s">
        <v>70</v>
      </c>
      <c r="E360" t="s">
        <v>72</v>
      </c>
      <c r="F360">
        <v>0</v>
      </c>
      <c r="G360" t="s">
        <v>90</v>
      </c>
      <c r="H360" t="s">
        <v>120</v>
      </c>
      <c r="I360" t="s">
        <v>122</v>
      </c>
      <c r="J360">
        <v>148</v>
      </c>
      <c r="K360">
        <v>164.28</v>
      </c>
      <c r="L360">
        <v>1924</v>
      </c>
      <c r="M360">
        <v>2135.64</v>
      </c>
      <c r="N360">
        <v>16</v>
      </c>
      <c r="O360" t="s">
        <v>130</v>
      </c>
      <c r="P360">
        <v>2022</v>
      </c>
    </row>
    <row r="361" spans="1:16">
      <c r="A361">
        <v>44697</v>
      </c>
      <c r="B361" t="s">
        <v>25</v>
      </c>
      <c r="C361">
        <v>13</v>
      </c>
      <c r="D361" t="s">
        <v>69</v>
      </c>
      <c r="E361" t="s">
        <v>71</v>
      </c>
      <c r="F361">
        <v>0</v>
      </c>
      <c r="G361" t="s">
        <v>78</v>
      </c>
      <c r="H361" t="s">
        <v>121</v>
      </c>
      <c r="I361" t="s">
        <v>123</v>
      </c>
      <c r="J361">
        <v>93</v>
      </c>
      <c r="K361">
        <v>104.16</v>
      </c>
      <c r="L361">
        <v>1209</v>
      </c>
      <c r="M361">
        <v>1354.08</v>
      </c>
      <c r="N361">
        <v>16</v>
      </c>
      <c r="O361" t="s">
        <v>130</v>
      </c>
      <c r="P361">
        <v>2022</v>
      </c>
    </row>
    <row r="362" spans="1:16">
      <c r="A362">
        <v>44698</v>
      </c>
      <c r="B362" t="s">
        <v>46</v>
      </c>
      <c r="C362">
        <v>8</v>
      </c>
      <c r="D362" t="s">
        <v>70</v>
      </c>
      <c r="E362" t="s">
        <v>72</v>
      </c>
      <c r="F362">
        <v>0</v>
      </c>
      <c r="G362" t="s">
        <v>97</v>
      </c>
      <c r="H362" t="s">
        <v>121</v>
      </c>
      <c r="I362" t="s">
        <v>124</v>
      </c>
      <c r="J362">
        <v>48</v>
      </c>
      <c r="K362">
        <v>57.12</v>
      </c>
      <c r="L362">
        <v>384</v>
      </c>
      <c r="M362">
        <v>456.96</v>
      </c>
      <c r="N362">
        <v>17</v>
      </c>
      <c r="O362" t="s">
        <v>130</v>
      </c>
      <c r="P362">
        <v>2022</v>
      </c>
    </row>
    <row r="363" spans="1:16">
      <c r="A363">
        <v>44699</v>
      </c>
      <c r="B363" t="s">
        <v>46</v>
      </c>
      <c r="C363">
        <v>4</v>
      </c>
      <c r="D363" t="s">
        <v>68</v>
      </c>
      <c r="E363" t="s">
        <v>71</v>
      </c>
      <c r="F363">
        <v>0</v>
      </c>
      <c r="G363" t="s">
        <v>97</v>
      </c>
      <c r="H363" t="s">
        <v>121</v>
      </c>
      <c r="I363" t="s">
        <v>124</v>
      </c>
      <c r="J363">
        <v>48</v>
      </c>
      <c r="K363">
        <v>57.12</v>
      </c>
      <c r="L363">
        <v>192</v>
      </c>
      <c r="M363">
        <v>228.48</v>
      </c>
      <c r="N363">
        <v>18</v>
      </c>
      <c r="O363" t="s">
        <v>130</v>
      </c>
      <c r="P363">
        <v>2022</v>
      </c>
    </row>
    <row r="364" spans="1:16">
      <c r="A364">
        <v>44699</v>
      </c>
      <c r="B364" t="s">
        <v>21</v>
      </c>
      <c r="C364">
        <v>8</v>
      </c>
      <c r="D364" t="s">
        <v>68</v>
      </c>
      <c r="E364" t="s">
        <v>71</v>
      </c>
      <c r="F364">
        <v>0</v>
      </c>
      <c r="G364" t="s">
        <v>74</v>
      </c>
      <c r="H364" t="s">
        <v>118</v>
      </c>
      <c r="I364" t="s">
        <v>123</v>
      </c>
      <c r="J364">
        <v>72</v>
      </c>
      <c r="K364">
        <v>79.92</v>
      </c>
      <c r="L364">
        <v>576</v>
      </c>
      <c r="M364">
        <v>639.36</v>
      </c>
      <c r="N364">
        <v>18</v>
      </c>
      <c r="O364" t="s">
        <v>130</v>
      </c>
      <c r="P364">
        <v>2022</v>
      </c>
    </row>
    <row r="365" spans="1:16">
      <c r="A365">
        <v>44701</v>
      </c>
      <c r="B365" t="s">
        <v>31</v>
      </c>
      <c r="C365">
        <v>15</v>
      </c>
      <c r="D365" t="s">
        <v>69</v>
      </c>
      <c r="E365" t="s">
        <v>72</v>
      </c>
      <c r="F365">
        <v>0</v>
      </c>
      <c r="G365" t="s">
        <v>81</v>
      </c>
      <c r="H365" t="s">
        <v>118</v>
      </c>
      <c r="I365" t="s">
        <v>123</v>
      </c>
      <c r="J365">
        <v>76</v>
      </c>
      <c r="K365">
        <v>82.08</v>
      </c>
      <c r="L365">
        <v>1140</v>
      </c>
      <c r="M365">
        <v>1231.2</v>
      </c>
      <c r="N365">
        <v>20</v>
      </c>
      <c r="O365" t="s">
        <v>130</v>
      </c>
      <c r="P365">
        <v>2022</v>
      </c>
    </row>
    <row r="366" spans="1:16">
      <c r="A366">
        <v>44703</v>
      </c>
      <c r="B366" t="s">
        <v>47</v>
      </c>
      <c r="C366">
        <v>12</v>
      </c>
      <c r="D366" t="s">
        <v>70</v>
      </c>
      <c r="E366" t="s">
        <v>71</v>
      </c>
      <c r="F366">
        <v>0</v>
      </c>
      <c r="G366" t="s">
        <v>98</v>
      </c>
      <c r="H366" t="s">
        <v>120</v>
      </c>
      <c r="I366" t="s">
        <v>125</v>
      </c>
      <c r="J366">
        <v>12</v>
      </c>
      <c r="K366">
        <v>15.72</v>
      </c>
      <c r="L366">
        <v>144</v>
      </c>
      <c r="M366">
        <v>188.64</v>
      </c>
      <c r="N366">
        <v>22</v>
      </c>
      <c r="O366" t="s">
        <v>130</v>
      </c>
      <c r="P366">
        <v>2022</v>
      </c>
    </row>
    <row r="367" spans="1:16">
      <c r="A367">
        <v>44706</v>
      </c>
      <c r="B367" t="s">
        <v>49</v>
      </c>
      <c r="C367">
        <v>7</v>
      </c>
      <c r="D367" t="s">
        <v>69</v>
      </c>
      <c r="E367" t="s">
        <v>71</v>
      </c>
      <c r="F367">
        <v>0</v>
      </c>
      <c r="G367" t="s">
        <v>101</v>
      </c>
      <c r="H367" t="s">
        <v>119</v>
      </c>
      <c r="I367" t="s">
        <v>123</v>
      </c>
      <c r="J367">
        <v>105</v>
      </c>
      <c r="K367">
        <v>142.80000000000001</v>
      </c>
      <c r="L367">
        <v>735</v>
      </c>
      <c r="M367">
        <v>999.60000000000014</v>
      </c>
      <c r="N367">
        <v>25</v>
      </c>
      <c r="O367" t="s">
        <v>130</v>
      </c>
      <c r="P367">
        <v>2022</v>
      </c>
    </row>
    <row r="368" spans="1:16">
      <c r="A368">
        <v>44707</v>
      </c>
      <c r="B368" t="s">
        <v>53</v>
      </c>
      <c r="C368">
        <v>2</v>
      </c>
      <c r="D368" t="s">
        <v>70</v>
      </c>
      <c r="E368" t="s">
        <v>71</v>
      </c>
      <c r="F368">
        <v>0</v>
      </c>
      <c r="G368" t="s">
        <v>105</v>
      </c>
      <c r="H368" t="s">
        <v>121</v>
      </c>
      <c r="I368" t="s">
        <v>125</v>
      </c>
      <c r="J368">
        <v>37</v>
      </c>
      <c r="K368">
        <v>41.81</v>
      </c>
      <c r="L368">
        <v>74</v>
      </c>
      <c r="M368">
        <v>83.62</v>
      </c>
      <c r="N368">
        <v>26</v>
      </c>
      <c r="O368" t="s">
        <v>130</v>
      </c>
      <c r="P368">
        <v>2022</v>
      </c>
    </row>
    <row r="369" spans="1:16">
      <c r="A369">
        <v>44707</v>
      </c>
      <c r="B369" t="s">
        <v>46</v>
      </c>
      <c r="C369">
        <v>2</v>
      </c>
      <c r="D369" t="s">
        <v>69</v>
      </c>
      <c r="E369" t="s">
        <v>71</v>
      </c>
      <c r="F369">
        <v>0</v>
      </c>
      <c r="G369" t="s">
        <v>97</v>
      </c>
      <c r="H369" t="s">
        <v>121</v>
      </c>
      <c r="I369" t="s">
        <v>124</v>
      </c>
      <c r="J369">
        <v>48</v>
      </c>
      <c r="K369">
        <v>57.12</v>
      </c>
      <c r="L369">
        <v>96</v>
      </c>
      <c r="M369">
        <v>114.24</v>
      </c>
      <c r="N369">
        <v>26</v>
      </c>
      <c r="O369" t="s">
        <v>130</v>
      </c>
      <c r="P369">
        <v>2022</v>
      </c>
    </row>
    <row r="370" spans="1:16">
      <c r="A370">
        <v>44709</v>
      </c>
      <c r="B370" t="s">
        <v>61</v>
      </c>
      <c r="C370">
        <v>10</v>
      </c>
      <c r="D370" t="s">
        <v>68</v>
      </c>
      <c r="E370" t="s">
        <v>72</v>
      </c>
      <c r="F370">
        <v>0</v>
      </c>
      <c r="G370" t="s">
        <v>114</v>
      </c>
      <c r="H370" t="s">
        <v>118</v>
      </c>
      <c r="I370" t="s">
        <v>122</v>
      </c>
      <c r="J370">
        <v>138</v>
      </c>
      <c r="K370">
        <v>173.88</v>
      </c>
      <c r="L370">
        <v>1380</v>
      </c>
      <c r="M370">
        <v>1738.8</v>
      </c>
      <c r="N370">
        <v>28</v>
      </c>
      <c r="O370" t="s">
        <v>130</v>
      </c>
      <c r="P370">
        <v>2022</v>
      </c>
    </row>
    <row r="371" spans="1:16">
      <c r="A371">
        <v>44709</v>
      </c>
      <c r="B371" t="s">
        <v>45</v>
      </c>
      <c r="C371">
        <v>5</v>
      </c>
      <c r="D371" t="s">
        <v>68</v>
      </c>
      <c r="E371" t="s">
        <v>71</v>
      </c>
      <c r="F371">
        <v>0</v>
      </c>
      <c r="G371" t="s">
        <v>96</v>
      </c>
      <c r="H371" t="s">
        <v>119</v>
      </c>
      <c r="I371" t="s">
        <v>123</v>
      </c>
      <c r="J371">
        <v>83</v>
      </c>
      <c r="K371">
        <v>94.62</v>
      </c>
      <c r="L371">
        <v>415</v>
      </c>
      <c r="M371">
        <v>473.1</v>
      </c>
      <c r="N371">
        <v>28</v>
      </c>
      <c r="O371" t="s">
        <v>130</v>
      </c>
      <c r="P371">
        <v>2022</v>
      </c>
    </row>
    <row r="372" spans="1:16">
      <c r="A372">
        <v>44709</v>
      </c>
      <c r="B372" t="s">
        <v>40</v>
      </c>
      <c r="C372">
        <v>9</v>
      </c>
      <c r="D372" t="s">
        <v>69</v>
      </c>
      <c r="E372" t="s">
        <v>72</v>
      </c>
      <c r="F372">
        <v>0</v>
      </c>
      <c r="G372" t="s">
        <v>90</v>
      </c>
      <c r="H372" t="s">
        <v>120</v>
      </c>
      <c r="I372" t="s">
        <v>122</v>
      </c>
      <c r="J372">
        <v>148</v>
      </c>
      <c r="K372">
        <v>164.28</v>
      </c>
      <c r="L372">
        <v>1332</v>
      </c>
      <c r="M372">
        <v>1478.52</v>
      </c>
      <c r="N372">
        <v>28</v>
      </c>
      <c r="O372" t="s">
        <v>130</v>
      </c>
      <c r="P372">
        <v>2022</v>
      </c>
    </row>
    <row r="373" spans="1:16">
      <c r="A373">
        <v>44709</v>
      </c>
      <c r="B373" t="s">
        <v>23</v>
      </c>
      <c r="C373">
        <v>12</v>
      </c>
      <c r="D373" t="s">
        <v>69</v>
      </c>
      <c r="E373" t="s">
        <v>71</v>
      </c>
      <c r="F373">
        <v>0</v>
      </c>
      <c r="G373" t="s">
        <v>76</v>
      </c>
      <c r="H373" t="s">
        <v>119</v>
      </c>
      <c r="I373" t="s">
        <v>124</v>
      </c>
      <c r="J373">
        <v>44</v>
      </c>
      <c r="K373">
        <v>48.84</v>
      </c>
      <c r="L373">
        <v>528</v>
      </c>
      <c r="M373">
        <v>586.08000000000004</v>
      </c>
      <c r="N373">
        <v>28</v>
      </c>
      <c r="O373" t="s">
        <v>130</v>
      </c>
      <c r="P373">
        <v>2022</v>
      </c>
    </row>
    <row r="374" spans="1:16">
      <c r="A374">
        <v>44709</v>
      </c>
      <c r="B374" t="s">
        <v>34</v>
      </c>
      <c r="C374">
        <v>14</v>
      </c>
      <c r="D374" t="s">
        <v>70</v>
      </c>
      <c r="E374" t="s">
        <v>72</v>
      </c>
      <c r="F374">
        <v>0</v>
      </c>
      <c r="G374" t="s">
        <v>84</v>
      </c>
      <c r="H374" t="s">
        <v>117</v>
      </c>
      <c r="I374" t="s">
        <v>124</v>
      </c>
      <c r="J374">
        <v>61</v>
      </c>
      <c r="K374">
        <v>76.25</v>
      </c>
      <c r="L374">
        <v>854</v>
      </c>
      <c r="M374">
        <v>1067.5</v>
      </c>
      <c r="N374">
        <v>28</v>
      </c>
      <c r="O374" t="s">
        <v>130</v>
      </c>
      <c r="P374">
        <v>2022</v>
      </c>
    </row>
    <row r="375" spans="1:16">
      <c r="A375">
        <v>44711</v>
      </c>
      <c r="B375" t="s">
        <v>31</v>
      </c>
      <c r="C375">
        <v>9</v>
      </c>
      <c r="D375" t="s">
        <v>70</v>
      </c>
      <c r="E375" t="s">
        <v>71</v>
      </c>
      <c r="F375">
        <v>0</v>
      </c>
      <c r="G375" t="s">
        <v>81</v>
      </c>
      <c r="H375" t="s">
        <v>118</v>
      </c>
      <c r="I375" t="s">
        <v>123</v>
      </c>
      <c r="J375">
        <v>76</v>
      </c>
      <c r="K375">
        <v>82.08</v>
      </c>
      <c r="L375">
        <v>684</v>
      </c>
      <c r="M375">
        <v>738.72</v>
      </c>
      <c r="N375">
        <v>30</v>
      </c>
      <c r="O375" t="s">
        <v>130</v>
      </c>
      <c r="P375">
        <v>2022</v>
      </c>
    </row>
    <row r="376" spans="1:16">
      <c r="A376">
        <v>44711</v>
      </c>
      <c r="B376" t="s">
        <v>44</v>
      </c>
      <c r="C376">
        <v>4</v>
      </c>
      <c r="D376" t="s">
        <v>68</v>
      </c>
      <c r="E376" t="s">
        <v>72</v>
      </c>
      <c r="F376">
        <v>0</v>
      </c>
      <c r="G376" t="s">
        <v>95</v>
      </c>
      <c r="H376" t="s">
        <v>119</v>
      </c>
      <c r="I376" t="s">
        <v>122</v>
      </c>
      <c r="J376">
        <v>133</v>
      </c>
      <c r="K376">
        <v>155.61000000000001</v>
      </c>
      <c r="L376">
        <v>532</v>
      </c>
      <c r="M376">
        <v>622.44000000000005</v>
      </c>
      <c r="N376">
        <v>30</v>
      </c>
      <c r="O376" t="s">
        <v>130</v>
      </c>
      <c r="P376">
        <v>2022</v>
      </c>
    </row>
    <row r="377" spans="1:16">
      <c r="A377">
        <v>44711</v>
      </c>
      <c r="B377" t="s">
        <v>58</v>
      </c>
      <c r="C377">
        <v>3</v>
      </c>
      <c r="D377" t="s">
        <v>69</v>
      </c>
      <c r="E377" t="s">
        <v>72</v>
      </c>
      <c r="F377">
        <v>0</v>
      </c>
      <c r="G377" t="s">
        <v>110</v>
      </c>
      <c r="H377" t="s">
        <v>121</v>
      </c>
      <c r="I377" t="s">
        <v>123</v>
      </c>
      <c r="J377">
        <v>95</v>
      </c>
      <c r="K377">
        <v>119.7</v>
      </c>
      <c r="L377">
        <v>285</v>
      </c>
      <c r="M377">
        <v>359.1</v>
      </c>
      <c r="N377">
        <v>30</v>
      </c>
      <c r="O377" t="s">
        <v>130</v>
      </c>
      <c r="P377">
        <v>2022</v>
      </c>
    </row>
    <row r="378" spans="1:16">
      <c r="A378">
        <v>44715</v>
      </c>
      <c r="B378" t="s">
        <v>45</v>
      </c>
      <c r="C378">
        <v>14</v>
      </c>
      <c r="D378" t="s">
        <v>69</v>
      </c>
      <c r="E378" t="s">
        <v>71</v>
      </c>
      <c r="F378">
        <v>0</v>
      </c>
      <c r="G378" t="s">
        <v>96</v>
      </c>
      <c r="H378" t="s">
        <v>119</v>
      </c>
      <c r="I378" t="s">
        <v>123</v>
      </c>
      <c r="J378">
        <v>83</v>
      </c>
      <c r="K378">
        <v>94.62</v>
      </c>
      <c r="L378">
        <v>1162</v>
      </c>
      <c r="M378">
        <v>1324.68</v>
      </c>
      <c r="N378">
        <v>3</v>
      </c>
      <c r="O378" t="s">
        <v>131</v>
      </c>
      <c r="P378">
        <v>2022</v>
      </c>
    </row>
    <row r="379" spans="1:16">
      <c r="A379">
        <v>44722</v>
      </c>
      <c r="B379" t="s">
        <v>53</v>
      </c>
      <c r="C379">
        <v>8</v>
      </c>
      <c r="D379" t="s">
        <v>68</v>
      </c>
      <c r="E379" t="s">
        <v>71</v>
      </c>
      <c r="F379">
        <v>0</v>
      </c>
      <c r="G379" t="s">
        <v>105</v>
      </c>
      <c r="H379" t="s">
        <v>121</v>
      </c>
      <c r="I379" t="s">
        <v>125</v>
      </c>
      <c r="J379">
        <v>37</v>
      </c>
      <c r="K379">
        <v>41.81</v>
      </c>
      <c r="L379">
        <v>296</v>
      </c>
      <c r="M379">
        <v>334.48</v>
      </c>
      <c r="N379">
        <v>10</v>
      </c>
      <c r="O379" t="s">
        <v>131</v>
      </c>
      <c r="P379">
        <v>2022</v>
      </c>
    </row>
    <row r="380" spans="1:16">
      <c r="A380">
        <v>44723</v>
      </c>
      <c r="B380" t="s">
        <v>54</v>
      </c>
      <c r="C380">
        <v>13</v>
      </c>
      <c r="D380" t="s">
        <v>69</v>
      </c>
      <c r="E380" t="s">
        <v>72</v>
      </c>
      <c r="F380">
        <v>0</v>
      </c>
      <c r="G380" t="s">
        <v>106</v>
      </c>
      <c r="H380" t="s">
        <v>118</v>
      </c>
      <c r="I380" t="s">
        <v>125</v>
      </c>
      <c r="J380">
        <v>37</v>
      </c>
      <c r="K380">
        <v>42.55</v>
      </c>
      <c r="L380">
        <v>481</v>
      </c>
      <c r="M380">
        <v>553.15</v>
      </c>
      <c r="N380">
        <v>11</v>
      </c>
      <c r="O380" t="s">
        <v>131</v>
      </c>
      <c r="P380">
        <v>2022</v>
      </c>
    </row>
    <row r="381" spans="1:16">
      <c r="A381">
        <v>44723</v>
      </c>
      <c r="B381" t="s">
        <v>52</v>
      </c>
      <c r="C381">
        <v>6</v>
      </c>
      <c r="D381" t="s">
        <v>70</v>
      </c>
      <c r="E381" t="s">
        <v>71</v>
      </c>
      <c r="F381">
        <v>0</v>
      </c>
      <c r="G381" t="s">
        <v>104</v>
      </c>
      <c r="H381" t="s">
        <v>117</v>
      </c>
      <c r="I381" t="s">
        <v>122</v>
      </c>
      <c r="J381">
        <v>126</v>
      </c>
      <c r="K381">
        <v>162.54</v>
      </c>
      <c r="L381">
        <v>756</v>
      </c>
      <c r="M381">
        <v>975.24</v>
      </c>
      <c r="N381">
        <v>11</v>
      </c>
      <c r="O381" t="s">
        <v>131</v>
      </c>
      <c r="P381">
        <v>2022</v>
      </c>
    </row>
    <row r="382" spans="1:16">
      <c r="A382">
        <v>44725</v>
      </c>
      <c r="B382" t="s">
        <v>62</v>
      </c>
      <c r="C382">
        <v>6</v>
      </c>
      <c r="D382" t="s">
        <v>70</v>
      </c>
      <c r="E382" t="s">
        <v>72</v>
      </c>
      <c r="F382">
        <v>0</v>
      </c>
      <c r="G382" t="s">
        <v>115</v>
      </c>
      <c r="H382" t="s">
        <v>121</v>
      </c>
      <c r="I382" t="s">
        <v>125</v>
      </c>
      <c r="J382">
        <v>18</v>
      </c>
      <c r="K382">
        <v>24.66</v>
      </c>
      <c r="L382">
        <v>108</v>
      </c>
      <c r="M382">
        <v>147.96</v>
      </c>
      <c r="N382">
        <v>13</v>
      </c>
      <c r="O382" t="s">
        <v>131</v>
      </c>
      <c r="P382">
        <v>2022</v>
      </c>
    </row>
    <row r="383" spans="1:16">
      <c r="A383">
        <v>44727</v>
      </c>
      <c r="B383" t="s">
        <v>30</v>
      </c>
      <c r="C383">
        <v>15</v>
      </c>
      <c r="D383" t="s">
        <v>68</v>
      </c>
      <c r="E383" t="s">
        <v>71</v>
      </c>
      <c r="F383">
        <v>0</v>
      </c>
      <c r="G383" t="s">
        <v>80</v>
      </c>
      <c r="H383" t="s">
        <v>118</v>
      </c>
      <c r="I383" t="s">
        <v>122</v>
      </c>
      <c r="J383">
        <v>120</v>
      </c>
      <c r="K383">
        <v>162</v>
      </c>
      <c r="L383">
        <v>1800</v>
      </c>
      <c r="M383">
        <v>2430</v>
      </c>
      <c r="N383">
        <v>15</v>
      </c>
      <c r="O383" t="s">
        <v>131</v>
      </c>
      <c r="P383">
        <v>2022</v>
      </c>
    </row>
    <row r="384" spans="1:16">
      <c r="A384">
        <v>44728</v>
      </c>
      <c r="B384" t="s">
        <v>39</v>
      </c>
      <c r="C384">
        <v>15</v>
      </c>
      <c r="D384" t="s">
        <v>69</v>
      </c>
      <c r="E384" t="s">
        <v>72</v>
      </c>
      <c r="F384">
        <v>0</v>
      </c>
      <c r="G384" t="s">
        <v>89</v>
      </c>
      <c r="H384" t="s">
        <v>121</v>
      </c>
      <c r="I384" t="s">
        <v>124</v>
      </c>
      <c r="J384">
        <v>47</v>
      </c>
      <c r="K384">
        <v>53.11</v>
      </c>
      <c r="L384">
        <v>705</v>
      </c>
      <c r="M384">
        <v>796.65</v>
      </c>
      <c r="N384">
        <v>16</v>
      </c>
      <c r="O384" t="s">
        <v>131</v>
      </c>
      <c r="P384">
        <v>2022</v>
      </c>
    </row>
    <row r="385" spans="1:16">
      <c r="A385">
        <v>44731</v>
      </c>
      <c r="B385" t="s">
        <v>49</v>
      </c>
      <c r="C385">
        <v>8</v>
      </c>
      <c r="D385" t="s">
        <v>70</v>
      </c>
      <c r="E385" t="s">
        <v>72</v>
      </c>
      <c r="F385">
        <v>0</v>
      </c>
      <c r="G385" t="s">
        <v>101</v>
      </c>
      <c r="H385" t="s">
        <v>119</v>
      </c>
      <c r="I385" t="s">
        <v>123</v>
      </c>
      <c r="J385">
        <v>105</v>
      </c>
      <c r="K385">
        <v>142.80000000000001</v>
      </c>
      <c r="L385">
        <v>840</v>
      </c>
      <c r="M385">
        <v>1142.4000000000001</v>
      </c>
      <c r="N385">
        <v>19</v>
      </c>
      <c r="O385" t="s">
        <v>131</v>
      </c>
      <c r="P385">
        <v>2022</v>
      </c>
    </row>
    <row r="386" spans="1:16">
      <c r="A386">
        <v>44733</v>
      </c>
      <c r="B386" t="s">
        <v>59</v>
      </c>
      <c r="C386">
        <v>14</v>
      </c>
      <c r="D386" t="s">
        <v>70</v>
      </c>
      <c r="E386" t="s">
        <v>72</v>
      </c>
      <c r="F386">
        <v>0</v>
      </c>
      <c r="G386" t="s">
        <v>111</v>
      </c>
      <c r="H386" t="s">
        <v>120</v>
      </c>
      <c r="I386" t="s">
        <v>122</v>
      </c>
      <c r="J386">
        <v>134</v>
      </c>
      <c r="K386">
        <v>156.78</v>
      </c>
      <c r="L386">
        <v>1876</v>
      </c>
      <c r="M386">
        <v>2194.92</v>
      </c>
      <c r="N386">
        <v>21</v>
      </c>
      <c r="O386" t="s">
        <v>131</v>
      </c>
      <c r="P386">
        <v>2022</v>
      </c>
    </row>
    <row r="387" spans="1:16">
      <c r="A387">
        <v>44734</v>
      </c>
      <c r="B387" t="s">
        <v>37</v>
      </c>
      <c r="C387">
        <v>10</v>
      </c>
      <c r="D387" t="s">
        <v>69</v>
      </c>
      <c r="E387" t="s">
        <v>72</v>
      </c>
      <c r="F387">
        <v>0</v>
      </c>
      <c r="G387" t="s">
        <v>87</v>
      </c>
      <c r="H387" t="s">
        <v>118</v>
      </c>
      <c r="I387" t="s">
        <v>123</v>
      </c>
      <c r="J387">
        <v>90</v>
      </c>
      <c r="K387">
        <v>115.2</v>
      </c>
      <c r="L387">
        <v>900</v>
      </c>
      <c r="M387">
        <v>1152</v>
      </c>
      <c r="N387">
        <v>22</v>
      </c>
      <c r="O387" t="s">
        <v>131</v>
      </c>
      <c r="P387">
        <v>2022</v>
      </c>
    </row>
    <row r="388" spans="1:16">
      <c r="A388">
        <v>44734</v>
      </c>
      <c r="B388" t="s">
        <v>36</v>
      </c>
      <c r="C388">
        <v>4</v>
      </c>
      <c r="D388" t="s">
        <v>70</v>
      </c>
      <c r="E388" t="s">
        <v>72</v>
      </c>
      <c r="F388">
        <v>0</v>
      </c>
      <c r="G388" t="s">
        <v>86</v>
      </c>
      <c r="H388" t="s">
        <v>119</v>
      </c>
      <c r="I388" t="s">
        <v>123</v>
      </c>
      <c r="J388">
        <v>98</v>
      </c>
      <c r="K388">
        <v>103.88</v>
      </c>
      <c r="L388">
        <v>392</v>
      </c>
      <c r="M388">
        <v>415.52</v>
      </c>
      <c r="N388">
        <v>22</v>
      </c>
      <c r="O388" t="s">
        <v>131</v>
      </c>
      <c r="P388">
        <v>2022</v>
      </c>
    </row>
    <row r="389" spans="1:16">
      <c r="A389">
        <v>44735</v>
      </c>
      <c r="B389" t="s">
        <v>23</v>
      </c>
      <c r="C389">
        <v>8</v>
      </c>
      <c r="D389" t="s">
        <v>70</v>
      </c>
      <c r="E389" t="s">
        <v>71</v>
      </c>
      <c r="F389">
        <v>0</v>
      </c>
      <c r="G389" t="s">
        <v>76</v>
      </c>
      <c r="H389" t="s">
        <v>119</v>
      </c>
      <c r="I389" t="s">
        <v>124</v>
      </c>
      <c r="J389">
        <v>44</v>
      </c>
      <c r="K389">
        <v>48.84</v>
      </c>
      <c r="L389">
        <v>352</v>
      </c>
      <c r="M389">
        <v>390.72</v>
      </c>
      <c r="N389">
        <v>23</v>
      </c>
      <c r="O389" t="s">
        <v>131</v>
      </c>
      <c r="P389">
        <v>2022</v>
      </c>
    </row>
    <row r="390" spans="1:16">
      <c r="A390">
        <v>44736</v>
      </c>
      <c r="B390" t="s">
        <v>50</v>
      </c>
      <c r="C390">
        <v>7</v>
      </c>
      <c r="D390" t="s">
        <v>70</v>
      </c>
      <c r="E390" t="s">
        <v>72</v>
      </c>
      <c r="F390">
        <v>0</v>
      </c>
      <c r="G390" t="s">
        <v>102</v>
      </c>
      <c r="H390" t="s">
        <v>120</v>
      </c>
      <c r="I390" t="s">
        <v>125</v>
      </c>
      <c r="J390">
        <v>37</v>
      </c>
      <c r="K390">
        <v>49.21</v>
      </c>
      <c r="L390">
        <v>259</v>
      </c>
      <c r="M390">
        <v>344.47</v>
      </c>
      <c r="N390">
        <v>24</v>
      </c>
      <c r="O390" t="s">
        <v>131</v>
      </c>
      <c r="P390">
        <v>2022</v>
      </c>
    </row>
    <row r="391" spans="1:16">
      <c r="A391">
        <v>44737</v>
      </c>
      <c r="B391" t="s">
        <v>55</v>
      </c>
      <c r="C391">
        <v>7</v>
      </c>
      <c r="D391" t="s">
        <v>69</v>
      </c>
      <c r="E391" t="s">
        <v>71</v>
      </c>
      <c r="F391">
        <v>0</v>
      </c>
      <c r="G391" t="s">
        <v>107</v>
      </c>
      <c r="H391" t="s">
        <v>120</v>
      </c>
      <c r="I391" t="s">
        <v>123</v>
      </c>
      <c r="J391">
        <v>73</v>
      </c>
      <c r="K391">
        <v>94.17</v>
      </c>
      <c r="L391">
        <v>511</v>
      </c>
      <c r="M391">
        <v>659.19</v>
      </c>
      <c r="N391">
        <v>25</v>
      </c>
      <c r="O391" t="s">
        <v>131</v>
      </c>
      <c r="P391">
        <v>2022</v>
      </c>
    </row>
    <row r="392" spans="1:16">
      <c r="A392">
        <v>44738</v>
      </c>
      <c r="B392" t="s">
        <v>33</v>
      </c>
      <c r="C392">
        <v>4</v>
      </c>
      <c r="D392" t="s">
        <v>70</v>
      </c>
      <c r="E392" t="s">
        <v>72</v>
      </c>
      <c r="F392">
        <v>0</v>
      </c>
      <c r="G392" t="s">
        <v>83</v>
      </c>
      <c r="H392" t="s">
        <v>121</v>
      </c>
      <c r="I392" t="s">
        <v>124</v>
      </c>
      <c r="J392">
        <v>55</v>
      </c>
      <c r="K392">
        <v>58.3</v>
      </c>
      <c r="L392">
        <v>220</v>
      </c>
      <c r="M392">
        <v>233.2</v>
      </c>
      <c r="N392">
        <v>26</v>
      </c>
      <c r="O392" t="s">
        <v>131</v>
      </c>
      <c r="P392">
        <v>2022</v>
      </c>
    </row>
    <row r="393" spans="1:16">
      <c r="A393">
        <v>44738</v>
      </c>
      <c r="B393" t="s">
        <v>43</v>
      </c>
      <c r="C393">
        <v>12</v>
      </c>
      <c r="D393" t="s">
        <v>70</v>
      </c>
      <c r="E393" t="s">
        <v>71</v>
      </c>
      <c r="F393">
        <v>0</v>
      </c>
      <c r="G393" t="s">
        <v>94</v>
      </c>
      <c r="H393" t="s">
        <v>118</v>
      </c>
      <c r="I393" t="s">
        <v>123</v>
      </c>
      <c r="J393">
        <v>67</v>
      </c>
      <c r="K393">
        <v>83.08</v>
      </c>
      <c r="L393">
        <v>804</v>
      </c>
      <c r="M393">
        <v>996.96</v>
      </c>
      <c r="N393">
        <v>26</v>
      </c>
      <c r="O393" t="s">
        <v>131</v>
      </c>
      <c r="P393">
        <v>2022</v>
      </c>
    </row>
    <row r="394" spans="1:16">
      <c r="A394">
        <v>44745</v>
      </c>
      <c r="B394" t="s">
        <v>58</v>
      </c>
      <c r="C394">
        <v>15</v>
      </c>
      <c r="D394" t="s">
        <v>70</v>
      </c>
      <c r="E394" t="s">
        <v>72</v>
      </c>
      <c r="F394">
        <v>0</v>
      </c>
      <c r="G394" t="s">
        <v>110</v>
      </c>
      <c r="H394" t="s">
        <v>121</v>
      </c>
      <c r="I394" t="s">
        <v>123</v>
      </c>
      <c r="J394">
        <v>95</v>
      </c>
      <c r="K394">
        <v>119.7</v>
      </c>
      <c r="L394">
        <v>1425</v>
      </c>
      <c r="M394">
        <v>1795.5</v>
      </c>
      <c r="N394">
        <v>3</v>
      </c>
      <c r="O394" t="s">
        <v>132</v>
      </c>
      <c r="P394">
        <v>2022</v>
      </c>
    </row>
    <row r="395" spans="1:16">
      <c r="A395">
        <v>44746</v>
      </c>
      <c r="B395" t="s">
        <v>56</v>
      </c>
      <c r="C395">
        <v>7</v>
      </c>
      <c r="D395" t="s">
        <v>70</v>
      </c>
      <c r="E395" t="s">
        <v>71</v>
      </c>
      <c r="F395">
        <v>0</v>
      </c>
      <c r="G395" t="s">
        <v>108</v>
      </c>
      <c r="H395" t="s">
        <v>119</v>
      </c>
      <c r="I395" t="s">
        <v>124</v>
      </c>
      <c r="J395">
        <v>43</v>
      </c>
      <c r="K395">
        <v>47.73</v>
      </c>
      <c r="L395">
        <v>301</v>
      </c>
      <c r="M395">
        <v>334.11</v>
      </c>
      <c r="N395">
        <v>4</v>
      </c>
      <c r="O395" t="s">
        <v>132</v>
      </c>
      <c r="P395">
        <v>2022</v>
      </c>
    </row>
    <row r="396" spans="1:16">
      <c r="A396">
        <v>44747</v>
      </c>
      <c r="B396" t="s">
        <v>27</v>
      </c>
      <c r="C396">
        <v>7</v>
      </c>
      <c r="D396" t="s">
        <v>69</v>
      </c>
      <c r="E396" t="s">
        <v>72</v>
      </c>
      <c r="F396">
        <v>0</v>
      </c>
      <c r="G396" t="s">
        <v>100</v>
      </c>
      <c r="H396" t="s">
        <v>117</v>
      </c>
      <c r="I396" t="s">
        <v>125</v>
      </c>
      <c r="J396">
        <v>7</v>
      </c>
      <c r="K396">
        <v>8.33</v>
      </c>
      <c r="L396">
        <v>49</v>
      </c>
      <c r="M396">
        <v>58.31</v>
      </c>
      <c r="N396">
        <v>5</v>
      </c>
      <c r="O396" t="s">
        <v>132</v>
      </c>
      <c r="P396">
        <v>2022</v>
      </c>
    </row>
    <row r="397" spans="1:16">
      <c r="A397">
        <v>44747</v>
      </c>
      <c r="B397" t="s">
        <v>47</v>
      </c>
      <c r="C397">
        <v>8</v>
      </c>
      <c r="D397" t="s">
        <v>70</v>
      </c>
      <c r="E397" t="s">
        <v>71</v>
      </c>
      <c r="F397">
        <v>0</v>
      </c>
      <c r="G397" t="s">
        <v>98</v>
      </c>
      <c r="H397" t="s">
        <v>120</v>
      </c>
      <c r="I397" t="s">
        <v>125</v>
      </c>
      <c r="J397">
        <v>12</v>
      </c>
      <c r="K397">
        <v>15.72</v>
      </c>
      <c r="L397">
        <v>96</v>
      </c>
      <c r="M397">
        <v>125.76</v>
      </c>
      <c r="N397">
        <v>5</v>
      </c>
      <c r="O397" t="s">
        <v>132</v>
      </c>
      <c r="P397">
        <v>2022</v>
      </c>
    </row>
    <row r="398" spans="1:16">
      <c r="A398">
        <v>44748</v>
      </c>
      <c r="B398" t="s">
        <v>61</v>
      </c>
      <c r="C398">
        <v>2</v>
      </c>
      <c r="D398" t="s">
        <v>70</v>
      </c>
      <c r="E398" t="s">
        <v>72</v>
      </c>
      <c r="F398">
        <v>0</v>
      </c>
      <c r="G398" t="s">
        <v>114</v>
      </c>
      <c r="H398" t="s">
        <v>118</v>
      </c>
      <c r="I398" t="s">
        <v>122</v>
      </c>
      <c r="J398">
        <v>138</v>
      </c>
      <c r="K398">
        <v>173.88</v>
      </c>
      <c r="L398">
        <v>276</v>
      </c>
      <c r="M398">
        <v>347.76</v>
      </c>
      <c r="N398">
        <v>6</v>
      </c>
      <c r="O398" t="s">
        <v>132</v>
      </c>
      <c r="P398">
        <v>2022</v>
      </c>
    </row>
    <row r="399" spans="1:16">
      <c r="A399">
        <v>44750</v>
      </c>
      <c r="B399" t="s">
        <v>50</v>
      </c>
      <c r="C399">
        <v>2</v>
      </c>
      <c r="D399" t="s">
        <v>70</v>
      </c>
      <c r="E399" t="s">
        <v>71</v>
      </c>
      <c r="F399">
        <v>0</v>
      </c>
      <c r="G399" t="s">
        <v>102</v>
      </c>
      <c r="H399" t="s">
        <v>120</v>
      </c>
      <c r="I399" t="s">
        <v>125</v>
      </c>
      <c r="J399">
        <v>37</v>
      </c>
      <c r="K399">
        <v>49.21</v>
      </c>
      <c r="L399">
        <v>74</v>
      </c>
      <c r="M399">
        <v>98.42</v>
      </c>
      <c r="N399">
        <v>8</v>
      </c>
      <c r="O399" t="s">
        <v>132</v>
      </c>
      <c r="P399">
        <v>2022</v>
      </c>
    </row>
    <row r="400" spans="1:16">
      <c r="A400">
        <v>44752</v>
      </c>
      <c r="B400" t="s">
        <v>38</v>
      </c>
      <c r="C400">
        <v>12</v>
      </c>
      <c r="D400" t="s">
        <v>69</v>
      </c>
      <c r="E400" t="s">
        <v>72</v>
      </c>
      <c r="F400">
        <v>0</v>
      </c>
      <c r="G400" t="s">
        <v>88</v>
      </c>
      <c r="H400" t="s">
        <v>121</v>
      </c>
      <c r="I400" t="s">
        <v>123</v>
      </c>
      <c r="J400">
        <v>89</v>
      </c>
      <c r="K400">
        <v>117.48</v>
      </c>
      <c r="L400">
        <v>1068</v>
      </c>
      <c r="M400">
        <v>1409.76</v>
      </c>
      <c r="N400">
        <v>10</v>
      </c>
      <c r="O400" t="s">
        <v>132</v>
      </c>
      <c r="P400">
        <v>2022</v>
      </c>
    </row>
    <row r="401" spans="1:16">
      <c r="A401">
        <v>44754</v>
      </c>
      <c r="B401" t="s">
        <v>53</v>
      </c>
      <c r="C401">
        <v>12</v>
      </c>
      <c r="D401" t="s">
        <v>70</v>
      </c>
      <c r="E401" t="s">
        <v>72</v>
      </c>
      <c r="F401">
        <v>0</v>
      </c>
      <c r="G401" t="s">
        <v>105</v>
      </c>
      <c r="H401" t="s">
        <v>121</v>
      </c>
      <c r="I401" t="s">
        <v>125</v>
      </c>
      <c r="J401">
        <v>37</v>
      </c>
      <c r="K401">
        <v>41.81</v>
      </c>
      <c r="L401">
        <v>444</v>
      </c>
      <c r="M401">
        <v>501.72</v>
      </c>
      <c r="N401">
        <v>12</v>
      </c>
      <c r="O401" t="s">
        <v>132</v>
      </c>
      <c r="P401">
        <v>2022</v>
      </c>
    </row>
    <row r="402" spans="1:16">
      <c r="A402">
        <v>44755</v>
      </c>
      <c r="B402" t="s">
        <v>27</v>
      </c>
      <c r="C402">
        <v>7</v>
      </c>
      <c r="D402" t="s">
        <v>70</v>
      </c>
      <c r="E402" t="s">
        <v>71</v>
      </c>
      <c r="F402">
        <v>0</v>
      </c>
      <c r="G402" t="s">
        <v>100</v>
      </c>
      <c r="H402" t="s">
        <v>117</v>
      </c>
      <c r="I402" t="s">
        <v>125</v>
      </c>
      <c r="J402">
        <v>7</v>
      </c>
      <c r="K402">
        <v>8.33</v>
      </c>
      <c r="L402">
        <v>49</v>
      </c>
      <c r="M402">
        <v>58.31</v>
      </c>
      <c r="N402">
        <v>13</v>
      </c>
      <c r="O402" t="s">
        <v>132</v>
      </c>
      <c r="P402">
        <v>2022</v>
      </c>
    </row>
    <row r="403" spans="1:16">
      <c r="A403">
        <v>44756</v>
      </c>
      <c r="B403" t="s">
        <v>58</v>
      </c>
      <c r="C403">
        <v>9</v>
      </c>
      <c r="D403" t="s">
        <v>70</v>
      </c>
      <c r="E403" t="s">
        <v>71</v>
      </c>
      <c r="F403">
        <v>0</v>
      </c>
      <c r="G403" t="s">
        <v>110</v>
      </c>
      <c r="H403" t="s">
        <v>121</v>
      </c>
      <c r="I403" t="s">
        <v>123</v>
      </c>
      <c r="J403">
        <v>95</v>
      </c>
      <c r="K403">
        <v>119.7</v>
      </c>
      <c r="L403">
        <v>855</v>
      </c>
      <c r="M403">
        <v>1077.3</v>
      </c>
      <c r="N403">
        <v>14</v>
      </c>
      <c r="O403" t="s">
        <v>132</v>
      </c>
      <c r="P403">
        <v>2022</v>
      </c>
    </row>
    <row r="404" spans="1:16">
      <c r="A404">
        <v>44757</v>
      </c>
      <c r="B404" t="s">
        <v>23</v>
      </c>
      <c r="C404">
        <v>2</v>
      </c>
      <c r="D404" t="s">
        <v>69</v>
      </c>
      <c r="E404" t="s">
        <v>71</v>
      </c>
      <c r="F404">
        <v>0</v>
      </c>
      <c r="G404" t="s">
        <v>76</v>
      </c>
      <c r="H404" t="s">
        <v>119</v>
      </c>
      <c r="I404" t="s">
        <v>124</v>
      </c>
      <c r="J404">
        <v>44</v>
      </c>
      <c r="K404">
        <v>48.84</v>
      </c>
      <c r="L404">
        <v>88</v>
      </c>
      <c r="M404">
        <v>97.68</v>
      </c>
      <c r="N404">
        <v>15</v>
      </c>
      <c r="O404" t="s">
        <v>132</v>
      </c>
      <c r="P404">
        <v>2022</v>
      </c>
    </row>
    <row r="405" spans="1:16">
      <c r="A405">
        <v>44759</v>
      </c>
      <c r="B405" t="s">
        <v>61</v>
      </c>
      <c r="C405">
        <v>8</v>
      </c>
      <c r="D405" t="s">
        <v>69</v>
      </c>
      <c r="E405" t="s">
        <v>72</v>
      </c>
      <c r="F405">
        <v>0</v>
      </c>
      <c r="G405" t="s">
        <v>114</v>
      </c>
      <c r="H405" t="s">
        <v>118</v>
      </c>
      <c r="I405" t="s">
        <v>122</v>
      </c>
      <c r="J405">
        <v>138</v>
      </c>
      <c r="K405">
        <v>173.88</v>
      </c>
      <c r="L405">
        <v>1104</v>
      </c>
      <c r="M405">
        <v>1391.04</v>
      </c>
      <c r="N405">
        <v>17</v>
      </c>
      <c r="O405" t="s">
        <v>132</v>
      </c>
      <c r="P405">
        <v>2022</v>
      </c>
    </row>
    <row r="406" spans="1:16">
      <c r="A406">
        <v>44760</v>
      </c>
      <c r="B406" t="s">
        <v>40</v>
      </c>
      <c r="C406">
        <v>12</v>
      </c>
      <c r="D406" t="s">
        <v>70</v>
      </c>
      <c r="E406" t="s">
        <v>71</v>
      </c>
      <c r="F406">
        <v>0</v>
      </c>
      <c r="G406" t="s">
        <v>90</v>
      </c>
      <c r="H406" t="s">
        <v>120</v>
      </c>
      <c r="I406" t="s">
        <v>122</v>
      </c>
      <c r="J406">
        <v>148</v>
      </c>
      <c r="K406">
        <v>164.28</v>
      </c>
      <c r="L406">
        <v>1776</v>
      </c>
      <c r="M406">
        <v>1971.36</v>
      </c>
      <c r="N406">
        <v>18</v>
      </c>
      <c r="O406" t="s">
        <v>132</v>
      </c>
      <c r="P406">
        <v>2022</v>
      </c>
    </row>
    <row r="407" spans="1:16">
      <c r="A407">
        <v>44762</v>
      </c>
      <c r="B407" t="s">
        <v>30</v>
      </c>
      <c r="C407">
        <v>8</v>
      </c>
      <c r="D407" t="s">
        <v>68</v>
      </c>
      <c r="E407" t="s">
        <v>71</v>
      </c>
      <c r="F407">
        <v>0</v>
      </c>
      <c r="G407" t="s">
        <v>80</v>
      </c>
      <c r="H407" t="s">
        <v>118</v>
      </c>
      <c r="I407" t="s">
        <v>122</v>
      </c>
      <c r="J407">
        <v>120</v>
      </c>
      <c r="K407">
        <v>162</v>
      </c>
      <c r="L407">
        <v>960</v>
      </c>
      <c r="M407">
        <v>1296</v>
      </c>
      <c r="N407">
        <v>20</v>
      </c>
      <c r="O407" t="s">
        <v>132</v>
      </c>
      <c r="P407">
        <v>2022</v>
      </c>
    </row>
    <row r="408" spans="1:16">
      <c r="A408">
        <v>44764</v>
      </c>
      <c r="B408" t="s">
        <v>33</v>
      </c>
      <c r="C408">
        <v>6</v>
      </c>
      <c r="D408" t="s">
        <v>70</v>
      </c>
      <c r="E408" t="s">
        <v>72</v>
      </c>
      <c r="F408">
        <v>0</v>
      </c>
      <c r="G408" t="s">
        <v>83</v>
      </c>
      <c r="H408" t="s">
        <v>121</v>
      </c>
      <c r="I408" t="s">
        <v>124</v>
      </c>
      <c r="J408">
        <v>55</v>
      </c>
      <c r="K408">
        <v>58.3</v>
      </c>
      <c r="L408">
        <v>330</v>
      </c>
      <c r="M408">
        <v>349.8</v>
      </c>
      <c r="N408">
        <v>22</v>
      </c>
      <c r="O408" t="s">
        <v>132</v>
      </c>
      <c r="P408">
        <v>2022</v>
      </c>
    </row>
    <row r="409" spans="1:16">
      <c r="A409">
        <v>44765</v>
      </c>
      <c r="B409" t="s">
        <v>50</v>
      </c>
      <c r="C409">
        <v>2</v>
      </c>
      <c r="D409" t="s">
        <v>69</v>
      </c>
      <c r="E409" t="s">
        <v>71</v>
      </c>
      <c r="F409">
        <v>0</v>
      </c>
      <c r="G409" t="s">
        <v>102</v>
      </c>
      <c r="H409" t="s">
        <v>120</v>
      </c>
      <c r="I409" t="s">
        <v>125</v>
      </c>
      <c r="J409">
        <v>37</v>
      </c>
      <c r="K409">
        <v>49.21</v>
      </c>
      <c r="L409">
        <v>74</v>
      </c>
      <c r="M409">
        <v>98.42</v>
      </c>
      <c r="N409">
        <v>23</v>
      </c>
      <c r="O409" t="s">
        <v>132</v>
      </c>
      <c r="P409">
        <v>2022</v>
      </c>
    </row>
    <row r="410" spans="1:16">
      <c r="A410">
        <v>44766</v>
      </c>
      <c r="B410" t="s">
        <v>35</v>
      </c>
      <c r="C410">
        <v>14</v>
      </c>
      <c r="D410" t="s">
        <v>70</v>
      </c>
      <c r="E410" t="s">
        <v>72</v>
      </c>
      <c r="F410">
        <v>0</v>
      </c>
      <c r="G410" t="s">
        <v>85</v>
      </c>
      <c r="H410" t="s">
        <v>119</v>
      </c>
      <c r="I410" t="s">
        <v>123</v>
      </c>
      <c r="J410">
        <v>75</v>
      </c>
      <c r="K410">
        <v>85.5</v>
      </c>
      <c r="L410">
        <v>1050</v>
      </c>
      <c r="M410">
        <v>1197</v>
      </c>
      <c r="N410">
        <v>24</v>
      </c>
      <c r="O410" t="s">
        <v>132</v>
      </c>
      <c r="P410">
        <v>2022</v>
      </c>
    </row>
    <row r="411" spans="1:16">
      <c r="A411">
        <v>44766</v>
      </c>
      <c r="B411" t="s">
        <v>46</v>
      </c>
      <c r="C411">
        <v>1</v>
      </c>
      <c r="D411" t="s">
        <v>69</v>
      </c>
      <c r="E411" t="s">
        <v>71</v>
      </c>
      <c r="F411">
        <v>0</v>
      </c>
      <c r="G411" t="s">
        <v>97</v>
      </c>
      <c r="H411" t="s">
        <v>121</v>
      </c>
      <c r="I411" t="s">
        <v>124</v>
      </c>
      <c r="J411">
        <v>48</v>
      </c>
      <c r="K411">
        <v>57.12</v>
      </c>
      <c r="L411">
        <v>48</v>
      </c>
      <c r="M411">
        <v>57.12</v>
      </c>
      <c r="N411">
        <v>24</v>
      </c>
      <c r="O411" t="s">
        <v>132</v>
      </c>
      <c r="P411">
        <v>2022</v>
      </c>
    </row>
    <row r="412" spans="1:16">
      <c r="A412">
        <v>44767</v>
      </c>
      <c r="B412" t="s">
        <v>31</v>
      </c>
      <c r="C412">
        <v>2</v>
      </c>
      <c r="D412" t="s">
        <v>70</v>
      </c>
      <c r="E412" t="s">
        <v>72</v>
      </c>
      <c r="F412">
        <v>0</v>
      </c>
      <c r="G412" t="s">
        <v>81</v>
      </c>
      <c r="H412" t="s">
        <v>118</v>
      </c>
      <c r="I412" t="s">
        <v>123</v>
      </c>
      <c r="J412">
        <v>76</v>
      </c>
      <c r="K412">
        <v>82.08</v>
      </c>
      <c r="L412">
        <v>152</v>
      </c>
      <c r="M412">
        <v>164.16</v>
      </c>
      <c r="N412">
        <v>25</v>
      </c>
      <c r="O412" t="s">
        <v>132</v>
      </c>
      <c r="P412">
        <v>2022</v>
      </c>
    </row>
    <row r="413" spans="1:16">
      <c r="A413">
        <v>44767</v>
      </c>
      <c r="B413" t="s">
        <v>59</v>
      </c>
      <c r="C413">
        <v>12</v>
      </c>
      <c r="D413" t="s">
        <v>70</v>
      </c>
      <c r="E413" t="s">
        <v>72</v>
      </c>
      <c r="F413">
        <v>0</v>
      </c>
      <c r="G413" t="s">
        <v>111</v>
      </c>
      <c r="H413" t="s">
        <v>120</v>
      </c>
      <c r="I413" t="s">
        <v>122</v>
      </c>
      <c r="J413">
        <v>134</v>
      </c>
      <c r="K413">
        <v>156.78</v>
      </c>
      <c r="L413">
        <v>1608</v>
      </c>
      <c r="M413">
        <v>1881.36</v>
      </c>
      <c r="N413">
        <v>25</v>
      </c>
      <c r="O413" t="s">
        <v>132</v>
      </c>
      <c r="P413">
        <v>2022</v>
      </c>
    </row>
    <row r="414" spans="1:16">
      <c r="A414">
        <v>44767</v>
      </c>
      <c r="B414" t="s">
        <v>26</v>
      </c>
      <c r="C414">
        <v>13</v>
      </c>
      <c r="D414" t="s">
        <v>69</v>
      </c>
      <c r="E414" t="s">
        <v>72</v>
      </c>
      <c r="F414">
        <v>0</v>
      </c>
      <c r="G414" t="s">
        <v>79</v>
      </c>
      <c r="H414" t="s">
        <v>119</v>
      </c>
      <c r="I414" t="s">
        <v>123</v>
      </c>
      <c r="J414">
        <v>71</v>
      </c>
      <c r="K414">
        <v>80.94</v>
      </c>
      <c r="L414">
        <v>923</v>
      </c>
      <c r="M414">
        <v>1052.22</v>
      </c>
      <c r="N414">
        <v>25</v>
      </c>
      <c r="O414" t="s">
        <v>132</v>
      </c>
      <c r="P414">
        <v>2022</v>
      </c>
    </row>
    <row r="415" spans="1:16">
      <c r="A415">
        <v>44768</v>
      </c>
      <c r="B415" t="s">
        <v>26</v>
      </c>
      <c r="C415">
        <v>10</v>
      </c>
      <c r="D415" t="s">
        <v>69</v>
      </c>
      <c r="E415" t="s">
        <v>71</v>
      </c>
      <c r="F415">
        <v>0</v>
      </c>
      <c r="G415" t="s">
        <v>79</v>
      </c>
      <c r="H415" t="s">
        <v>119</v>
      </c>
      <c r="I415" t="s">
        <v>123</v>
      </c>
      <c r="J415">
        <v>71</v>
      </c>
      <c r="K415">
        <v>80.94</v>
      </c>
      <c r="L415">
        <v>710</v>
      </c>
      <c r="M415">
        <v>809.4</v>
      </c>
      <c r="N415">
        <v>26</v>
      </c>
      <c r="O415" t="s">
        <v>132</v>
      </c>
      <c r="P415">
        <v>2022</v>
      </c>
    </row>
    <row r="416" spans="1:16">
      <c r="A416">
        <v>44768</v>
      </c>
      <c r="B416" t="s">
        <v>62</v>
      </c>
      <c r="C416">
        <v>1</v>
      </c>
      <c r="D416" t="s">
        <v>69</v>
      </c>
      <c r="E416" t="s">
        <v>72</v>
      </c>
      <c r="F416">
        <v>0</v>
      </c>
      <c r="G416" t="s">
        <v>115</v>
      </c>
      <c r="H416" t="s">
        <v>121</v>
      </c>
      <c r="I416" t="s">
        <v>125</v>
      </c>
      <c r="J416">
        <v>18</v>
      </c>
      <c r="K416">
        <v>24.66</v>
      </c>
      <c r="L416">
        <v>18</v>
      </c>
      <c r="M416">
        <v>24.66</v>
      </c>
      <c r="N416">
        <v>26</v>
      </c>
      <c r="O416" t="s">
        <v>132</v>
      </c>
      <c r="P416">
        <v>2022</v>
      </c>
    </row>
    <row r="417" spans="1:16">
      <c r="A417">
        <v>44776</v>
      </c>
      <c r="B417" t="s">
        <v>55</v>
      </c>
      <c r="C417">
        <v>5</v>
      </c>
      <c r="D417" t="s">
        <v>70</v>
      </c>
      <c r="E417" t="s">
        <v>72</v>
      </c>
      <c r="F417">
        <v>0</v>
      </c>
      <c r="G417" t="s">
        <v>107</v>
      </c>
      <c r="H417" t="s">
        <v>120</v>
      </c>
      <c r="I417" t="s">
        <v>123</v>
      </c>
      <c r="J417">
        <v>73</v>
      </c>
      <c r="K417">
        <v>94.17</v>
      </c>
      <c r="L417">
        <v>365</v>
      </c>
      <c r="M417">
        <v>470.85</v>
      </c>
      <c r="N417">
        <v>3</v>
      </c>
      <c r="O417" t="s">
        <v>133</v>
      </c>
      <c r="P417">
        <v>2022</v>
      </c>
    </row>
    <row r="418" spans="1:16">
      <c r="A418">
        <v>44779</v>
      </c>
      <c r="B418" t="s">
        <v>41</v>
      </c>
      <c r="C418">
        <v>9</v>
      </c>
      <c r="D418" t="s">
        <v>69</v>
      </c>
      <c r="E418" t="s">
        <v>71</v>
      </c>
      <c r="F418">
        <v>0</v>
      </c>
      <c r="G418" t="s">
        <v>91</v>
      </c>
      <c r="H418" t="s">
        <v>120</v>
      </c>
      <c r="I418" t="s">
        <v>125</v>
      </c>
      <c r="J418">
        <v>13</v>
      </c>
      <c r="K418">
        <v>16.64</v>
      </c>
      <c r="L418">
        <v>117</v>
      </c>
      <c r="M418">
        <v>149.76</v>
      </c>
      <c r="N418">
        <v>6</v>
      </c>
      <c r="O418" t="s">
        <v>133</v>
      </c>
      <c r="P418">
        <v>2022</v>
      </c>
    </row>
    <row r="419" spans="1:16">
      <c r="A419">
        <v>44781</v>
      </c>
      <c r="B419" t="s">
        <v>41</v>
      </c>
      <c r="C419">
        <v>2</v>
      </c>
      <c r="D419" t="s">
        <v>70</v>
      </c>
      <c r="E419" t="s">
        <v>71</v>
      </c>
      <c r="F419">
        <v>0</v>
      </c>
      <c r="G419" t="s">
        <v>91</v>
      </c>
      <c r="H419" t="s">
        <v>120</v>
      </c>
      <c r="I419" t="s">
        <v>125</v>
      </c>
      <c r="J419">
        <v>13</v>
      </c>
      <c r="K419">
        <v>16.64</v>
      </c>
      <c r="L419">
        <v>26</v>
      </c>
      <c r="M419">
        <v>33.28</v>
      </c>
      <c r="N419">
        <v>8</v>
      </c>
      <c r="O419" t="s">
        <v>133</v>
      </c>
      <c r="P419">
        <v>2022</v>
      </c>
    </row>
    <row r="420" spans="1:16">
      <c r="A420">
        <v>44781</v>
      </c>
      <c r="B420" t="s">
        <v>38</v>
      </c>
      <c r="C420">
        <v>12</v>
      </c>
      <c r="D420" t="s">
        <v>70</v>
      </c>
      <c r="E420" t="s">
        <v>72</v>
      </c>
      <c r="F420">
        <v>0</v>
      </c>
      <c r="G420" t="s">
        <v>88</v>
      </c>
      <c r="H420" t="s">
        <v>121</v>
      </c>
      <c r="I420" t="s">
        <v>123</v>
      </c>
      <c r="J420">
        <v>89</v>
      </c>
      <c r="K420">
        <v>117.48</v>
      </c>
      <c r="L420">
        <v>1068</v>
      </c>
      <c r="M420">
        <v>1409.76</v>
      </c>
      <c r="N420">
        <v>8</v>
      </c>
      <c r="O420" t="s">
        <v>133</v>
      </c>
      <c r="P420">
        <v>2022</v>
      </c>
    </row>
    <row r="421" spans="1:16">
      <c r="A421">
        <v>44781</v>
      </c>
      <c r="B421" t="s">
        <v>52</v>
      </c>
      <c r="C421">
        <v>11</v>
      </c>
      <c r="D421" t="s">
        <v>70</v>
      </c>
      <c r="E421" t="s">
        <v>72</v>
      </c>
      <c r="F421">
        <v>0</v>
      </c>
      <c r="G421" t="s">
        <v>104</v>
      </c>
      <c r="H421" t="s">
        <v>117</v>
      </c>
      <c r="I421" t="s">
        <v>122</v>
      </c>
      <c r="J421">
        <v>126</v>
      </c>
      <c r="K421">
        <v>162.54</v>
      </c>
      <c r="L421">
        <v>1386</v>
      </c>
      <c r="M421">
        <v>1787.94</v>
      </c>
      <c r="N421">
        <v>8</v>
      </c>
      <c r="O421" t="s">
        <v>133</v>
      </c>
      <c r="P421">
        <v>2022</v>
      </c>
    </row>
    <row r="422" spans="1:16">
      <c r="A422">
        <v>44787</v>
      </c>
      <c r="B422" t="s">
        <v>48</v>
      </c>
      <c r="C422">
        <v>14</v>
      </c>
      <c r="D422" t="s">
        <v>70</v>
      </c>
      <c r="E422" t="s">
        <v>72</v>
      </c>
      <c r="F422">
        <v>0</v>
      </c>
      <c r="G422" t="s">
        <v>99</v>
      </c>
      <c r="H422" t="s">
        <v>121</v>
      </c>
      <c r="I422" t="s">
        <v>122</v>
      </c>
      <c r="J422">
        <v>148</v>
      </c>
      <c r="K422">
        <v>201.28</v>
      </c>
      <c r="L422">
        <v>2072</v>
      </c>
      <c r="M422">
        <v>2817.92</v>
      </c>
      <c r="N422">
        <v>14</v>
      </c>
      <c r="O422" t="s">
        <v>133</v>
      </c>
      <c r="P422">
        <v>2022</v>
      </c>
    </row>
    <row r="423" spans="1:16">
      <c r="A423">
        <v>44788</v>
      </c>
      <c r="B423" t="s">
        <v>51</v>
      </c>
      <c r="C423">
        <v>10</v>
      </c>
      <c r="D423" t="s">
        <v>68</v>
      </c>
      <c r="E423" t="s">
        <v>72</v>
      </c>
      <c r="F423">
        <v>0</v>
      </c>
      <c r="G423" t="s">
        <v>103</v>
      </c>
      <c r="H423" t="s">
        <v>120</v>
      </c>
      <c r="I423" t="s">
        <v>124</v>
      </c>
      <c r="J423">
        <v>44</v>
      </c>
      <c r="K423">
        <v>48.4</v>
      </c>
      <c r="L423">
        <v>440</v>
      </c>
      <c r="M423">
        <v>484</v>
      </c>
      <c r="N423">
        <v>15</v>
      </c>
      <c r="O423" t="s">
        <v>133</v>
      </c>
      <c r="P423">
        <v>2022</v>
      </c>
    </row>
    <row r="424" spans="1:16">
      <c r="A424">
        <v>44788</v>
      </c>
      <c r="B424" t="s">
        <v>47</v>
      </c>
      <c r="C424">
        <v>7</v>
      </c>
      <c r="D424" t="s">
        <v>70</v>
      </c>
      <c r="E424" t="s">
        <v>71</v>
      </c>
      <c r="F424">
        <v>0</v>
      </c>
      <c r="G424" t="s">
        <v>98</v>
      </c>
      <c r="H424" t="s">
        <v>120</v>
      </c>
      <c r="I424" t="s">
        <v>125</v>
      </c>
      <c r="J424">
        <v>12</v>
      </c>
      <c r="K424">
        <v>15.72</v>
      </c>
      <c r="L424">
        <v>84</v>
      </c>
      <c r="M424">
        <v>110.04</v>
      </c>
      <c r="N424">
        <v>15</v>
      </c>
      <c r="O424" t="s">
        <v>133</v>
      </c>
      <c r="P424">
        <v>2022</v>
      </c>
    </row>
    <row r="425" spans="1:16">
      <c r="A425">
        <v>44791</v>
      </c>
      <c r="B425" t="s">
        <v>39</v>
      </c>
      <c r="C425">
        <v>8</v>
      </c>
      <c r="D425" t="s">
        <v>69</v>
      </c>
      <c r="E425" t="s">
        <v>71</v>
      </c>
      <c r="F425">
        <v>0</v>
      </c>
      <c r="G425" t="s">
        <v>89</v>
      </c>
      <c r="H425" t="s">
        <v>121</v>
      </c>
      <c r="I425" t="s">
        <v>124</v>
      </c>
      <c r="J425">
        <v>47</v>
      </c>
      <c r="K425">
        <v>53.11</v>
      </c>
      <c r="L425">
        <v>376</v>
      </c>
      <c r="M425">
        <v>424.88</v>
      </c>
      <c r="N425">
        <v>18</v>
      </c>
      <c r="O425" t="s">
        <v>133</v>
      </c>
      <c r="P425">
        <v>2022</v>
      </c>
    </row>
    <row r="426" spans="1:16">
      <c r="A426">
        <v>44791</v>
      </c>
      <c r="B426" t="s">
        <v>40</v>
      </c>
      <c r="C426">
        <v>2</v>
      </c>
      <c r="D426" t="s">
        <v>69</v>
      </c>
      <c r="E426" t="s">
        <v>72</v>
      </c>
      <c r="F426">
        <v>0</v>
      </c>
      <c r="G426" t="s">
        <v>90</v>
      </c>
      <c r="H426" t="s">
        <v>120</v>
      </c>
      <c r="I426" t="s">
        <v>122</v>
      </c>
      <c r="J426">
        <v>148</v>
      </c>
      <c r="K426">
        <v>164.28</v>
      </c>
      <c r="L426">
        <v>296</v>
      </c>
      <c r="M426">
        <v>328.56</v>
      </c>
      <c r="N426">
        <v>18</v>
      </c>
      <c r="O426" t="s">
        <v>133</v>
      </c>
      <c r="P426">
        <v>2022</v>
      </c>
    </row>
    <row r="427" spans="1:16">
      <c r="A427">
        <v>44792</v>
      </c>
      <c r="B427" t="s">
        <v>56</v>
      </c>
      <c r="C427">
        <v>3</v>
      </c>
      <c r="D427" t="s">
        <v>69</v>
      </c>
      <c r="E427" t="s">
        <v>71</v>
      </c>
      <c r="F427">
        <v>0</v>
      </c>
      <c r="G427" t="s">
        <v>108</v>
      </c>
      <c r="H427" t="s">
        <v>119</v>
      </c>
      <c r="I427" t="s">
        <v>124</v>
      </c>
      <c r="J427">
        <v>43</v>
      </c>
      <c r="K427">
        <v>47.73</v>
      </c>
      <c r="L427">
        <v>129</v>
      </c>
      <c r="M427">
        <v>143.19</v>
      </c>
      <c r="N427">
        <v>19</v>
      </c>
      <c r="O427" t="s">
        <v>133</v>
      </c>
      <c r="P427">
        <v>2022</v>
      </c>
    </row>
    <row r="428" spans="1:16">
      <c r="A428">
        <v>44793</v>
      </c>
      <c r="B428" t="s">
        <v>32</v>
      </c>
      <c r="C428">
        <v>13</v>
      </c>
      <c r="D428" t="s">
        <v>70</v>
      </c>
      <c r="E428" t="s">
        <v>71</v>
      </c>
      <c r="F428">
        <v>0</v>
      </c>
      <c r="G428" t="s">
        <v>82</v>
      </c>
      <c r="H428" t="s">
        <v>117</v>
      </c>
      <c r="I428" t="s">
        <v>122</v>
      </c>
      <c r="J428">
        <v>141</v>
      </c>
      <c r="K428">
        <v>149.46</v>
      </c>
      <c r="L428">
        <v>1833</v>
      </c>
      <c r="M428">
        <v>1942.98</v>
      </c>
      <c r="N428">
        <v>20</v>
      </c>
      <c r="O428" t="s">
        <v>133</v>
      </c>
      <c r="P428">
        <v>2022</v>
      </c>
    </row>
    <row r="429" spans="1:16">
      <c r="A429">
        <v>44793</v>
      </c>
      <c r="B429" t="s">
        <v>58</v>
      </c>
      <c r="C429">
        <v>14</v>
      </c>
      <c r="D429" t="s">
        <v>70</v>
      </c>
      <c r="E429" t="s">
        <v>71</v>
      </c>
      <c r="F429">
        <v>0</v>
      </c>
      <c r="G429" t="s">
        <v>110</v>
      </c>
      <c r="H429" t="s">
        <v>121</v>
      </c>
      <c r="I429" t="s">
        <v>123</v>
      </c>
      <c r="J429">
        <v>95</v>
      </c>
      <c r="K429">
        <v>119.7</v>
      </c>
      <c r="L429">
        <v>1330</v>
      </c>
      <c r="M429">
        <v>1675.8</v>
      </c>
      <c r="N429">
        <v>20</v>
      </c>
      <c r="O429" t="s">
        <v>133</v>
      </c>
      <c r="P429">
        <v>2022</v>
      </c>
    </row>
    <row r="430" spans="1:16">
      <c r="A430">
        <v>44794</v>
      </c>
      <c r="B430" t="s">
        <v>41</v>
      </c>
      <c r="C430">
        <v>4</v>
      </c>
      <c r="D430" t="s">
        <v>70</v>
      </c>
      <c r="E430" t="s">
        <v>71</v>
      </c>
      <c r="F430">
        <v>0</v>
      </c>
      <c r="G430" t="s">
        <v>91</v>
      </c>
      <c r="H430" t="s">
        <v>120</v>
      </c>
      <c r="I430" t="s">
        <v>125</v>
      </c>
      <c r="J430">
        <v>13</v>
      </c>
      <c r="K430">
        <v>16.64</v>
      </c>
      <c r="L430">
        <v>52</v>
      </c>
      <c r="M430">
        <v>66.56</v>
      </c>
      <c r="N430">
        <v>21</v>
      </c>
      <c r="O430" t="s">
        <v>133</v>
      </c>
      <c r="P430">
        <v>2022</v>
      </c>
    </row>
    <row r="431" spans="1:16">
      <c r="A431">
        <v>44796</v>
      </c>
      <c r="B431" t="s">
        <v>31</v>
      </c>
      <c r="C431">
        <v>11</v>
      </c>
      <c r="D431" t="s">
        <v>69</v>
      </c>
      <c r="E431" t="s">
        <v>71</v>
      </c>
      <c r="F431">
        <v>0</v>
      </c>
      <c r="G431" t="s">
        <v>81</v>
      </c>
      <c r="H431" t="s">
        <v>118</v>
      </c>
      <c r="I431" t="s">
        <v>123</v>
      </c>
      <c r="J431">
        <v>76</v>
      </c>
      <c r="K431">
        <v>82.08</v>
      </c>
      <c r="L431">
        <v>836</v>
      </c>
      <c r="M431">
        <v>902.88</v>
      </c>
      <c r="N431">
        <v>23</v>
      </c>
      <c r="O431" t="s">
        <v>133</v>
      </c>
      <c r="P431">
        <v>2022</v>
      </c>
    </row>
    <row r="432" spans="1:16">
      <c r="A432">
        <v>44796</v>
      </c>
      <c r="B432" t="s">
        <v>39</v>
      </c>
      <c r="C432">
        <v>14</v>
      </c>
      <c r="D432" t="s">
        <v>70</v>
      </c>
      <c r="E432" t="s">
        <v>72</v>
      </c>
      <c r="F432">
        <v>0</v>
      </c>
      <c r="G432" t="s">
        <v>89</v>
      </c>
      <c r="H432" t="s">
        <v>121</v>
      </c>
      <c r="I432" t="s">
        <v>124</v>
      </c>
      <c r="J432">
        <v>47</v>
      </c>
      <c r="K432">
        <v>53.11</v>
      </c>
      <c r="L432">
        <v>658</v>
      </c>
      <c r="M432">
        <v>743.54</v>
      </c>
      <c r="N432">
        <v>23</v>
      </c>
      <c r="O432" t="s">
        <v>133</v>
      </c>
      <c r="P432">
        <v>2022</v>
      </c>
    </row>
    <row r="433" spans="1:16">
      <c r="A433">
        <v>44797</v>
      </c>
      <c r="B433" t="s">
        <v>44</v>
      </c>
      <c r="C433">
        <v>5</v>
      </c>
      <c r="D433" t="s">
        <v>70</v>
      </c>
      <c r="E433" t="s">
        <v>72</v>
      </c>
      <c r="F433">
        <v>0</v>
      </c>
      <c r="G433" t="s">
        <v>95</v>
      </c>
      <c r="H433" t="s">
        <v>119</v>
      </c>
      <c r="I433" t="s">
        <v>122</v>
      </c>
      <c r="J433">
        <v>133</v>
      </c>
      <c r="K433">
        <v>155.61000000000001</v>
      </c>
      <c r="L433">
        <v>665</v>
      </c>
      <c r="M433">
        <v>778.05000000000007</v>
      </c>
      <c r="N433">
        <v>24</v>
      </c>
      <c r="O433" t="s">
        <v>133</v>
      </c>
      <c r="P433">
        <v>2022</v>
      </c>
    </row>
    <row r="434" spans="1:16">
      <c r="A434">
        <v>44799</v>
      </c>
      <c r="B434" t="s">
        <v>60</v>
      </c>
      <c r="C434">
        <v>13</v>
      </c>
      <c r="D434" t="s">
        <v>68</v>
      </c>
      <c r="E434" t="s">
        <v>72</v>
      </c>
      <c r="F434">
        <v>0</v>
      </c>
      <c r="G434" t="s">
        <v>112</v>
      </c>
      <c r="H434" t="s">
        <v>120</v>
      </c>
      <c r="I434" t="s">
        <v>122</v>
      </c>
      <c r="J434">
        <v>150</v>
      </c>
      <c r="K434">
        <v>210</v>
      </c>
      <c r="L434">
        <v>1950</v>
      </c>
      <c r="M434">
        <v>2730</v>
      </c>
      <c r="N434">
        <v>26</v>
      </c>
      <c r="O434" t="s">
        <v>133</v>
      </c>
      <c r="P434">
        <v>2022</v>
      </c>
    </row>
    <row r="435" spans="1:16">
      <c r="A435">
        <v>44799</v>
      </c>
      <c r="B435" t="s">
        <v>28</v>
      </c>
      <c r="C435">
        <v>8</v>
      </c>
      <c r="D435" t="s">
        <v>69</v>
      </c>
      <c r="E435" t="s">
        <v>71</v>
      </c>
      <c r="F435">
        <v>0</v>
      </c>
      <c r="G435" t="s">
        <v>93</v>
      </c>
      <c r="H435" t="s">
        <v>118</v>
      </c>
      <c r="I435" t="s">
        <v>123</v>
      </c>
      <c r="J435">
        <v>67</v>
      </c>
      <c r="K435">
        <v>85.76</v>
      </c>
      <c r="L435">
        <v>536</v>
      </c>
      <c r="M435">
        <v>686.08</v>
      </c>
      <c r="N435">
        <v>26</v>
      </c>
      <c r="O435" t="s">
        <v>133</v>
      </c>
      <c r="P435">
        <v>2022</v>
      </c>
    </row>
    <row r="436" spans="1:16">
      <c r="A436">
        <v>44800</v>
      </c>
      <c r="B436" t="s">
        <v>54</v>
      </c>
      <c r="C436">
        <v>15</v>
      </c>
      <c r="D436" t="s">
        <v>68</v>
      </c>
      <c r="E436" t="s">
        <v>71</v>
      </c>
      <c r="F436">
        <v>0</v>
      </c>
      <c r="G436" t="s">
        <v>106</v>
      </c>
      <c r="H436" t="s">
        <v>118</v>
      </c>
      <c r="I436" t="s">
        <v>125</v>
      </c>
      <c r="J436">
        <v>37</v>
      </c>
      <c r="K436">
        <v>42.55</v>
      </c>
      <c r="L436">
        <v>555</v>
      </c>
      <c r="M436">
        <v>638.25</v>
      </c>
      <c r="N436">
        <v>27</v>
      </c>
      <c r="O436" t="s">
        <v>133</v>
      </c>
      <c r="P436">
        <v>2022</v>
      </c>
    </row>
    <row r="437" spans="1:16">
      <c r="A437">
        <v>44801</v>
      </c>
      <c r="B437" t="s">
        <v>44</v>
      </c>
      <c r="C437">
        <v>9</v>
      </c>
      <c r="D437" t="s">
        <v>69</v>
      </c>
      <c r="E437" t="s">
        <v>71</v>
      </c>
      <c r="F437">
        <v>0</v>
      </c>
      <c r="G437" t="s">
        <v>95</v>
      </c>
      <c r="H437" t="s">
        <v>119</v>
      </c>
      <c r="I437" t="s">
        <v>122</v>
      </c>
      <c r="J437">
        <v>133</v>
      </c>
      <c r="K437">
        <v>155.61000000000001</v>
      </c>
      <c r="L437">
        <v>1197</v>
      </c>
      <c r="M437">
        <v>1400.49</v>
      </c>
      <c r="N437">
        <v>28</v>
      </c>
      <c r="O437" t="s">
        <v>133</v>
      </c>
      <c r="P437">
        <v>2022</v>
      </c>
    </row>
    <row r="438" spans="1:16">
      <c r="A438">
        <v>44801</v>
      </c>
      <c r="B438" t="s">
        <v>54</v>
      </c>
      <c r="C438">
        <v>5</v>
      </c>
      <c r="D438" t="s">
        <v>70</v>
      </c>
      <c r="E438" t="s">
        <v>71</v>
      </c>
      <c r="F438">
        <v>0</v>
      </c>
      <c r="G438" t="s">
        <v>106</v>
      </c>
      <c r="H438" t="s">
        <v>118</v>
      </c>
      <c r="I438" t="s">
        <v>125</v>
      </c>
      <c r="J438">
        <v>37</v>
      </c>
      <c r="K438">
        <v>42.55</v>
      </c>
      <c r="L438">
        <v>185</v>
      </c>
      <c r="M438">
        <v>212.75</v>
      </c>
      <c r="N438">
        <v>28</v>
      </c>
      <c r="O438" t="s">
        <v>133</v>
      </c>
      <c r="P438">
        <v>2022</v>
      </c>
    </row>
    <row r="439" spans="1:16">
      <c r="A439">
        <v>44803</v>
      </c>
      <c r="B439" t="s">
        <v>35</v>
      </c>
      <c r="C439">
        <v>6</v>
      </c>
      <c r="D439" t="s">
        <v>69</v>
      </c>
      <c r="E439" t="s">
        <v>72</v>
      </c>
      <c r="F439">
        <v>0</v>
      </c>
      <c r="G439" t="s">
        <v>85</v>
      </c>
      <c r="H439" t="s">
        <v>119</v>
      </c>
      <c r="I439" t="s">
        <v>123</v>
      </c>
      <c r="J439">
        <v>75</v>
      </c>
      <c r="K439">
        <v>85.5</v>
      </c>
      <c r="L439">
        <v>450</v>
      </c>
      <c r="M439">
        <v>513</v>
      </c>
      <c r="N439">
        <v>30</v>
      </c>
      <c r="O439" t="s">
        <v>133</v>
      </c>
      <c r="P439">
        <v>2022</v>
      </c>
    </row>
    <row r="440" spans="1:16">
      <c r="A440">
        <v>44803</v>
      </c>
      <c r="B440" t="s">
        <v>43</v>
      </c>
      <c r="C440">
        <v>6</v>
      </c>
      <c r="D440" t="s">
        <v>70</v>
      </c>
      <c r="E440" t="s">
        <v>72</v>
      </c>
      <c r="F440">
        <v>0</v>
      </c>
      <c r="G440" t="s">
        <v>94</v>
      </c>
      <c r="H440" t="s">
        <v>118</v>
      </c>
      <c r="I440" t="s">
        <v>123</v>
      </c>
      <c r="J440">
        <v>67</v>
      </c>
      <c r="K440">
        <v>83.08</v>
      </c>
      <c r="L440">
        <v>402</v>
      </c>
      <c r="M440">
        <v>498.48</v>
      </c>
      <c r="N440">
        <v>30</v>
      </c>
      <c r="O440" t="s">
        <v>133</v>
      </c>
      <c r="P440">
        <v>2022</v>
      </c>
    </row>
    <row r="441" spans="1:16">
      <c r="A441">
        <v>44803</v>
      </c>
      <c r="B441" t="s">
        <v>27</v>
      </c>
      <c r="C441">
        <v>5</v>
      </c>
      <c r="D441" t="s">
        <v>70</v>
      </c>
      <c r="E441" t="s">
        <v>72</v>
      </c>
      <c r="F441">
        <v>0</v>
      </c>
      <c r="G441" t="s">
        <v>100</v>
      </c>
      <c r="H441" t="s">
        <v>117</v>
      </c>
      <c r="I441" t="s">
        <v>125</v>
      </c>
      <c r="J441">
        <v>7</v>
      </c>
      <c r="K441">
        <v>8.33</v>
      </c>
      <c r="L441">
        <v>35</v>
      </c>
      <c r="M441">
        <v>41.65</v>
      </c>
      <c r="N441">
        <v>30</v>
      </c>
      <c r="O441" t="s">
        <v>133</v>
      </c>
      <c r="P441">
        <v>2022</v>
      </c>
    </row>
    <row r="442" spans="1:16">
      <c r="A442">
        <v>44804</v>
      </c>
      <c r="B442" t="s">
        <v>47</v>
      </c>
      <c r="C442">
        <v>13</v>
      </c>
      <c r="D442" t="s">
        <v>70</v>
      </c>
      <c r="E442" t="s">
        <v>72</v>
      </c>
      <c r="F442">
        <v>0</v>
      </c>
      <c r="G442" t="s">
        <v>98</v>
      </c>
      <c r="H442" t="s">
        <v>120</v>
      </c>
      <c r="I442" t="s">
        <v>125</v>
      </c>
      <c r="J442">
        <v>12</v>
      </c>
      <c r="K442">
        <v>15.72</v>
      </c>
      <c r="L442">
        <v>156</v>
      </c>
      <c r="M442">
        <v>204.36</v>
      </c>
      <c r="N442">
        <v>31</v>
      </c>
      <c r="O442" t="s">
        <v>133</v>
      </c>
      <c r="P442">
        <v>2022</v>
      </c>
    </row>
    <row r="443" spans="1:16">
      <c r="A443">
        <v>44808</v>
      </c>
      <c r="B443" t="s">
        <v>49</v>
      </c>
      <c r="C443">
        <v>1</v>
      </c>
      <c r="D443" t="s">
        <v>70</v>
      </c>
      <c r="E443" t="s">
        <v>72</v>
      </c>
      <c r="F443">
        <v>0</v>
      </c>
      <c r="G443" t="s">
        <v>101</v>
      </c>
      <c r="H443" t="s">
        <v>119</v>
      </c>
      <c r="I443" t="s">
        <v>123</v>
      </c>
      <c r="J443">
        <v>105</v>
      </c>
      <c r="K443">
        <v>142.80000000000001</v>
      </c>
      <c r="L443">
        <v>105</v>
      </c>
      <c r="M443">
        <v>142.80000000000001</v>
      </c>
      <c r="N443">
        <v>4</v>
      </c>
      <c r="O443" t="s">
        <v>134</v>
      </c>
      <c r="P443">
        <v>2022</v>
      </c>
    </row>
    <row r="444" spans="1:16">
      <c r="A444">
        <v>44810</v>
      </c>
      <c r="B444" t="s">
        <v>44</v>
      </c>
      <c r="C444">
        <v>12</v>
      </c>
      <c r="D444" t="s">
        <v>68</v>
      </c>
      <c r="E444" t="s">
        <v>71</v>
      </c>
      <c r="F444">
        <v>0</v>
      </c>
      <c r="G444" t="s">
        <v>95</v>
      </c>
      <c r="H444" t="s">
        <v>119</v>
      </c>
      <c r="I444" t="s">
        <v>122</v>
      </c>
      <c r="J444">
        <v>133</v>
      </c>
      <c r="K444">
        <v>155.61000000000001</v>
      </c>
      <c r="L444">
        <v>1596</v>
      </c>
      <c r="M444">
        <v>1867.32</v>
      </c>
      <c r="N444">
        <v>6</v>
      </c>
      <c r="O444" t="s">
        <v>134</v>
      </c>
      <c r="P444">
        <v>2022</v>
      </c>
    </row>
    <row r="445" spans="1:16">
      <c r="A445">
        <v>44813</v>
      </c>
      <c r="B445" t="s">
        <v>61</v>
      </c>
      <c r="C445">
        <v>9</v>
      </c>
      <c r="D445" t="s">
        <v>70</v>
      </c>
      <c r="E445" t="s">
        <v>71</v>
      </c>
      <c r="F445">
        <v>0</v>
      </c>
      <c r="G445" t="s">
        <v>114</v>
      </c>
      <c r="H445" t="s">
        <v>118</v>
      </c>
      <c r="I445" t="s">
        <v>122</v>
      </c>
      <c r="J445">
        <v>138</v>
      </c>
      <c r="K445">
        <v>173.88</v>
      </c>
      <c r="L445">
        <v>1242</v>
      </c>
      <c r="M445">
        <v>1564.92</v>
      </c>
      <c r="N445">
        <v>9</v>
      </c>
      <c r="O445" t="s">
        <v>134</v>
      </c>
      <c r="P445">
        <v>2022</v>
      </c>
    </row>
    <row r="446" spans="1:16">
      <c r="A446">
        <v>44813</v>
      </c>
      <c r="B446" t="s">
        <v>26</v>
      </c>
      <c r="C446">
        <v>3</v>
      </c>
      <c r="D446" t="s">
        <v>70</v>
      </c>
      <c r="E446" t="s">
        <v>71</v>
      </c>
      <c r="F446">
        <v>0</v>
      </c>
      <c r="G446" t="s">
        <v>79</v>
      </c>
      <c r="H446" t="s">
        <v>119</v>
      </c>
      <c r="I446" t="s">
        <v>123</v>
      </c>
      <c r="J446">
        <v>71</v>
      </c>
      <c r="K446">
        <v>80.94</v>
      </c>
      <c r="L446">
        <v>213</v>
      </c>
      <c r="M446">
        <v>242.82</v>
      </c>
      <c r="N446">
        <v>9</v>
      </c>
      <c r="O446" t="s">
        <v>134</v>
      </c>
      <c r="P446">
        <v>2022</v>
      </c>
    </row>
    <row r="447" spans="1:16">
      <c r="A447">
        <v>44814</v>
      </c>
      <c r="B447" t="s">
        <v>24</v>
      </c>
      <c r="C447">
        <v>15</v>
      </c>
      <c r="D447" t="s">
        <v>69</v>
      </c>
      <c r="E447" t="s">
        <v>72</v>
      </c>
      <c r="F447">
        <v>0</v>
      </c>
      <c r="G447" t="s">
        <v>77</v>
      </c>
      <c r="H447" t="s">
        <v>121</v>
      </c>
      <c r="I447" t="s">
        <v>125</v>
      </c>
      <c r="J447">
        <v>5</v>
      </c>
      <c r="K447">
        <v>6.7</v>
      </c>
      <c r="L447">
        <v>75</v>
      </c>
      <c r="M447">
        <v>100.5</v>
      </c>
      <c r="N447">
        <v>10</v>
      </c>
      <c r="O447" t="s">
        <v>134</v>
      </c>
      <c r="P447">
        <v>2022</v>
      </c>
    </row>
    <row r="448" spans="1:16">
      <c r="A448">
        <v>44814</v>
      </c>
      <c r="B448" t="s">
        <v>21</v>
      </c>
      <c r="C448">
        <v>4</v>
      </c>
      <c r="D448" t="s">
        <v>70</v>
      </c>
      <c r="E448" t="s">
        <v>72</v>
      </c>
      <c r="F448">
        <v>0</v>
      </c>
      <c r="G448" t="s">
        <v>74</v>
      </c>
      <c r="H448" t="s">
        <v>118</v>
      </c>
      <c r="I448" t="s">
        <v>123</v>
      </c>
      <c r="J448">
        <v>72</v>
      </c>
      <c r="K448">
        <v>79.92</v>
      </c>
      <c r="L448">
        <v>288</v>
      </c>
      <c r="M448">
        <v>319.68</v>
      </c>
      <c r="N448">
        <v>10</v>
      </c>
      <c r="O448" t="s">
        <v>134</v>
      </c>
      <c r="P448">
        <v>2022</v>
      </c>
    </row>
    <row r="449" spans="1:16">
      <c r="A449">
        <v>44818</v>
      </c>
      <c r="B449" t="s">
        <v>39</v>
      </c>
      <c r="C449">
        <v>3</v>
      </c>
      <c r="D449" t="s">
        <v>70</v>
      </c>
      <c r="E449" t="s">
        <v>72</v>
      </c>
      <c r="F449">
        <v>0</v>
      </c>
      <c r="G449" t="s">
        <v>89</v>
      </c>
      <c r="H449" t="s">
        <v>121</v>
      </c>
      <c r="I449" t="s">
        <v>124</v>
      </c>
      <c r="J449">
        <v>47</v>
      </c>
      <c r="K449">
        <v>53.11</v>
      </c>
      <c r="L449">
        <v>141</v>
      </c>
      <c r="M449">
        <v>159.33000000000001</v>
      </c>
      <c r="N449">
        <v>14</v>
      </c>
      <c r="O449" t="s">
        <v>134</v>
      </c>
      <c r="P449">
        <v>2022</v>
      </c>
    </row>
    <row r="450" spans="1:16">
      <c r="A450">
        <v>44819</v>
      </c>
      <c r="B450" t="s">
        <v>28</v>
      </c>
      <c r="C450">
        <v>15</v>
      </c>
      <c r="D450" t="s">
        <v>69</v>
      </c>
      <c r="E450" t="s">
        <v>71</v>
      </c>
      <c r="F450">
        <v>0</v>
      </c>
      <c r="G450" t="s">
        <v>93</v>
      </c>
      <c r="H450" t="s">
        <v>118</v>
      </c>
      <c r="I450" t="s">
        <v>123</v>
      </c>
      <c r="J450">
        <v>67</v>
      </c>
      <c r="K450">
        <v>85.76</v>
      </c>
      <c r="L450">
        <v>1005</v>
      </c>
      <c r="M450">
        <v>1286.4000000000001</v>
      </c>
      <c r="N450">
        <v>15</v>
      </c>
      <c r="O450" t="s">
        <v>134</v>
      </c>
      <c r="P450">
        <v>2022</v>
      </c>
    </row>
    <row r="451" spans="1:16">
      <c r="A451">
        <v>44822</v>
      </c>
      <c r="B451" t="s">
        <v>62</v>
      </c>
      <c r="C451">
        <v>14</v>
      </c>
      <c r="D451" t="s">
        <v>69</v>
      </c>
      <c r="E451" t="s">
        <v>72</v>
      </c>
      <c r="F451">
        <v>0</v>
      </c>
      <c r="G451" t="s">
        <v>115</v>
      </c>
      <c r="H451" t="s">
        <v>121</v>
      </c>
      <c r="I451" t="s">
        <v>125</v>
      </c>
      <c r="J451">
        <v>18</v>
      </c>
      <c r="K451">
        <v>24.66</v>
      </c>
      <c r="L451">
        <v>252</v>
      </c>
      <c r="M451">
        <v>345.24</v>
      </c>
      <c r="N451">
        <v>18</v>
      </c>
      <c r="O451" t="s">
        <v>134</v>
      </c>
      <c r="P451">
        <v>2022</v>
      </c>
    </row>
    <row r="452" spans="1:16">
      <c r="A452">
        <v>44823</v>
      </c>
      <c r="B452" t="s">
        <v>58</v>
      </c>
      <c r="C452">
        <v>8</v>
      </c>
      <c r="D452" t="s">
        <v>68</v>
      </c>
      <c r="E452" t="s">
        <v>72</v>
      </c>
      <c r="F452">
        <v>0</v>
      </c>
      <c r="G452" t="s">
        <v>110</v>
      </c>
      <c r="H452" t="s">
        <v>121</v>
      </c>
      <c r="I452" t="s">
        <v>123</v>
      </c>
      <c r="J452">
        <v>95</v>
      </c>
      <c r="K452">
        <v>119.7</v>
      </c>
      <c r="L452">
        <v>760</v>
      </c>
      <c r="M452">
        <v>957.6</v>
      </c>
      <c r="N452">
        <v>19</v>
      </c>
      <c r="O452" t="s">
        <v>134</v>
      </c>
      <c r="P452">
        <v>2022</v>
      </c>
    </row>
    <row r="453" spans="1:16">
      <c r="A453">
        <v>44824</v>
      </c>
      <c r="B453" t="s">
        <v>58</v>
      </c>
      <c r="C453">
        <v>6</v>
      </c>
      <c r="D453" t="s">
        <v>70</v>
      </c>
      <c r="E453" t="s">
        <v>71</v>
      </c>
      <c r="F453">
        <v>0</v>
      </c>
      <c r="G453" t="s">
        <v>110</v>
      </c>
      <c r="H453" t="s">
        <v>121</v>
      </c>
      <c r="I453" t="s">
        <v>123</v>
      </c>
      <c r="J453">
        <v>95</v>
      </c>
      <c r="K453">
        <v>119.7</v>
      </c>
      <c r="L453">
        <v>570</v>
      </c>
      <c r="M453">
        <v>718.2</v>
      </c>
      <c r="N453">
        <v>20</v>
      </c>
      <c r="O453" t="s">
        <v>134</v>
      </c>
      <c r="P453">
        <v>2022</v>
      </c>
    </row>
    <row r="454" spans="1:16">
      <c r="A454">
        <v>44824</v>
      </c>
      <c r="B454" t="s">
        <v>36</v>
      </c>
      <c r="C454">
        <v>10</v>
      </c>
      <c r="D454" t="s">
        <v>70</v>
      </c>
      <c r="E454" t="s">
        <v>71</v>
      </c>
      <c r="F454">
        <v>0</v>
      </c>
      <c r="G454" t="s">
        <v>86</v>
      </c>
      <c r="H454" t="s">
        <v>119</v>
      </c>
      <c r="I454" t="s">
        <v>123</v>
      </c>
      <c r="J454">
        <v>98</v>
      </c>
      <c r="K454">
        <v>103.88</v>
      </c>
      <c r="L454">
        <v>980</v>
      </c>
      <c r="M454">
        <v>1038.8</v>
      </c>
      <c r="N454">
        <v>20</v>
      </c>
      <c r="O454" t="s">
        <v>134</v>
      </c>
      <c r="P454">
        <v>2022</v>
      </c>
    </row>
    <row r="455" spans="1:16">
      <c r="A455">
        <v>44825</v>
      </c>
      <c r="B455" t="s">
        <v>50</v>
      </c>
      <c r="C455">
        <v>14</v>
      </c>
      <c r="D455" t="s">
        <v>69</v>
      </c>
      <c r="E455" t="s">
        <v>71</v>
      </c>
      <c r="F455">
        <v>0</v>
      </c>
      <c r="G455" t="s">
        <v>102</v>
      </c>
      <c r="H455" t="s">
        <v>120</v>
      </c>
      <c r="I455" t="s">
        <v>125</v>
      </c>
      <c r="J455">
        <v>37</v>
      </c>
      <c r="K455">
        <v>49.21</v>
      </c>
      <c r="L455">
        <v>518</v>
      </c>
      <c r="M455">
        <v>688.94</v>
      </c>
      <c r="N455">
        <v>21</v>
      </c>
      <c r="O455" t="s">
        <v>134</v>
      </c>
      <c r="P455">
        <v>2022</v>
      </c>
    </row>
    <row r="456" spans="1:16">
      <c r="A456">
        <v>44825</v>
      </c>
      <c r="B456" t="s">
        <v>62</v>
      </c>
      <c r="C456">
        <v>5</v>
      </c>
      <c r="D456" t="s">
        <v>70</v>
      </c>
      <c r="E456" t="s">
        <v>72</v>
      </c>
      <c r="F456">
        <v>0</v>
      </c>
      <c r="G456" t="s">
        <v>115</v>
      </c>
      <c r="H456" t="s">
        <v>121</v>
      </c>
      <c r="I456" t="s">
        <v>125</v>
      </c>
      <c r="J456">
        <v>18</v>
      </c>
      <c r="K456">
        <v>24.66</v>
      </c>
      <c r="L456">
        <v>90</v>
      </c>
      <c r="M456">
        <v>123.3</v>
      </c>
      <c r="N456">
        <v>21</v>
      </c>
      <c r="O456" t="s">
        <v>134</v>
      </c>
      <c r="P456">
        <v>2022</v>
      </c>
    </row>
    <row r="457" spans="1:16">
      <c r="A457">
        <v>44826</v>
      </c>
      <c r="B457" t="s">
        <v>43</v>
      </c>
      <c r="C457">
        <v>12</v>
      </c>
      <c r="D457" t="s">
        <v>69</v>
      </c>
      <c r="E457" t="s">
        <v>71</v>
      </c>
      <c r="F457">
        <v>0</v>
      </c>
      <c r="G457" t="s">
        <v>94</v>
      </c>
      <c r="H457" t="s">
        <v>118</v>
      </c>
      <c r="I457" t="s">
        <v>123</v>
      </c>
      <c r="J457">
        <v>67</v>
      </c>
      <c r="K457">
        <v>83.08</v>
      </c>
      <c r="L457">
        <v>804</v>
      </c>
      <c r="M457">
        <v>996.96</v>
      </c>
      <c r="N457">
        <v>22</v>
      </c>
      <c r="O457" t="s">
        <v>134</v>
      </c>
      <c r="P457">
        <v>2022</v>
      </c>
    </row>
    <row r="458" spans="1:16">
      <c r="A458">
        <v>44827</v>
      </c>
      <c r="B458" t="s">
        <v>55</v>
      </c>
      <c r="C458">
        <v>12</v>
      </c>
      <c r="D458" t="s">
        <v>70</v>
      </c>
      <c r="E458" t="s">
        <v>71</v>
      </c>
      <c r="F458">
        <v>0</v>
      </c>
      <c r="G458" t="s">
        <v>107</v>
      </c>
      <c r="H458" t="s">
        <v>120</v>
      </c>
      <c r="I458" t="s">
        <v>123</v>
      </c>
      <c r="J458">
        <v>73</v>
      </c>
      <c r="K458">
        <v>94.17</v>
      </c>
      <c r="L458">
        <v>876</v>
      </c>
      <c r="M458">
        <v>1130.04</v>
      </c>
      <c r="N458">
        <v>23</v>
      </c>
      <c r="O458" t="s">
        <v>134</v>
      </c>
      <c r="P458">
        <v>2022</v>
      </c>
    </row>
    <row r="459" spans="1:16">
      <c r="A459">
        <v>44828</v>
      </c>
      <c r="B459" t="s">
        <v>38</v>
      </c>
      <c r="C459">
        <v>14</v>
      </c>
      <c r="D459" t="s">
        <v>70</v>
      </c>
      <c r="E459" t="s">
        <v>71</v>
      </c>
      <c r="F459">
        <v>0</v>
      </c>
      <c r="G459" t="s">
        <v>88</v>
      </c>
      <c r="H459" t="s">
        <v>121</v>
      </c>
      <c r="I459" t="s">
        <v>123</v>
      </c>
      <c r="J459">
        <v>89</v>
      </c>
      <c r="K459">
        <v>117.48</v>
      </c>
      <c r="L459">
        <v>1246</v>
      </c>
      <c r="M459">
        <v>1644.72</v>
      </c>
      <c r="N459">
        <v>24</v>
      </c>
      <c r="O459" t="s">
        <v>134</v>
      </c>
      <c r="P459">
        <v>2022</v>
      </c>
    </row>
    <row r="460" spans="1:16">
      <c r="A460">
        <v>44828</v>
      </c>
      <c r="B460" t="s">
        <v>38</v>
      </c>
      <c r="C460">
        <v>8</v>
      </c>
      <c r="D460" t="s">
        <v>70</v>
      </c>
      <c r="E460" t="s">
        <v>72</v>
      </c>
      <c r="F460">
        <v>0</v>
      </c>
      <c r="G460" t="s">
        <v>88</v>
      </c>
      <c r="H460" t="s">
        <v>121</v>
      </c>
      <c r="I460" t="s">
        <v>123</v>
      </c>
      <c r="J460">
        <v>89</v>
      </c>
      <c r="K460">
        <v>117.48</v>
      </c>
      <c r="L460">
        <v>712</v>
      </c>
      <c r="M460">
        <v>939.84</v>
      </c>
      <c r="N460">
        <v>24</v>
      </c>
      <c r="O460" t="s">
        <v>134</v>
      </c>
      <c r="P460">
        <v>2022</v>
      </c>
    </row>
    <row r="461" spans="1:16">
      <c r="A461">
        <v>44831</v>
      </c>
      <c r="B461" t="s">
        <v>63</v>
      </c>
      <c r="C461">
        <v>4</v>
      </c>
      <c r="D461" t="s">
        <v>70</v>
      </c>
      <c r="E461" t="s">
        <v>72</v>
      </c>
      <c r="F461">
        <v>0</v>
      </c>
      <c r="G461" t="s">
        <v>116</v>
      </c>
      <c r="H461" t="s">
        <v>121</v>
      </c>
      <c r="I461" t="s">
        <v>123</v>
      </c>
      <c r="J461">
        <v>90</v>
      </c>
      <c r="K461">
        <v>96.3</v>
      </c>
      <c r="L461">
        <v>360</v>
      </c>
      <c r="M461">
        <v>385.2</v>
      </c>
      <c r="N461">
        <v>27</v>
      </c>
      <c r="O461" t="s">
        <v>134</v>
      </c>
      <c r="P461">
        <v>2022</v>
      </c>
    </row>
    <row r="462" spans="1:16">
      <c r="A462">
        <v>44831</v>
      </c>
      <c r="B462" t="s">
        <v>31</v>
      </c>
      <c r="C462">
        <v>9</v>
      </c>
      <c r="D462" t="s">
        <v>70</v>
      </c>
      <c r="E462" t="s">
        <v>72</v>
      </c>
      <c r="F462">
        <v>0</v>
      </c>
      <c r="G462" t="s">
        <v>81</v>
      </c>
      <c r="H462" t="s">
        <v>118</v>
      </c>
      <c r="I462" t="s">
        <v>123</v>
      </c>
      <c r="J462">
        <v>76</v>
      </c>
      <c r="K462">
        <v>82.08</v>
      </c>
      <c r="L462">
        <v>684</v>
      </c>
      <c r="M462">
        <v>738.72</v>
      </c>
      <c r="N462">
        <v>27</v>
      </c>
      <c r="O462" t="s">
        <v>134</v>
      </c>
      <c r="P462">
        <v>2022</v>
      </c>
    </row>
    <row r="463" spans="1:16">
      <c r="A463">
        <v>44831</v>
      </c>
      <c r="B463" t="s">
        <v>21</v>
      </c>
      <c r="C463">
        <v>3</v>
      </c>
      <c r="D463" t="s">
        <v>68</v>
      </c>
      <c r="E463" t="s">
        <v>72</v>
      </c>
      <c r="F463">
        <v>0</v>
      </c>
      <c r="G463" t="s">
        <v>74</v>
      </c>
      <c r="H463" t="s">
        <v>118</v>
      </c>
      <c r="I463" t="s">
        <v>123</v>
      </c>
      <c r="J463">
        <v>72</v>
      </c>
      <c r="K463">
        <v>79.92</v>
      </c>
      <c r="L463">
        <v>216</v>
      </c>
      <c r="M463">
        <v>239.76</v>
      </c>
      <c r="N463">
        <v>27</v>
      </c>
      <c r="O463" t="s">
        <v>134</v>
      </c>
      <c r="P463">
        <v>2022</v>
      </c>
    </row>
    <row r="464" spans="1:16">
      <c r="A464">
        <v>44833</v>
      </c>
      <c r="B464" t="s">
        <v>33</v>
      </c>
      <c r="C464">
        <v>13</v>
      </c>
      <c r="D464" t="s">
        <v>70</v>
      </c>
      <c r="E464" t="s">
        <v>71</v>
      </c>
      <c r="F464">
        <v>0</v>
      </c>
      <c r="G464" t="s">
        <v>83</v>
      </c>
      <c r="H464" t="s">
        <v>121</v>
      </c>
      <c r="I464" t="s">
        <v>124</v>
      </c>
      <c r="J464">
        <v>55</v>
      </c>
      <c r="K464">
        <v>58.3</v>
      </c>
      <c r="L464">
        <v>715</v>
      </c>
      <c r="M464">
        <v>757.9</v>
      </c>
      <c r="N464">
        <v>29</v>
      </c>
      <c r="O464" t="s">
        <v>134</v>
      </c>
      <c r="P464">
        <v>2022</v>
      </c>
    </row>
    <row r="465" spans="1:16">
      <c r="A465">
        <v>44837</v>
      </c>
      <c r="B465" t="s">
        <v>51</v>
      </c>
      <c r="C465">
        <v>5</v>
      </c>
      <c r="D465" t="s">
        <v>70</v>
      </c>
      <c r="E465" t="s">
        <v>72</v>
      </c>
      <c r="F465">
        <v>0</v>
      </c>
      <c r="G465" t="s">
        <v>103</v>
      </c>
      <c r="H465" t="s">
        <v>120</v>
      </c>
      <c r="I465" t="s">
        <v>124</v>
      </c>
      <c r="J465">
        <v>44</v>
      </c>
      <c r="K465">
        <v>48.4</v>
      </c>
      <c r="L465">
        <v>220</v>
      </c>
      <c r="M465">
        <v>242</v>
      </c>
      <c r="N465">
        <v>3</v>
      </c>
      <c r="O465" t="s">
        <v>135</v>
      </c>
      <c r="P465">
        <v>2022</v>
      </c>
    </row>
    <row r="466" spans="1:16">
      <c r="A466">
        <v>44838</v>
      </c>
      <c r="B466" t="s">
        <v>56</v>
      </c>
      <c r="C466">
        <v>15</v>
      </c>
      <c r="D466" t="s">
        <v>70</v>
      </c>
      <c r="E466" t="s">
        <v>71</v>
      </c>
      <c r="F466">
        <v>0</v>
      </c>
      <c r="G466" t="s">
        <v>108</v>
      </c>
      <c r="H466" t="s">
        <v>119</v>
      </c>
      <c r="I466" t="s">
        <v>124</v>
      </c>
      <c r="J466">
        <v>43</v>
      </c>
      <c r="K466">
        <v>47.73</v>
      </c>
      <c r="L466">
        <v>645</v>
      </c>
      <c r="M466">
        <v>715.95</v>
      </c>
      <c r="N466">
        <v>4</v>
      </c>
      <c r="O466" t="s">
        <v>135</v>
      </c>
      <c r="P466">
        <v>2022</v>
      </c>
    </row>
    <row r="467" spans="1:16">
      <c r="A467">
        <v>44840</v>
      </c>
      <c r="B467" t="s">
        <v>24</v>
      </c>
      <c r="C467">
        <v>1</v>
      </c>
      <c r="D467" t="s">
        <v>70</v>
      </c>
      <c r="E467" t="s">
        <v>71</v>
      </c>
      <c r="F467">
        <v>0</v>
      </c>
      <c r="G467" t="s">
        <v>77</v>
      </c>
      <c r="H467" t="s">
        <v>121</v>
      </c>
      <c r="I467" t="s">
        <v>125</v>
      </c>
      <c r="J467">
        <v>5</v>
      </c>
      <c r="K467">
        <v>6.7</v>
      </c>
      <c r="L467">
        <v>5</v>
      </c>
      <c r="M467">
        <v>6.7</v>
      </c>
      <c r="N467">
        <v>6</v>
      </c>
      <c r="O467" t="s">
        <v>135</v>
      </c>
      <c r="P467">
        <v>2022</v>
      </c>
    </row>
    <row r="468" spans="1:16">
      <c r="A468">
        <v>44843</v>
      </c>
      <c r="B468" t="s">
        <v>21</v>
      </c>
      <c r="C468">
        <v>14</v>
      </c>
      <c r="D468" t="s">
        <v>69</v>
      </c>
      <c r="E468" t="s">
        <v>71</v>
      </c>
      <c r="F468">
        <v>0</v>
      </c>
      <c r="G468" t="s">
        <v>74</v>
      </c>
      <c r="H468" t="s">
        <v>118</v>
      </c>
      <c r="I468" t="s">
        <v>123</v>
      </c>
      <c r="J468">
        <v>72</v>
      </c>
      <c r="K468">
        <v>79.92</v>
      </c>
      <c r="L468">
        <v>1008</v>
      </c>
      <c r="M468">
        <v>1118.8800000000001</v>
      </c>
      <c r="N468">
        <v>9</v>
      </c>
      <c r="O468" t="s">
        <v>135</v>
      </c>
      <c r="P468">
        <v>2022</v>
      </c>
    </row>
    <row r="469" spans="1:16">
      <c r="A469">
        <v>44844</v>
      </c>
      <c r="B469" t="s">
        <v>60</v>
      </c>
      <c r="C469">
        <v>9</v>
      </c>
      <c r="D469" t="s">
        <v>70</v>
      </c>
      <c r="E469" t="s">
        <v>71</v>
      </c>
      <c r="F469">
        <v>0</v>
      </c>
      <c r="G469" t="s">
        <v>112</v>
      </c>
      <c r="H469" t="s">
        <v>120</v>
      </c>
      <c r="I469" t="s">
        <v>122</v>
      </c>
      <c r="J469">
        <v>150</v>
      </c>
      <c r="K469">
        <v>210</v>
      </c>
      <c r="L469">
        <v>1350</v>
      </c>
      <c r="M469">
        <v>1890</v>
      </c>
      <c r="N469">
        <v>10</v>
      </c>
      <c r="O469" t="s">
        <v>135</v>
      </c>
      <c r="P469">
        <v>2022</v>
      </c>
    </row>
    <row r="470" spans="1:16">
      <c r="A470">
        <v>44844</v>
      </c>
      <c r="B470" t="s">
        <v>31</v>
      </c>
      <c r="C470">
        <v>12</v>
      </c>
      <c r="D470" t="s">
        <v>69</v>
      </c>
      <c r="E470" t="s">
        <v>71</v>
      </c>
      <c r="F470">
        <v>0</v>
      </c>
      <c r="G470" t="s">
        <v>81</v>
      </c>
      <c r="H470" t="s">
        <v>118</v>
      </c>
      <c r="I470" t="s">
        <v>123</v>
      </c>
      <c r="J470">
        <v>76</v>
      </c>
      <c r="K470">
        <v>82.08</v>
      </c>
      <c r="L470">
        <v>912</v>
      </c>
      <c r="M470">
        <v>984.96</v>
      </c>
      <c r="N470">
        <v>10</v>
      </c>
      <c r="O470" t="s">
        <v>135</v>
      </c>
      <c r="P470">
        <v>2022</v>
      </c>
    </row>
    <row r="471" spans="1:16">
      <c r="A471">
        <v>44845</v>
      </c>
      <c r="B471" t="s">
        <v>45</v>
      </c>
      <c r="C471">
        <v>10</v>
      </c>
      <c r="D471" t="s">
        <v>70</v>
      </c>
      <c r="E471" t="s">
        <v>71</v>
      </c>
      <c r="F471">
        <v>0</v>
      </c>
      <c r="G471" t="s">
        <v>96</v>
      </c>
      <c r="H471" t="s">
        <v>119</v>
      </c>
      <c r="I471" t="s">
        <v>123</v>
      </c>
      <c r="J471">
        <v>83</v>
      </c>
      <c r="K471">
        <v>94.62</v>
      </c>
      <c r="L471">
        <v>830</v>
      </c>
      <c r="M471">
        <v>946.2</v>
      </c>
      <c r="N471">
        <v>11</v>
      </c>
      <c r="O471" t="s">
        <v>135</v>
      </c>
      <c r="P471">
        <v>2022</v>
      </c>
    </row>
    <row r="472" spans="1:16">
      <c r="A472">
        <v>44847</v>
      </c>
      <c r="B472" t="s">
        <v>49</v>
      </c>
      <c r="C472">
        <v>15</v>
      </c>
      <c r="D472" t="s">
        <v>69</v>
      </c>
      <c r="E472" t="s">
        <v>71</v>
      </c>
      <c r="F472">
        <v>0</v>
      </c>
      <c r="G472" t="s">
        <v>101</v>
      </c>
      <c r="H472" t="s">
        <v>119</v>
      </c>
      <c r="I472" t="s">
        <v>123</v>
      </c>
      <c r="J472">
        <v>105</v>
      </c>
      <c r="K472">
        <v>142.80000000000001</v>
      </c>
      <c r="L472">
        <v>1575</v>
      </c>
      <c r="M472">
        <v>2142</v>
      </c>
      <c r="N472">
        <v>13</v>
      </c>
      <c r="O472" t="s">
        <v>135</v>
      </c>
      <c r="P472">
        <v>2022</v>
      </c>
    </row>
    <row r="473" spans="1:16">
      <c r="A473">
        <v>44848</v>
      </c>
      <c r="B473" t="s">
        <v>31</v>
      </c>
      <c r="C473">
        <v>15</v>
      </c>
      <c r="D473" t="s">
        <v>68</v>
      </c>
      <c r="E473" t="s">
        <v>71</v>
      </c>
      <c r="F473">
        <v>0</v>
      </c>
      <c r="G473" t="s">
        <v>81</v>
      </c>
      <c r="H473" t="s">
        <v>118</v>
      </c>
      <c r="I473" t="s">
        <v>123</v>
      </c>
      <c r="J473">
        <v>76</v>
      </c>
      <c r="K473">
        <v>82.08</v>
      </c>
      <c r="L473">
        <v>1140</v>
      </c>
      <c r="M473">
        <v>1231.2</v>
      </c>
      <c r="N473">
        <v>14</v>
      </c>
      <c r="O473" t="s">
        <v>135</v>
      </c>
      <c r="P473">
        <v>2022</v>
      </c>
    </row>
    <row r="474" spans="1:16">
      <c r="A474">
        <v>44849</v>
      </c>
      <c r="B474" t="s">
        <v>47</v>
      </c>
      <c r="C474">
        <v>10</v>
      </c>
      <c r="D474" t="s">
        <v>70</v>
      </c>
      <c r="E474" t="s">
        <v>72</v>
      </c>
      <c r="F474">
        <v>0</v>
      </c>
      <c r="G474" t="s">
        <v>98</v>
      </c>
      <c r="H474" t="s">
        <v>120</v>
      </c>
      <c r="I474" t="s">
        <v>125</v>
      </c>
      <c r="J474">
        <v>12</v>
      </c>
      <c r="K474">
        <v>15.72</v>
      </c>
      <c r="L474">
        <v>120</v>
      </c>
      <c r="M474">
        <v>157.19999999999999</v>
      </c>
      <c r="N474">
        <v>15</v>
      </c>
      <c r="O474" t="s">
        <v>135</v>
      </c>
      <c r="P474">
        <v>2022</v>
      </c>
    </row>
    <row r="475" spans="1:16">
      <c r="A475">
        <v>44850</v>
      </c>
      <c r="B475" t="s">
        <v>63</v>
      </c>
      <c r="C475">
        <v>3</v>
      </c>
      <c r="D475" t="s">
        <v>69</v>
      </c>
      <c r="E475" t="s">
        <v>71</v>
      </c>
      <c r="F475">
        <v>0</v>
      </c>
      <c r="G475" t="s">
        <v>116</v>
      </c>
      <c r="H475" t="s">
        <v>121</v>
      </c>
      <c r="I475" t="s">
        <v>123</v>
      </c>
      <c r="J475">
        <v>90</v>
      </c>
      <c r="K475">
        <v>96.3</v>
      </c>
      <c r="L475">
        <v>270</v>
      </c>
      <c r="M475">
        <v>288.89999999999998</v>
      </c>
      <c r="N475">
        <v>16</v>
      </c>
      <c r="O475" t="s">
        <v>135</v>
      </c>
      <c r="P475">
        <v>2022</v>
      </c>
    </row>
    <row r="476" spans="1:16">
      <c r="A476">
        <v>44857</v>
      </c>
      <c r="B476" t="s">
        <v>20</v>
      </c>
      <c r="C476">
        <v>14</v>
      </c>
      <c r="D476" t="s">
        <v>69</v>
      </c>
      <c r="E476" t="s">
        <v>72</v>
      </c>
      <c r="F476">
        <v>0</v>
      </c>
      <c r="G476" t="s">
        <v>73</v>
      </c>
      <c r="H476" t="s">
        <v>117</v>
      </c>
      <c r="I476" t="s">
        <v>122</v>
      </c>
      <c r="J476">
        <v>144</v>
      </c>
      <c r="K476">
        <v>156.96</v>
      </c>
      <c r="L476">
        <v>2016</v>
      </c>
      <c r="M476">
        <v>2197.44</v>
      </c>
      <c r="N476">
        <v>23</v>
      </c>
      <c r="O476" t="s">
        <v>135</v>
      </c>
      <c r="P476">
        <v>2022</v>
      </c>
    </row>
    <row r="477" spans="1:16">
      <c r="A477">
        <v>44864</v>
      </c>
      <c r="B477" t="s">
        <v>30</v>
      </c>
      <c r="C477">
        <v>3</v>
      </c>
      <c r="D477" t="s">
        <v>70</v>
      </c>
      <c r="E477" t="s">
        <v>72</v>
      </c>
      <c r="F477">
        <v>0</v>
      </c>
      <c r="G477" t="s">
        <v>80</v>
      </c>
      <c r="H477" t="s">
        <v>118</v>
      </c>
      <c r="I477" t="s">
        <v>122</v>
      </c>
      <c r="J477">
        <v>120</v>
      </c>
      <c r="K477">
        <v>162</v>
      </c>
      <c r="L477">
        <v>360</v>
      </c>
      <c r="M477">
        <v>486</v>
      </c>
      <c r="N477">
        <v>30</v>
      </c>
      <c r="O477" t="s">
        <v>135</v>
      </c>
      <c r="P477">
        <v>2022</v>
      </c>
    </row>
    <row r="478" spans="1:16">
      <c r="A478">
        <v>44865</v>
      </c>
      <c r="B478" t="s">
        <v>21</v>
      </c>
      <c r="C478">
        <v>8</v>
      </c>
      <c r="D478" t="s">
        <v>70</v>
      </c>
      <c r="E478" t="s">
        <v>71</v>
      </c>
      <c r="F478">
        <v>0</v>
      </c>
      <c r="G478" t="s">
        <v>74</v>
      </c>
      <c r="H478" t="s">
        <v>118</v>
      </c>
      <c r="I478" t="s">
        <v>123</v>
      </c>
      <c r="J478">
        <v>72</v>
      </c>
      <c r="K478">
        <v>79.92</v>
      </c>
      <c r="L478">
        <v>576</v>
      </c>
      <c r="M478">
        <v>639.36</v>
      </c>
      <c r="N478">
        <v>31</v>
      </c>
      <c r="O478" t="s">
        <v>135</v>
      </c>
      <c r="P478">
        <v>2022</v>
      </c>
    </row>
    <row r="479" spans="1:16">
      <c r="A479">
        <v>44866</v>
      </c>
      <c r="B479" t="s">
        <v>55</v>
      </c>
      <c r="C479">
        <v>15</v>
      </c>
      <c r="D479" t="s">
        <v>68</v>
      </c>
      <c r="E479" t="s">
        <v>71</v>
      </c>
      <c r="F479">
        <v>0</v>
      </c>
      <c r="G479" t="s">
        <v>107</v>
      </c>
      <c r="H479" t="s">
        <v>120</v>
      </c>
      <c r="I479" t="s">
        <v>123</v>
      </c>
      <c r="J479">
        <v>73</v>
      </c>
      <c r="K479">
        <v>94.17</v>
      </c>
      <c r="L479">
        <v>1095</v>
      </c>
      <c r="M479">
        <v>1412.55</v>
      </c>
      <c r="N479">
        <v>1</v>
      </c>
      <c r="O479" t="s">
        <v>136</v>
      </c>
      <c r="P479">
        <v>2022</v>
      </c>
    </row>
    <row r="480" spans="1:16">
      <c r="A480">
        <v>44867</v>
      </c>
      <c r="B480" t="s">
        <v>47</v>
      </c>
      <c r="C480">
        <v>15</v>
      </c>
      <c r="D480" t="s">
        <v>68</v>
      </c>
      <c r="E480" t="s">
        <v>72</v>
      </c>
      <c r="F480">
        <v>0</v>
      </c>
      <c r="G480" t="s">
        <v>98</v>
      </c>
      <c r="H480" t="s">
        <v>120</v>
      </c>
      <c r="I480" t="s">
        <v>125</v>
      </c>
      <c r="J480">
        <v>12</v>
      </c>
      <c r="K480">
        <v>15.72</v>
      </c>
      <c r="L480">
        <v>180</v>
      </c>
      <c r="M480">
        <v>235.8</v>
      </c>
      <c r="N480">
        <v>2</v>
      </c>
      <c r="O480" t="s">
        <v>136</v>
      </c>
      <c r="P480">
        <v>2022</v>
      </c>
    </row>
    <row r="481" spans="1:16">
      <c r="A481">
        <v>44867</v>
      </c>
      <c r="B481" t="s">
        <v>48</v>
      </c>
      <c r="C481">
        <v>15</v>
      </c>
      <c r="D481" t="s">
        <v>70</v>
      </c>
      <c r="E481" t="s">
        <v>72</v>
      </c>
      <c r="F481">
        <v>0</v>
      </c>
      <c r="G481" t="s">
        <v>99</v>
      </c>
      <c r="H481" t="s">
        <v>121</v>
      </c>
      <c r="I481" t="s">
        <v>122</v>
      </c>
      <c r="J481">
        <v>148</v>
      </c>
      <c r="K481">
        <v>201.28</v>
      </c>
      <c r="L481">
        <v>2220</v>
      </c>
      <c r="M481">
        <v>3019.2</v>
      </c>
      <c r="N481">
        <v>2</v>
      </c>
      <c r="O481" t="s">
        <v>136</v>
      </c>
      <c r="P481">
        <v>2022</v>
      </c>
    </row>
    <row r="482" spans="1:16">
      <c r="A482">
        <v>44867</v>
      </c>
      <c r="B482" t="s">
        <v>24</v>
      </c>
      <c r="C482">
        <v>5</v>
      </c>
      <c r="D482" t="s">
        <v>70</v>
      </c>
      <c r="E482" t="s">
        <v>72</v>
      </c>
      <c r="F482">
        <v>0</v>
      </c>
      <c r="G482" t="s">
        <v>77</v>
      </c>
      <c r="H482" t="s">
        <v>121</v>
      </c>
      <c r="I482" t="s">
        <v>125</v>
      </c>
      <c r="J482">
        <v>5</v>
      </c>
      <c r="K482">
        <v>6.7</v>
      </c>
      <c r="L482">
        <v>25</v>
      </c>
      <c r="M482">
        <v>33.5</v>
      </c>
      <c r="N482">
        <v>2</v>
      </c>
      <c r="O482" t="s">
        <v>136</v>
      </c>
      <c r="P482">
        <v>2022</v>
      </c>
    </row>
    <row r="483" spans="1:16">
      <c r="A483">
        <v>44868</v>
      </c>
      <c r="B483" t="s">
        <v>34</v>
      </c>
      <c r="C483">
        <v>11</v>
      </c>
      <c r="D483" t="s">
        <v>69</v>
      </c>
      <c r="E483" t="s">
        <v>71</v>
      </c>
      <c r="F483">
        <v>0</v>
      </c>
      <c r="G483" t="s">
        <v>84</v>
      </c>
      <c r="H483" t="s">
        <v>117</v>
      </c>
      <c r="I483" t="s">
        <v>124</v>
      </c>
      <c r="J483">
        <v>61</v>
      </c>
      <c r="K483">
        <v>76.25</v>
      </c>
      <c r="L483">
        <v>671</v>
      </c>
      <c r="M483">
        <v>838.75</v>
      </c>
      <c r="N483">
        <v>3</v>
      </c>
      <c r="O483" t="s">
        <v>136</v>
      </c>
      <c r="P483">
        <v>2022</v>
      </c>
    </row>
    <row r="484" spans="1:16">
      <c r="A484">
        <v>44869</v>
      </c>
      <c r="B484" t="s">
        <v>45</v>
      </c>
      <c r="C484">
        <v>10</v>
      </c>
      <c r="D484" t="s">
        <v>70</v>
      </c>
      <c r="E484" t="s">
        <v>71</v>
      </c>
      <c r="F484">
        <v>0</v>
      </c>
      <c r="G484" t="s">
        <v>96</v>
      </c>
      <c r="H484" t="s">
        <v>119</v>
      </c>
      <c r="I484" t="s">
        <v>123</v>
      </c>
      <c r="J484">
        <v>83</v>
      </c>
      <c r="K484">
        <v>94.62</v>
      </c>
      <c r="L484">
        <v>830</v>
      </c>
      <c r="M484">
        <v>946.2</v>
      </c>
      <c r="N484">
        <v>4</v>
      </c>
      <c r="O484" t="s">
        <v>136</v>
      </c>
      <c r="P484">
        <v>2022</v>
      </c>
    </row>
    <row r="485" spans="1:16">
      <c r="A485">
        <v>44870</v>
      </c>
      <c r="B485" t="s">
        <v>60</v>
      </c>
      <c r="C485">
        <v>15</v>
      </c>
      <c r="D485" t="s">
        <v>70</v>
      </c>
      <c r="E485" t="s">
        <v>72</v>
      </c>
      <c r="F485">
        <v>0</v>
      </c>
      <c r="G485" t="s">
        <v>112</v>
      </c>
      <c r="H485" t="s">
        <v>120</v>
      </c>
      <c r="I485" t="s">
        <v>122</v>
      </c>
      <c r="J485">
        <v>150</v>
      </c>
      <c r="K485">
        <v>210</v>
      </c>
      <c r="L485">
        <v>2250</v>
      </c>
      <c r="M485">
        <v>3150</v>
      </c>
      <c r="N485">
        <v>5</v>
      </c>
      <c r="O485" t="s">
        <v>136</v>
      </c>
      <c r="P485">
        <v>2022</v>
      </c>
    </row>
    <row r="486" spans="1:16">
      <c r="A486">
        <v>44871</v>
      </c>
      <c r="B486" t="s">
        <v>43</v>
      </c>
      <c r="C486">
        <v>13</v>
      </c>
      <c r="D486" t="s">
        <v>70</v>
      </c>
      <c r="E486" t="s">
        <v>72</v>
      </c>
      <c r="F486">
        <v>0</v>
      </c>
      <c r="G486" t="s">
        <v>94</v>
      </c>
      <c r="H486" t="s">
        <v>118</v>
      </c>
      <c r="I486" t="s">
        <v>123</v>
      </c>
      <c r="J486">
        <v>67</v>
      </c>
      <c r="K486">
        <v>83.08</v>
      </c>
      <c r="L486">
        <v>871</v>
      </c>
      <c r="M486">
        <v>1080.04</v>
      </c>
      <c r="N486">
        <v>6</v>
      </c>
      <c r="O486" t="s">
        <v>136</v>
      </c>
      <c r="P486">
        <v>2022</v>
      </c>
    </row>
    <row r="487" spans="1:16">
      <c r="A487">
        <v>44871</v>
      </c>
      <c r="B487" t="s">
        <v>47</v>
      </c>
      <c r="C487">
        <v>13</v>
      </c>
      <c r="D487" t="s">
        <v>69</v>
      </c>
      <c r="E487" t="s">
        <v>71</v>
      </c>
      <c r="F487">
        <v>0</v>
      </c>
      <c r="G487" t="s">
        <v>98</v>
      </c>
      <c r="H487" t="s">
        <v>120</v>
      </c>
      <c r="I487" t="s">
        <v>125</v>
      </c>
      <c r="J487">
        <v>12</v>
      </c>
      <c r="K487">
        <v>15.72</v>
      </c>
      <c r="L487">
        <v>156</v>
      </c>
      <c r="M487">
        <v>204.36</v>
      </c>
      <c r="N487">
        <v>6</v>
      </c>
      <c r="O487" t="s">
        <v>136</v>
      </c>
      <c r="P487">
        <v>2022</v>
      </c>
    </row>
    <row r="488" spans="1:16">
      <c r="A488">
        <v>44871</v>
      </c>
      <c r="B488" t="s">
        <v>30</v>
      </c>
      <c r="C488">
        <v>13</v>
      </c>
      <c r="D488" t="s">
        <v>70</v>
      </c>
      <c r="E488" t="s">
        <v>72</v>
      </c>
      <c r="F488">
        <v>0</v>
      </c>
      <c r="G488" t="s">
        <v>80</v>
      </c>
      <c r="H488" t="s">
        <v>118</v>
      </c>
      <c r="I488" t="s">
        <v>122</v>
      </c>
      <c r="J488">
        <v>120</v>
      </c>
      <c r="K488">
        <v>162</v>
      </c>
      <c r="L488">
        <v>1560</v>
      </c>
      <c r="M488">
        <v>2106</v>
      </c>
      <c r="N488">
        <v>6</v>
      </c>
      <c r="O488" t="s">
        <v>136</v>
      </c>
      <c r="P488">
        <v>2022</v>
      </c>
    </row>
    <row r="489" spans="1:16">
      <c r="A489">
        <v>44872</v>
      </c>
      <c r="B489" t="s">
        <v>37</v>
      </c>
      <c r="C489">
        <v>13</v>
      </c>
      <c r="D489" t="s">
        <v>69</v>
      </c>
      <c r="E489" t="s">
        <v>72</v>
      </c>
      <c r="F489">
        <v>0</v>
      </c>
      <c r="G489" t="s">
        <v>87</v>
      </c>
      <c r="H489" t="s">
        <v>118</v>
      </c>
      <c r="I489" t="s">
        <v>123</v>
      </c>
      <c r="J489">
        <v>90</v>
      </c>
      <c r="K489">
        <v>115.2</v>
      </c>
      <c r="L489">
        <v>1170</v>
      </c>
      <c r="M489">
        <v>1497.6</v>
      </c>
      <c r="N489">
        <v>7</v>
      </c>
      <c r="O489" t="s">
        <v>136</v>
      </c>
      <c r="P489">
        <v>2022</v>
      </c>
    </row>
    <row r="490" spans="1:16">
      <c r="A490">
        <v>44873</v>
      </c>
      <c r="B490" t="s">
        <v>63</v>
      </c>
      <c r="C490">
        <v>11</v>
      </c>
      <c r="D490" t="s">
        <v>68</v>
      </c>
      <c r="E490" t="s">
        <v>72</v>
      </c>
      <c r="F490">
        <v>0</v>
      </c>
      <c r="G490" t="s">
        <v>116</v>
      </c>
      <c r="H490" t="s">
        <v>121</v>
      </c>
      <c r="I490" t="s">
        <v>123</v>
      </c>
      <c r="J490">
        <v>90</v>
      </c>
      <c r="K490">
        <v>96.3</v>
      </c>
      <c r="L490">
        <v>990</v>
      </c>
      <c r="M490">
        <v>1059.3</v>
      </c>
      <c r="N490">
        <v>8</v>
      </c>
      <c r="O490" t="s">
        <v>136</v>
      </c>
      <c r="P490">
        <v>2022</v>
      </c>
    </row>
    <row r="491" spans="1:16">
      <c r="A491">
        <v>44873</v>
      </c>
      <c r="B491" t="s">
        <v>60</v>
      </c>
      <c r="C491">
        <v>10</v>
      </c>
      <c r="D491" t="s">
        <v>68</v>
      </c>
      <c r="E491" t="s">
        <v>71</v>
      </c>
      <c r="F491">
        <v>0</v>
      </c>
      <c r="G491" t="s">
        <v>112</v>
      </c>
      <c r="H491" t="s">
        <v>120</v>
      </c>
      <c r="I491" t="s">
        <v>122</v>
      </c>
      <c r="J491">
        <v>150</v>
      </c>
      <c r="K491">
        <v>210</v>
      </c>
      <c r="L491">
        <v>1500</v>
      </c>
      <c r="M491">
        <v>2100</v>
      </c>
      <c r="N491">
        <v>8</v>
      </c>
      <c r="O491" t="s">
        <v>136</v>
      </c>
      <c r="P491">
        <v>2022</v>
      </c>
    </row>
    <row r="492" spans="1:16">
      <c r="A492">
        <v>44874</v>
      </c>
      <c r="B492" t="s">
        <v>46</v>
      </c>
      <c r="C492">
        <v>8</v>
      </c>
      <c r="D492" t="s">
        <v>69</v>
      </c>
      <c r="E492" t="s">
        <v>72</v>
      </c>
      <c r="F492">
        <v>0</v>
      </c>
      <c r="G492" t="s">
        <v>97</v>
      </c>
      <c r="H492" t="s">
        <v>121</v>
      </c>
      <c r="I492" t="s">
        <v>124</v>
      </c>
      <c r="J492">
        <v>48</v>
      </c>
      <c r="K492">
        <v>57.12</v>
      </c>
      <c r="L492">
        <v>384</v>
      </c>
      <c r="M492">
        <v>456.96</v>
      </c>
      <c r="N492">
        <v>9</v>
      </c>
      <c r="O492" t="s">
        <v>136</v>
      </c>
      <c r="P492">
        <v>2022</v>
      </c>
    </row>
    <row r="493" spans="1:16">
      <c r="A493">
        <v>44875</v>
      </c>
      <c r="B493" t="s">
        <v>50</v>
      </c>
      <c r="C493">
        <v>7</v>
      </c>
      <c r="D493" t="s">
        <v>70</v>
      </c>
      <c r="E493" t="s">
        <v>71</v>
      </c>
      <c r="F493">
        <v>0</v>
      </c>
      <c r="G493" t="s">
        <v>102</v>
      </c>
      <c r="H493" t="s">
        <v>120</v>
      </c>
      <c r="I493" t="s">
        <v>125</v>
      </c>
      <c r="J493">
        <v>37</v>
      </c>
      <c r="K493">
        <v>49.21</v>
      </c>
      <c r="L493">
        <v>259</v>
      </c>
      <c r="M493">
        <v>344.47</v>
      </c>
      <c r="N493">
        <v>10</v>
      </c>
      <c r="O493" t="s">
        <v>136</v>
      </c>
      <c r="P493">
        <v>2022</v>
      </c>
    </row>
    <row r="494" spans="1:16">
      <c r="A494">
        <v>44878</v>
      </c>
      <c r="B494" t="s">
        <v>46</v>
      </c>
      <c r="C494">
        <v>10</v>
      </c>
      <c r="D494" t="s">
        <v>68</v>
      </c>
      <c r="E494" t="s">
        <v>72</v>
      </c>
      <c r="F494">
        <v>0</v>
      </c>
      <c r="G494" t="s">
        <v>97</v>
      </c>
      <c r="H494" t="s">
        <v>121</v>
      </c>
      <c r="I494" t="s">
        <v>124</v>
      </c>
      <c r="J494">
        <v>48</v>
      </c>
      <c r="K494">
        <v>57.12</v>
      </c>
      <c r="L494">
        <v>480</v>
      </c>
      <c r="M494">
        <v>571.20000000000005</v>
      </c>
      <c r="N494">
        <v>13</v>
      </c>
      <c r="O494" t="s">
        <v>136</v>
      </c>
      <c r="P494">
        <v>2022</v>
      </c>
    </row>
    <row r="495" spans="1:16">
      <c r="A495">
        <v>44879</v>
      </c>
      <c r="B495" t="s">
        <v>49</v>
      </c>
      <c r="C495">
        <v>1</v>
      </c>
      <c r="D495" t="s">
        <v>70</v>
      </c>
      <c r="E495" t="s">
        <v>72</v>
      </c>
      <c r="F495">
        <v>0</v>
      </c>
      <c r="G495" t="s">
        <v>101</v>
      </c>
      <c r="H495" t="s">
        <v>119</v>
      </c>
      <c r="I495" t="s">
        <v>123</v>
      </c>
      <c r="J495">
        <v>105</v>
      </c>
      <c r="K495">
        <v>142.80000000000001</v>
      </c>
      <c r="L495">
        <v>105</v>
      </c>
      <c r="M495">
        <v>142.80000000000001</v>
      </c>
      <c r="N495">
        <v>14</v>
      </c>
      <c r="O495" t="s">
        <v>136</v>
      </c>
      <c r="P495">
        <v>2022</v>
      </c>
    </row>
    <row r="496" spans="1:16">
      <c r="A496">
        <v>44880</v>
      </c>
      <c r="B496" t="s">
        <v>55</v>
      </c>
      <c r="C496">
        <v>14</v>
      </c>
      <c r="D496" t="s">
        <v>70</v>
      </c>
      <c r="E496" t="s">
        <v>72</v>
      </c>
      <c r="F496">
        <v>0</v>
      </c>
      <c r="G496" t="s">
        <v>107</v>
      </c>
      <c r="H496" t="s">
        <v>120</v>
      </c>
      <c r="I496" t="s">
        <v>123</v>
      </c>
      <c r="J496">
        <v>73</v>
      </c>
      <c r="K496">
        <v>94.17</v>
      </c>
      <c r="L496">
        <v>1022</v>
      </c>
      <c r="M496">
        <v>1318.38</v>
      </c>
      <c r="N496">
        <v>15</v>
      </c>
      <c r="O496" t="s">
        <v>136</v>
      </c>
      <c r="P496">
        <v>2022</v>
      </c>
    </row>
    <row r="497" spans="1:16">
      <c r="A497">
        <v>44881</v>
      </c>
      <c r="B497" t="s">
        <v>59</v>
      </c>
      <c r="C497">
        <v>8</v>
      </c>
      <c r="D497" t="s">
        <v>69</v>
      </c>
      <c r="E497" t="s">
        <v>71</v>
      </c>
      <c r="F497">
        <v>0</v>
      </c>
      <c r="G497" t="s">
        <v>111</v>
      </c>
      <c r="H497" t="s">
        <v>120</v>
      </c>
      <c r="I497" t="s">
        <v>122</v>
      </c>
      <c r="J497">
        <v>134</v>
      </c>
      <c r="K497">
        <v>156.78</v>
      </c>
      <c r="L497">
        <v>1072</v>
      </c>
      <c r="M497">
        <v>1254.24</v>
      </c>
      <c r="N497">
        <v>16</v>
      </c>
      <c r="O497" t="s">
        <v>136</v>
      </c>
      <c r="P497">
        <v>2022</v>
      </c>
    </row>
    <row r="498" spans="1:16">
      <c r="A498">
        <v>44883</v>
      </c>
      <c r="B498" t="s">
        <v>33</v>
      </c>
      <c r="C498">
        <v>8</v>
      </c>
      <c r="D498" t="s">
        <v>70</v>
      </c>
      <c r="E498" t="s">
        <v>72</v>
      </c>
      <c r="F498">
        <v>0</v>
      </c>
      <c r="G498" t="s">
        <v>83</v>
      </c>
      <c r="H498" t="s">
        <v>121</v>
      </c>
      <c r="I498" t="s">
        <v>124</v>
      </c>
      <c r="J498">
        <v>55</v>
      </c>
      <c r="K498">
        <v>58.3</v>
      </c>
      <c r="L498">
        <v>440</v>
      </c>
      <c r="M498">
        <v>466.4</v>
      </c>
      <c r="N498">
        <v>18</v>
      </c>
      <c r="O498" t="s">
        <v>136</v>
      </c>
      <c r="P498">
        <v>2022</v>
      </c>
    </row>
    <row r="499" spans="1:16">
      <c r="A499">
        <v>44886</v>
      </c>
      <c r="B499" t="s">
        <v>34</v>
      </c>
      <c r="C499">
        <v>6</v>
      </c>
      <c r="D499" t="s">
        <v>70</v>
      </c>
      <c r="E499" t="s">
        <v>72</v>
      </c>
      <c r="F499">
        <v>0</v>
      </c>
      <c r="G499" t="s">
        <v>84</v>
      </c>
      <c r="H499" t="s">
        <v>117</v>
      </c>
      <c r="I499" t="s">
        <v>124</v>
      </c>
      <c r="J499">
        <v>61</v>
      </c>
      <c r="K499">
        <v>76.25</v>
      </c>
      <c r="L499">
        <v>366</v>
      </c>
      <c r="M499">
        <v>457.5</v>
      </c>
      <c r="N499">
        <v>21</v>
      </c>
      <c r="O499" t="s">
        <v>136</v>
      </c>
      <c r="P499">
        <v>2022</v>
      </c>
    </row>
    <row r="500" spans="1:16">
      <c r="A500">
        <v>44888</v>
      </c>
      <c r="B500" t="s">
        <v>63</v>
      </c>
      <c r="C500">
        <v>12</v>
      </c>
      <c r="D500" t="s">
        <v>69</v>
      </c>
      <c r="E500" t="s">
        <v>71</v>
      </c>
      <c r="F500">
        <v>0</v>
      </c>
      <c r="G500" t="s">
        <v>116</v>
      </c>
      <c r="H500" t="s">
        <v>121</v>
      </c>
      <c r="I500" t="s">
        <v>123</v>
      </c>
      <c r="J500">
        <v>90</v>
      </c>
      <c r="K500">
        <v>96.3</v>
      </c>
      <c r="L500">
        <v>1080</v>
      </c>
      <c r="M500">
        <v>1155.5999999999999</v>
      </c>
      <c r="N500">
        <v>23</v>
      </c>
      <c r="O500" t="s">
        <v>136</v>
      </c>
      <c r="P500">
        <v>2022</v>
      </c>
    </row>
    <row r="501" spans="1:16">
      <c r="A501">
        <v>44890</v>
      </c>
      <c r="B501" t="s">
        <v>23</v>
      </c>
      <c r="C501">
        <v>5</v>
      </c>
      <c r="D501" t="s">
        <v>70</v>
      </c>
      <c r="E501" t="s">
        <v>72</v>
      </c>
      <c r="F501">
        <v>0</v>
      </c>
      <c r="G501" t="s">
        <v>76</v>
      </c>
      <c r="H501" t="s">
        <v>119</v>
      </c>
      <c r="I501" t="s">
        <v>124</v>
      </c>
      <c r="J501">
        <v>44</v>
      </c>
      <c r="K501">
        <v>48.84</v>
      </c>
      <c r="L501">
        <v>220</v>
      </c>
      <c r="M501">
        <v>244.2</v>
      </c>
      <c r="N501">
        <v>25</v>
      </c>
      <c r="O501" t="s">
        <v>136</v>
      </c>
      <c r="P501">
        <v>2022</v>
      </c>
    </row>
    <row r="502" spans="1:16">
      <c r="A502">
        <v>44891</v>
      </c>
      <c r="B502" t="s">
        <v>38</v>
      </c>
      <c r="C502">
        <v>5</v>
      </c>
      <c r="D502" t="s">
        <v>70</v>
      </c>
      <c r="E502" t="s">
        <v>71</v>
      </c>
      <c r="F502">
        <v>0</v>
      </c>
      <c r="G502" t="s">
        <v>88</v>
      </c>
      <c r="H502" t="s">
        <v>121</v>
      </c>
      <c r="I502" t="s">
        <v>123</v>
      </c>
      <c r="J502">
        <v>89</v>
      </c>
      <c r="K502">
        <v>117.48</v>
      </c>
      <c r="L502">
        <v>445</v>
      </c>
      <c r="M502">
        <v>587.4</v>
      </c>
      <c r="N502">
        <v>26</v>
      </c>
      <c r="O502" t="s">
        <v>136</v>
      </c>
      <c r="P502">
        <v>2022</v>
      </c>
    </row>
    <row r="503" spans="1:16">
      <c r="A503">
        <v>44892</v>
      </c>
      <c r="B503" t="s">
        <v>33</v>
      </c>
      <c r="C503">
        <v>15</v>
      </c>
      <c r="D503" t="s">
        <v>70</v>
      </c>
      <c r="E503" t="s">
        <v>71</v>
      </c>
      <c r="F503">
        <v>0</v>
      </c>
      <c r="G503" t="s">
        <v>83</v>
      </c>
      <c r="H503" t="s">
        <v>121</v>
      </c>
      <c r="I503" t="s">
        <v>124</v>
      </c>
      <c r="J503">
        <v>55</v>
      </c>
      <c r="K503">
        <v>58.3</v>
      </c>
      <c r="L503">
        <v>825</v>
      </c>
      <c r="M503">
        <v>874.5</v>
      </c>
      <c r="N503">
        <v>27</v>
      </c>
      <c r="O503" t="s">
        <v>136</v>
      </c>
      <c r="P503">
        <v>2022</v>
      </c>
    </row>
    <row r="504" spans="1:16">
      <c r="A504">
        <v>44893</v>
      </c>
      <c r="B504" t="s">
        <v>25</v>
      </c>
      <c r="C504">
        <v>8</v>
      </c>
      <c r="D504" t="s">
        <v>70</v>
      </c>
      <c r="E504" t="s">
        <v>72</v>
      </c>
      <c r="F504">
        <v>0</v>
      </c>
      <c r="G504" t="s">
        <v>78</v>
      </c>
      <c r="H504" t="s">
        <v>121</v>
      </c>
      <c r="I504" t="s">
        <v>123</v>
      </c>
      <c r="J504">
        <v>93</v>
      </c>
      <c r="K504">
        <v>104.16</v>
      </c>
      <c r="L504">
        <v>744</v>
      </c>
      <c r="M504">
        <v>833.28</v>
      </c>
      <c r="N504">
        <v>28</v>
      </c>
      <c r="O504" t="s">
        <v>136</v>
      </c>
      <c r="P504">
        <v>2022</v>
      </c>
    </row>
    <row r="505" spans="1:16">
      <c r="A505">
        <v>44895</v>
      </c>
      <c r="B505" t="s">
        <v>47</v>
      </c>
      <c r="C505">
        <v>2</v>
      </c>
      <c r="D505" t="s">
        <v>70</v>
      </c>
      <c r="E505" t="s">
        <v>71</v>
      </c>
      <c r="F505">
        <v>0</v>
      </c>
      <c r="G505" t="s">
        <v>98</v>
      </c>
      <c r="H505" t="s">
        <v>120</v>
      </c>
      <c r="I505" t="s">
        <v>125</v>
      </c>
      <c r="J505">
        <v>12</v>
      </c>
      <c r="K505">
        <v>15.72</v>
      </c>
      <c r="L505">
        <v>24</v>
      </c>
      <c r="M505">
        <v>31.44</v>
      </c>
      <c r="N505">
        <v>30</v>
      </c>
      <c r="O505" t="s">
        <v>136</v>
      </c>
      <c r="P505">
        <v>2022</v>
      </c>
    </row>
    <row r="506" spans="1:16">
      <c r="A506">
        <v>44898</v>
      </c>
      <c r="B506" t="s">
        <v>53</v>
      </c>
      <c r="C506">
        <v>5</v>
      </c>
      <c r="D506" t="s">
        <v>68</v>
      </c>
      <c r="E506" t="s">
        <v>72</v>
      </c>
      <c r="F506">
        <v>0</v>
      </c>
      <c r="G506" t="s">
        <v>105</v>
      </c>
      <c r="H506" t="s">
        <v>121</v>
      </c>
      <c r="I506" t="s">
        <v>125</v>
      </c>
      <c r="J506">
        <v>37</v>
      </c>
      <c r="K506">
        <v>41.81</v>
      </c>
      <c r="L506">
        <v>185</v>
      </c>
      <c r="M506">
        <v>209.05</v>
      </c>
      <c r="N506">
        <v>3</v>
      </c>
      <c r="O506" t="s">
        <v>137</v>
      </c>
      <c r="P506">
        <v>2022</v>
      </c>
    </row>
    <row r="507" spans="1:16">
      <c r="A507">
        <v>44899</v>
      </c>
      <c r="B507" t="s">
        <v>62</v>
      </c>
      <c r="C507">
        <v>10</v>
      </c>
      <c r="D507" t="s">
        <v>70</v>
      </c>
      <c r="E507" t="s">
        <v>72</v>
      </c>
      <c r="F507">
        <v>0</v>
      </c>
      <c r="G507" t="s">
        <v>115</v>
      </c>
      <c r="H507" t="s">
        <v>121</v>
      </c>
      <c r="I507" t="s">
        <v>125</v>
      </c>
      <c r="J507">
        <v>18</v>
      </c>
      <c r="K507">
        <v>24.66</v>
      </c>
      <c r="L507">
        <v>180</v>
      </c>
      <c r="M507">
        <v>246.6</v>
      </c>
      <c r="N507">
        <v>4</v>
      </c>
      <c r="O507" t="s">
        <v>137</v>
      </c>
      <c r="P507">
        <v>2022</v>
      </c>
    </row>
    <row r="508" spans="1:16">
      <c r="A508">
        <v>44899</v>
      </c>
      <c r="B508" t="s">
        <v>31</v>
      </c>
      <c r="C508">
        <v>15</v>
      </c>
      <c r="D508" t="s">
        <v>70</v>
      </c>
      <c r="E508" t="s">
        <v>72</v>
      </c>
      <c r="F508">
        <v>0</v>
      </c>
      <c r="G508" t="s">
        <v>81</v>
      </c>
      <c r="H508" t="s">
        <v>118</v>
      </c>
      <c r="I508" t="s">
        <v>123</v>
      </c>
      <c r="J508">
        <v>76</v>
      </c>
      <c r="K508">
        <v>82.08</v>
      </c>
      <c r="L508">
        <v>1140</v>
      </c>
      <c r="M508">
        <v>1231.2</v>
      </c>
      <c r="N508">
        <v>4</v>
      </c>
      <c r="O508" t="s">
        <v>137</v>
      </c>
      <c r="P508">
        <v>2022</v>
      </c>
    </row>
    <row r="509" spans="1:16">
      <c r="A509">
        <v>44902</v>
      </c>
      <c r="B509" t="s">
        <v>21</v>
      </c>
      <c r="C509">
        <v>12</v>
      </c>
      <c r="D509" t="s">
        <v>70</v>
      </c>
      <c r="E509" t="s">
        <v>72</v>
      </c>
      <c r="F509">
        <v>0</v>
      </c>
      <c r="G509" t="s">
        <v>74</v>
      </c>
      <c r="H509" t="s">
        <v>118</v>
      </c>
      <c r="I509" t="s">
        <v>123</v>
      </c>
      <c r="J509">
        <v>72</v>
      </c>
      <c r="K509">
        <v>79.92</v>
      </c>
      <c r="L509">
        <v>864</v>
      </c>
      <c r="M509">
        <v>959.04</v>
      </c>
      <c r="N509">
        <v>7</v>
      </c>
      <c r="O509" t="s">
        <v>137</v>
      </c>
      <c r="P509">
        <v>2022</v>
      </c>
    </row>
    <row r="510" spans="1:16">
      <c r="A510">
        <v>44902</v>
      </c>
      <c r="B510" t="s">
        <v>41</v>
      </c>
      <c r="C510">
        <v>13</v>
      </c>
      <c r="D510" t="s">
        <v>70</v>
      </c>
      <c r="E510" t="s">
        <v>71</v>
      </c>
      <c r="F510">
        <v>0</v>
      </c>
      <c r="G510" t="s">
        <v>91</v>
      </c>
      <c r="H510" t="s">
        <v>120</v>
      </c>
      <c r="I510" t="s">
        <v>125</v>
      </c>
      <c r="J510">
        <v>13</v>
      </c>
      <c r="K510">
        <v>16.64</v>
      </c>
      <c r="L510">
        <v>169</v>
      </c>
      <c r="M510">
        <v>216.32</v>
      </c>
      <c r="N510">
        <v>7</v>
      </c>
      <c r="O510" t="s">
        <v>137</v>
      </c>
      <c r="P510">
        <v>2022</v>
      </c>
    </row>
    <row r="511" spans="1:16">
      <c r="A511">
        <v>44902</v>
      </c>
      <c r="B511" t="s">
        <v>21</v>
      </c>
      <c r="C511">
        <v>5</v>
      </c>
      <c r="D511" t="s">
        <v>70</v>
      </c>
      <c r="E511" t="s">
        <v>72</v>
      </c>
      <c r="F511">
        <v>0</v>
      </c>
      <c r="G511" t="s">
        <v>74</v>
      </c>
      <c r="H511" t="s">
        <v>118</v>
      </c>
      <c r="I511" t="s">
        <v>123</v>
      </c>
      <c r="J511">
        <v>72</v>
      </c>
      <c r="K511">
        <v>79.92</v>
      </c>
      <c r="L511">
        <v>360</v>
      </c>
      <c r="M511">
        <v>399.6</v>
      </c>
      <c r="N511">
        <v>7</v>
      </c>
      <c r="O511" t="s">
        <v>137</v>
      </c>
      <c r="P511">
        <v>2022</v>
      </c>
    </row>
    <row r="512" spans="1:16">
      <c r="A512">
        <v>44906</v>
      </c>
      <c r="B512" t="s">
        <v>46</v>
      </c>
      <c r="C512">
        <v>5</v>
      </c>
      <c r="D512" t="s">
        <v>70</v>
      </c>
      <c r="E512" t="s">
        <v>71</v>
      </c>
      <c r="F512">
        <v>0</v>
      </c>
      <c r="G512" t="s">
        <v>97</v>
      </c>
      <c r="H512" t="s">
        <v>121</v>
      </c>
      <c r="I512" t="s">
        <v>124</v>
      </c>
      <c r="J512">
        <v>48</v>
      </c>
      <c r="K512">
        <v>57.12</v>
      </c>
      <c r="L512">
        <v>240</v>
      </c>
      <c r="M512">
        <v>285.60000000000002</v>
      </c>
      <c r="N512">
        <v>11</v>
      </c>
      <c r="O512" t="s">
        <v>137</v>
      </c>
      <c r="P512">
        <v>2022</v>
      </c>
    </row>
    <row r="513" spans="1:16">
      <c r="A513">
        <v>44906</v>
      </c>
      <c r="B513" t="s">
        <v>22</v>
      </c>
      <c r="C513">
        <v>9</v>
      </c>
      <c r="D513" t="s">
        <v>68</v>
      </c>
      <c r="E513" t="s">
        <v>71</v>
      </c>
      <c r="F513">
        <v>0</v>
      </c>
      <c r="G513" t="s">
        <v>75</v>
      </c>
      <c r="H513" t="s">
        <v>120</v>
      </c>
      <c r="I513" t="s">
        <v>123</v>
      </c>
      <c r="J513">
        <v>112</v>
      </c>
      <c r="K513">
        <v>122.08</v>
      </c>
      <c r="L513">
        <v>1008</v>
      </c>
      <c r="M513">
        <v>1098.72</v>
      </c>
      <c r="N513">
        <v>11</v>
      </c>
      <c r="O513" t="s">
        <v>137</v>
      </c>
      <c r="P513">
        <v>2022</v>
      </c>
    </row>
    <row r="514" spans="1:16">
      <c r="A514">
        <v>44906</v>
      </c>
      <c r="B514" t="s">
        <v>29</v>
      </c>
      <c r="C514">
        <v>10</v>
      </c>
      <c r="D514" t="s">
        <v>69</v>
      </c>
      <c r="E514" t="s">
        <v>72</v>
      </c>
      <c r="F514">
        <v>0</v>
      </c>
      <c r="G514" t="s">
        <v>113</v>
      </c>
      <c r="H514" t="s">
        <v>120</v>
      </c>
      <c r="I514" t="s">
        <v>123</v>
      </c>
      <c r="J514">
        <v>112</v>
      </c>
      <c r="K514">
        <v>146.72</v>
      </c>
      <c r="L514">
        <v>1120</v>
      </c>
      <c r="M514">
        <v>1467.2</v>
      </c>
      <c r="N514">
        <v>11</v>
      </c>
      <c r="O514" t="s">
        <v>137</v>
      </c>
      <c r="P514">
        <v>2022</v>
      </c>
    </row>
    <row r="515" spans="1:16">
      <c r="A515">
        <v>44907</v>
      </c>
      <c r="B515" t="s">
        <v>48</v>
      </c>
      <c r="C515">
        <v>9</v>
      </c>
      <c r="D515" t="s">
        <v>68</v>
      </c>
      <c r="E515" t="s">
        <v>72</v>
      </c>
      <c r="F515">
        <v>0</v>
      </c>
      <c r="G515" t="s">
        <v>99</v>
      </c>
      <c r="H515" t="s">
        <v>121</v>
      </c>
      <c r="I515" t="s">
        <v>122</v>
      </c>
      <c r="J515">
        <v>148</v>
      </c>
      <c r="K515">
        <v>201.28</v>
      </c>
      <c r="L515">
        <v>1332</v>
      </c>
      <c r="M515">
        <v>1811.52</v>
      </c>
      <c r="N515">
        <v>12</v>
      </c>
      <c r="O515" t="s">
        <v>137</v>
      </c>
      <c r="P515">
        <v>2022</v>
      </c>
    </row>
    <row r="516" spans="1:16">
      <c r="A516">
        <v>44907</v>
      </c>
      <c r="B516" t="s">
        <v>61</v>
      </c>
      <c r="C516">
        <v>10</v>
      </c>
      <c r="D516" t="s">
        <v>68</v>
      </c>
      <c r="E516" t="s">
        <v>71</v>
      </c>
      <c r="F516">
        <v>0</v>
      </c>
      <c r="G516" t="s">
        <v>114</v>
      </c>
      <c r="H516" t="s">
        <v>118</v>
      </c>
      <c r="I516" t="s">
        <v>122</v>
      </c>
      <c r="J516">
        <v>138</v>
      </c>
      <c r="K516">
        <v>173.88</v>
      </c>
      <c r="L516">
        <v>1380</v>
      </c>
      <c r="M516">
        <v>1738.8</v>
      </c>
      <c r="N516">
        <v>12</v>
      </c>
      <c r="O516" t="s">
        <v>137</v>
      </c>
      <c r="P516">
        <v>2022</v>
      </c>
    </row>
    <row r="517" spans="1:16">
      <c r="A517">
        <v>44909</v>
      </c>
      <c r="B517" t="s">
        <v>44</v>
      </c>
      <c r="C517">
        <v>4</v>
      </c>
      <c r="D517" t="s">
        <v>70</v>
      </c>
      <c r="E517" t="s">
        <v>72</v>
      </c>
      <c r="F517">
        <v>0</v>
      </c>
      <c r="G517" t="s">
        <v>95</v>
      </c>
      <c r="H517" t="s">
        <v>119</v>
      </c>
      <c r="I517" t="s">
        <v>122</v>
      </c>
      <c r="J517">
        <v>133</v>
      </c>
      <c r="K517">
        <v>155.61000000000001</v>
      </c>
      <c r="L517">
        <v>532</v>
      </c>
      <c r="M517">
        <v>622.44000000000005</v>
      </c>
      <c r="N517">
        <v>14</v>
      </c>
      <c r="O517" t="s">
        <v>137</v>
      </c>
      <c r="P517">
        <v>2022</v>
      </c>
    </row>
    <row r="518" spans="1:16">
      <c r="A518">
        <v>44910</v>
      </c>
      <c r="B518" t="s">
        <v>57</v>
      </c>
      <c r="C518">
        <v>13</v>
      </c>
      <c r="D518" t="s">
        <v>70</v>
      </c>
      <c r="E518" t="s">
        <v>71</v>
      </c>
      <c r="F518">
        <v>0</v>
      </c>
      <c r="G518" t="s">
        <v>109</v>
      </c>
      <c r="H518" t="s">
        <v>119</v>
      </c>
      <c r="I518" t="s">
        <v>125</v>
      </c>
      <c r="J518">
        <v>6</v>
      </c>
      <c r="K518">
        <v>7.8599999999999994</v>
      </c>
      <c r="L518">
        <v>78</v>
      </c>
      <c r="M518">
        <v>102.18</v>
      </c>
      <c r="N518">
        <v>15</v>
      </c>
      <c r="O518" t="s">
        <v>137</v>
      </c>
      <c r="P518">
        <v>2022</v>
      </c>
    </row>
    <row r="519" spans="1:16">
      <c r="A519">
        <v>44914</v>
      </c>
      <c r="B519" t="s">
        <v>31</v>
      </c>
      <c r="C519">
        <v>7</v>
      </c>
      <c r="D519" t="s">
        <v>70</v>
      </c>
      <c r="E519" t="s">
        <v>71</v>
      </c>
      <c r="F519">
        <v>0</v>
      </c>
      <c r="G519" t="s">
        <v>81</v>
      </c>
      <c r="H519" t="s">
        <v>118</v>
      </c>
      <c r="I519" t="s">
        <v>123</v>
      </c>
      <c r="J519">
        <v>76</v>
      </c>
      <c r="K519">
        <v>82.08</v>
      </c>
      <c r="L519">
        <v>532</v>
      </c>
      <c r="M519">
        <v>574.55999999999995</v>
      </c>
      <c r="N519">
        <v>19</v>
      </c>
      <c r="O519" t="s">
        <v>137</v>
      </c>
      <c r="P519">
        <v>2022</v>
      </c>
    </row>
    <row r="520" spans="1:16">
      <c r="A520">
        <v>44914</v>
      </c>
      <c r="B520" t="s">
        <v>51</v>
      </c>
      <c r="C520">
        <v>14</v>
      </c>
      <c r="D520" t="s">
        <v>70</v>
      </c>
      <c r="E520" t="s">
        <v>72</v>
      </c>
      <c r="F520">
        <v>0</v>
      </c>
      <c r="G520" t="s">
        <v>103</v>
      </c>
      <c r="H520" t="s">
        <v>120</v>
      </c>
      <c r="I520" t="s">
        <v>124</v>
      </c>
      <c r="J520">
        <v>44</v>
      </c>
      <c r="K520">
        <v>48.4</v>
      </c>
      <c r="L520">
        <v>616</v>
      </c>
      <c r="M520">
        <v>677.6</v>
      </c>
      <c r="N520">
        <v>19</v>
      </c>
      <c r="O520" t="s">
        <v>137</v>
      </c>
      <c r="P520">
        <v>2022</v>
      </c>
    </row>
    <row r="521" spans="1:16">
      <c r="A521">
        <v>44914</v>
      </c>
      <c r="B521" t="s">
        <v>57</v>
      </c>
      <c r="C521">
        <v>11</v>
      </c>
      <c r="D521" t="s">
        <v>69</v>
      </c>
      <c r="E521" t="s">
        <v>71</v>
      </c>
      <c r="F521">
        <v>0</v>
      </c>
      <c r="G521" t="s">
        <v>109</v>
      </c>
      <c r="H521" t="s">
        <v>119</v>
      </c>
      <c r="I521" t="s">
        <v>125</v>
      </c>
      <c r="J521">
        <v>6</v>
      </c>
      <c r="K521">
        <v>7.8599999999999994</v>
      </c>
      <c r="L521">
        <v>66</v>
      </c>
      <c r="M521">
        <v>86.46</v>
      </c>
      <c r="N521">
        <v>19</v>
      </c>
      <c r="O521" t="s">
        <v>137</v>
      </c>
      <c r="P521">
        <v>2022</v>
      </c>
    </row>
    <row r="522" spans="1:16">
      <c r="A522">
        <v>44916</v>
      </c>
      <c r="B522" t="s">
        <v>35</v>
      </c>
      <c r="C522">
        <v>10</v>
      </c>
      <c r="D522" t="s">
        <v>70</v>
      </c>
      <c r="E522" t="s">
        <v>71</v>
      </c>
      <c r="F522">
        <v>0</v>
      </c>
      <c r="G522" t="s">
        <v>85</v>
      </c>
      <c r="H522" t="s">
        <v>119</v>
      </c>
      <c r="I522" t="s">
        <v>123</v>
      </c>
      <c r="J522">
        <v>75</v>
      </c>
      <c r="K522">
        <v>85.5</v>
      </c>
      <c r="L522">
        <v>750</v>
      </c>
      <c r="M522">
        <v>855</v>
      </c>
      <c r="N522">
        <v>21</v>
      </c>
      <c r="O522" t="s">
        <v>137</v>
      </c>
      <c r="P522">
        <v>2022</v>
      </c>
    </row>
    <row r="523" spans="1:16">
      <c r="A523">
        <v>44924</v>
      </c>
      <c r="B523" t="s">
        <v>45</v>
      </c>
      <c r="C523">
        <v>15</v>
      </c>
      <c r="D523" t="s">
        <v>70</v>
      </c>
      <c r="E523" t="s">
        <v>71</v>
      </c>
      <c r="F523">
        <v>0</v>
      </c>
      <c r="G523" t="s">
        <v>96</v>
      </c>
      <c r="H523" t="s">
        <v>119</v>
      </c>
      <c r="I523" t="s">
        <v>123</v>
      </c>
      <c r="J523">
        <v>83</v>
      </c>
      <c r="K523">
        <v>94.62</v>
      </c>
      <c r="L523">
        <v>1245</v>
      </c>
      <c r="M523">
        <v>1419.3</v>
      </c>
      <c r="N523">
        <v>29</v>
      </c>
      <c r="O523" t="s">
        <v>137</v>
      </c>
      <c r="P523">
        <v>2022</v>
      </c>
    </row>
    <row r="524" spans="1:16">
      <c r="A524">
        <v>44924</v>
      </c>
      <c r="B524" t="s">
        <v>30</v>
      </c>
      <c r="C524">
        <v>1</v>
      </c>
      <c r="D524" t="s">
        <v>68</v>
      </c>
      <c r="E524" t="s">
        <v>72</v>
      </c>
      <c r="F524">
        <v>0</v>
      </c>
      <c r="G524" t="s">
        <v>80</v>
      </c>
      <c r="H524" t="s">
        <v>118</v>
      </c>
      <c r="I524" t="s">
        <v>122</v>
      </c>
      <c r="J524">
        <v>120</v>
      </c>
      <c r="K524">
        <v>162</v>
      </c>
      <c r="L524">
        <v>120</v>
      </c>
      <c r="M524">
        <v>162</v>
      </c>
      <c r="N524">
        <v>29</v>
      </c>
      <c r="O524" t="s">
        <v>137</v>
      </c>
      <c r="P524">
        <v>2022</v>
      </c>
    </row>
    <row r="525" spans="1:16">
      <c r="A525">
        <v>44925</v>
      </c>
      <c r="B525" t="s">
        <v>61</v>
      </c>
      <c r="C525">
        <v>14</v>
      </c>
      <c r="D525" t="s">
        <v>70</v>
      </c>
      <c r="E525" t="s">
        <v>71</v>
      </c>
      <c r="F525">
        <v>0</v>
      </c>
      <c r="G525" t="s">
        <v>114</v>
      </c>
      <c r="H525" t="s">
        <v>118</v>
      </c>
      <c r="I525" t="s">
        <v>122</v>
      </c>
      <c r="J525">
        <v>138</v>
      </c>
      <c r="K525">
        <v>173.88</v>
      </c>
      <c r="L525">
        <v>1932</v>
      </c>
      <c r="M525">
        <v>2434.3200000000002</v>
      </c>
      <c r="N525">
        <v>30</v>
      </c>
      <c r="O525" t="s">
        <v>137</v>
      </c>
      <c r="P525">
        <v>2022</v>
      </c>
    </row>
    <row r="526" spans="1:16">
      <c r="A526">
        <v>44926</v>
      </c>
      <c r="B526" t="s">
        <v>58</v>
      </c>
      <c r="C526">
        <v>12</v>
      </c>
      <c r="D526" t="s">
        <v>69</v>
      </c>
      <c r="E526" t="s">
        <v>71</v>
      </c>
      <c r="F526">
        <v>0</v>
      </c>
      <c r="G526" t="s">
        <v>110</v>
      </c>
      <c r="H526" t="s">
        <v>121</v>
      </c>
      <c r="I526" t="s">
        <v>123</v>
      </c>
      <c r="J526">
        <v>95</v>
      </c>
      <c r="K526">
        <v>119.7</v>
      </c>
      <c r="L526">
        <v>1140</v>
      </c>
      <c r="M526">
        <v>1436.4</v>
      </c>
      <c r="N526">
        <v>31</v>
      </c>
      <c r="O526" t="s">
        <v>137</v>
      </c>
      <c r="P526">
        <v>2022</v>
      </c>
    </row>
    <row r="527" spans="1:16">
      <c r="A527">
        <v>44926</v>
      </c>
      <c r="B527" t="s">
        <v>51</v>
      </c>
      <c r="C527">
        <v>6</v>
      </c>
      <c r="D527" t="s">
        <v>69</v>
      </c>
      <c r="E527" t="s">
        <v>71</v>
      </c>
      <c r="F527">
        <v>0</v>
      </c>
      <c r="G527" t="s">
        <v>103</v>
      </c>
      <c r="H527" t="s">
        <v>120</v>
      </c>
      <c r="I527" t="s">
        <v>124</v>
      </c>
      <c r="J527">
        <v>44</v>
      </c>
      <c r="K527">
        <v>48.4</v>
      </c>
      <c r="L527">
        <v>264</v>
      </c>
      <c r="M527">
        <v>290.39999999999998</v>
      </c>
      <c r="N527">
        <v>31</v>
      </c>
      <c r="O527" t="s">
        <v>137</v>
      </c>
      <c r="P527">
        <v>2022</v>
      </c>
    </row>
    <row r="528" spans="1:16">
      <c r="A528">
        <v>44926</v>
      </c>
      <c r="B528" t="s">
        <v>51</v>
      </c>
      <c r="C528">
        <v>3</v>
      </c>
      <c r="D528" t="s">
        <v>68</v>
      </c>
      <c r="E528" t="s">
        <v>72</v>
      </c>
      <c r="F528">
        <v>0</v>
      </c>
      <c r="G528" t="s">
        <v>103</v>
      </c>
      <c r="H528" t="s">
        <v>120</v>
      </c>
      <c r="I528" t="s">
        <v>124</v>
      </c>
      <c r="J528">
        <v>44</v>
      </c>
      <c r="K528">
        <v>48.4</v>
      </c>
      <c r="L528">
        <v>132</v>
      </c>
      <c r="M528">
        <v>145.19999999999999</v>
      </c>
      <c r="N528">
        <v>31</v>
      </c>
      <c r="O528" t="s">
        <v>137</v>
      </c>
      <c r="P528">
        <v>2022</v>
      </c>
    </row>
    <row r="529" spans="1:16">
      <c r="A529">
        <v>44197</v>
      </c>
      <c r="B529" t="s">
        <v>20</v>
      </c>
      <c r="C529">
        <v>9</v>
      </c>
      <c r="D529" t="s">
        <v>68</v>
      </c>
      <c r="E529" t="s">
        <v>71</v>
      </c>
      <c r="F529">
        <v>0</v>
      </c>
      <c r="G529" t="s">
        <v>73</v>
      </c>
      <c r="H529" t="s">
        <v>117</v>
      </c>
      <c r="I529" t="s">
        <v>122</v>
      </c>
      <c r="J529">
        <v>144</v>
      </c>
      <c r="K529">
        <v>156.96</v>
      </c>
      <c r="L529">
        <v>1296</v>
      </c>
      <c r="M529">
        <v>1412.64</v>
      </c>
      <c r="N529">
        <v>1</v>
      </c>
      <c r="O529" t="s">
        <v>126</v>
      </c>
      <c r="P529">
        <v>2021</v>
      </c>
    </row>
    <row r="530" spans="1:16">
      <c r="A530">
        <v>44198</v>
      </c>
      <c r="B530" t="s">
        <v>21</v>
      </c>
      <c r="C530">
        <v>15</v>
      </c>
      <c r="D530" t="s">
        <v>69</v>
      </c>
      <c r="E530" t="s">
        <v>72</v>
      </c>
      <c r="F530">
        <v>0</v>
      </c>
      <c r="G530" t="s">
        <v>74</v>
      </c>
      <c r="H530" t="s">
        <v>118</v>
      </c>
      <c r="I530" t="s">
        <v>123</v>
      </c>
      <c r="J530">
        <v>72</v>
      </c>
      <c r="K530">
        <v>79.92</v>
      </c>
      <c r="L530">
        <v>1080</v>
      </c>
      <c r="M530">
        <v>1198.8</v>
      </c>
      <c r="N530">
        <v>2</v>
      </c>
      <c r="O530" t="s">
        <v>126</v>
      </c>
      <c r="P530">
        <v>2021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9A994-45C6-4D5D-B3D1-8834367B4C49}">
  <dimension ref="A1:T54"/>
  <sheetViews>
    <sheetView topLeftCell="L34" workbookViewId="0">
      <selection activeCell="S42" sqref="S42:T54"/>
    </sheetView>
  </sheetViews>
  <sheetFormatPr baseColWidth="10" defaultRowHeight="15"/>
  <cols>
    <col min="1" max="1" width="20.85546875" bestFit="1" customWidth="1"/>
    <col min="2" max="3" width="25.7109375" bestFit="1" customWidth="1"/>
    <col min="4" max="4" width="29.7109375" bestFit="1" customWidth="1"/>
    <col min="6" max="6" width="17.5703125" bestFit="1" customWidth="1"/>
    <col min="7" max="7" width="20.140625" bestFit="1" customWidth="1"/>
    <col min="9" max="9" width="17.5703125" bestFit="1" customWidth="1"/>
    <col min="10" max="10" width="19.42578125" bestFit="1" customWidth="1"/>
    <col min="12" max="13" width="17.5703125" bestFit="1" customWidth="1"/>
    <col min="14" max="14" width="19.28515625" bestFit="1" customWidth="1"/>
    <col min="15" max="15" width="28" bestFit="1" customWidth="1"/>
    <col min="16" max="16" width="12.5703125" bestFit="1" customWidth="1"/>
    <col min="18" max="18" width="17.5703125" bestFit="1" customWidth="1"/>
    <col min="19" max="19" width="23.140625" bestFit="1" customWidth="1"/>
    <col min="20" max="20" width="37.7109375" bestFit="1" customWidth="1"/>
  </cols>
  <sheetData>
    <row r="1" spans="1:13">
      <c r="A1" s="31" t="s">
        <v>780</v>
      </c>
      <c r="B1" s="31"/>
      <c r="D1" s="25" t="s">
        <v>781</v>
      </c>
      <c r="F1" s="31" t="s">
        <v>782</v>
      </c>
      <c r="G1" s="31"/>
      <c r="I1" s="31" t="s">
        <v>783</v>
      </c>
      <c r="J1" s="31"/>
      <c r="L1" s="31" t="s">
        <v>784</v>
      </c>
      <c r="M1" s="31"/>
    </row>
    <row r="2" spans="1:13">
      <c r="A2" t="s">
        <v>177</v>
      </c>
      <c r="B2" t="s">
        <v>764</v>
      </c>
      <c r="D2" t="s">
        <v>776</v>
      </c>
      <c r="F2" s="13" t="s">
        <v>175</v>
      </c>
      <c r="G2" t="s">
        <v>214</v>
      </c>
      <c r="I2" s="13" t="s">
        <v>175</v>
      </c>
      <c r="J2" t="s">
        <v>766</v>
      </c>
      <c r="L2" s="13" t="s">
        <v>175</v>
      </c>
      <c r="M2" t="s">
        <v>769</v>
      </c>
    </row>
    <row r="3" spans="1:13">
      <c r="A3">
        <v>527</v>
      </c>
      <c r="B3" s="22">
        <v>401411.91999999969</v>
      </c>
      <c r="D3" s="22">
        <v>761.69244781783618</v>
      </c>
      <c r="F3" s="14" t="s">
        <v>119</v>
      </c>
      <c r="G3" s="16">
        <v>0.19354838709677419</v>
      </c>
      <c r="I3" s="14" t="s">
        <v>70</v>
      </c>
      <c r="J3" s="16">
        <v>0.53700189753320682</v>
      </c>
      <c r="L3" s="14" t="s">
        <v>178</v>
      </c>
      <c r="M3" s="16">
        <v>7.9696394686907021E-2</v>
      </c>
    </row>
    <row r="4" spans="1:13">
      <c r="A4">
        <f>GETPIVOTDATA("Transacción",$A$2)</f>
        <v>527</v>
      </c>
      <c r="B4" s="27">
        <f>GETPIVOTDATA("Suma de Total Selling Value",$A$2)</f>
        <v>401411.91999999969</v>
      </c>
      <c r="D4" s="27">
        <f>GETPIVOTDATA("Total Selling Value",$D$2)</f>
        <v>761.69244781783618</v>
      </c>
      <c r="F4" s="14" t="s">
        <v>120</v>
      </c>
      <c r="G4" s="16">
        <v>0.2239089184060721</v>
      </c>
      <c r="I4" s="14" t="s">
        <v>71</v>
      </c>
      <c r="J4" s="16">
        <v>0.31688804554079697</v>
      </c>
      <c r="L4" s="14" t="s">
        <v>147</v>
      </c>
      <c r="M4" s="16">
        <v>0.25806451612903225</v>
      </c>
    </row>
    <row r="5" spans="1:13">
      <c r="F5" s="14" t="s">
        <v>117</v>
      </c>
      <c r="G5" s="16">
        <v>0.10246679316888045</v>
      </c>
      <c r="I5" s="14" t="s">
        <v>68</v>
      </c>
      <c r="J5" s="16">
        <v>0.14611005692599621</v>
      </c>
      <c r="L5" s="14" t="s">
        <v>179</v>
      </c>
      <c r="M5" s="16">
        <v>0.66223908918406071</v>
      </c>
    </row>
    <row r="6" spans="1:13">
      <c r="F6" s="14" t="s">
        <v>121</v>
      </c>
      <c r="G6" s="16">
        <v>0.2827324478178368</v>
      </c>
      <c r="I6" s="14" t="s">
        <v>176</v>
      </c>
      <c r="J6" s="16">
        <v>1</v>
      </c>
      <c r="L6" s="14" t="s">
        <v>176</v>
      </c>
      <c r="M6" s="16">
        <v>1</v>
      </c>
    </row>
    <row r="7" spans="1:13">
      <c r="A7" s="13" t="s">
        <v>175</v>
      </c>
      <c r="B7" t="s">
        <v>777</v>
      </c>
      <c r="F7" s="14" t="s">
        <v>118</v>
      </c>
      <c r="G7" s="16">
        <v>0.19734345351043645</v>
      </c>
      <c r="I7" s="14" t="str">
        <f>I3</f>
        <v>DIRECT SALES</v>
      </c>
      <c r="J7" s="23">
        <f>GETPIVOTDATA("SALE TYPE",$I$2,"SALE TYPE","DIRECT SALES")</f>
        <v>0.53700189753320682</v>
      </c>
    </row>
    <row r="8" spans="1:13">
      <c r="A8" s="14" t="s">
        <v>119</v>
      </c>
      <c r="B8">
        <v>102</v>
      </c>
      <c r="F8" s="14" t="s">
        <v>176</v>
      </c>
      <c r="G8" s="16">
        <v>1</v>
      </c>
    </row>
    <row r="9" spans="1:13">
      <c r="A9" s="21" t="s">
        <v>86</v>
      </c>
      <c r="B9">
        <v>13</v>
      </c>
      <c r="F9" t="str">
        <f>F6</f>
        <v>Category04</v>
      </c>
      <c r="G9" s="16">
        <f>GETPIVOTDATA("CATEGORY",$F$2,"CATEGORY","Category04")</f>
        <v>0.2827324478178368</v>
      </c>
    </row>
    <row r="10" spans="1:13">
      <c r="A10" s="21" t="s">
        <v>101</v>
      </c>
      <c r="B10">
        <v>15</v>
      </c>
    </row>
    <row r="11" spans="1:13">
      <c r="A11" s="21" t="s">
        <v>79</v>
      </c>
      <c r="B11">
        <v>11</v>
      </c>
    </row>
    <row r="12" spans="1:13">
      <c r="A12" s="21" t="s">
        <v>76</v>
      </c>
      <c r="B12">
        <v>15</v>
      </c>
    </row>
    <row r="13" spans="1:13">
      <c r="A13" s="21" t="s">
        <v>95</v>
      </c>
      <c r="B13">
        <v>14</v>
      </c>
    </row>
    <row r="14" spans="1:13">
      <c r="A14" s="21" t="s">
        <v>85</v>
      </c>
      <c r="B14">
        <v>8</v>
      </c>
    </row>
    <row r="15" spans="1:13">
      <c r="A15" s="21" t="s">
        <v>108</v>
      </c>
      <c r="B15">
        <v>5</v>
      </c>
    </row>
    <row r="16" spans="1:13">
      <c r="A16" s="21" t="s">
        <v>96</v>
      </c>
      <c r="B16">
        <v>11</v>
      </c>
    </row>
    <row r="17" spans="1:15">
      <c r="A17" s="21" t="s">
        <v>109</v>
      </c>
      <c r="B17">
        <v>10</v>
      </c>
    </row>
    <row r="18" spans="1:15">
      <c r="A18" s="14" t="s">
        <v>176</v>
      </c>
      <c r="B18">
        <v>102</v>
      </c>
    </row>
    <row r="29" spans="1:15">
      <c r="M29" s="31" t="s">
        <v>786</v>
      </c>
      <c r="N29" s="31"/>
      <c r="O29" s="31"/>
    </row>
    <row r="30" spans="1:15">
      <c r="M30" t="s">
        <v>186</v>
      </c>
      <c r="N30" t="s">
        <v>779</v>
      </c>
      <c r="O30" t="s">
        <v>785</v>
      </c>
    </row>
    <row r="31" spans="1:15">
      <c r="M31" s="22">
        <v>68907.920000000027</v>
      </c>
      <c r="N31" s="24">
        <v>0.16878726007995443</v>
      </c>
      <c r="O31" s="4">
        <v>106503.1139</v>
      </c>
    </row>
    <row r="32" spans="1:15">
      <c r="M32" s="30">
        <f>GETPIVOTDATA("Suma de total_profit",$M$30)</f>
        <v>68907.920000000027</v>
      </c>
      <c r="N32" s="23">
        <f>GETPIVOTDATA("Promedio de profit_margin",$M$30)</f>
        <v>0.16878726007995443</v>
      </c>
      <c r="O32" s="27">
        <f>GETPIVOTDATA("Suma de total_discount_value",$M$30)</f>
        <v>106503.1139</v>
      </c>
    </row>
    <row r="40" spans="13:20">
      <c r="M40" s="13" t="s">
        <v>175</v>
      </c>
      <c r="N40" t="s">
        <v>186</v>
      </c>
      <c r="R40" s="13" t="s">
        <v>175</v>
      </c>
      <c r="S40" t="s">
        <v>788</v>
      </c>
      <c r="T40" t="s">
        <v>789</v>
      </c>
    </row>
    <row r="41" spans="13:20">
      <c r="M41" s="14" t="s">
        <v>211</v>
      </c>
      <c r="N41" s="22"/>
      <c r="R41" s="14" t="s">
        <v>211</v>
      </c>
      <c r="S41" s="4"/>
      <c r="T41" s="24"/>
    </row>
    <row r="42" spans="13:20">
      <c r="M42" s="21" t="s">
        <v>199</v>
      </c>
      <c r="N42" s="22">
        <v>2502.34</v>
      </c>
      <c r="R42" s="21" t="s">
        <v>199</v>
      </c>
      <c r="S42" s="24">
        <v>0.14830164684136671</v>
      </c>
      <c r="T42" s="24">
        <v>-0.14836501982529998</v>
      </c>
    </row>
    <row r="43" spans="13:20">
      <c r="M43" s="21" t="s">
        <v>200</v>
      </c>
      <c r="N43" s="22">
        <v>2212.5700000000002</v>
      </c>
      <c r="R43" s="21" t="s">
        <v>200</v>
      </c>
      <c r="S43" s="24">
        <v>0.17964472224896261</v>
      </c>
      <c r="T43" s="24">
        <v>-0.12130765870341839</v>
      </c>
    </row>
    <row r="44" spans="13:20">
      <c r="M44" s="21" t="s">
        <v>201</v>
      </c>
      <c r="N44" s="22">
        <v>2734.7900000000004</v>
      </c>
      <c r="R44" s="21" t="s">
        <v>201</v>
      </c>
      <c r="S44" s="24">
        <v>0.15559006132472572</v>
      </c>
      <c r="T44" s="24">
        <v>-8.4409938675274215E-2</v>
      </c>
    </row>
    <row r="45" spans="13:20">
      <c r="M45" s="21" t="s">
        <v>202</v>
      </c>
      <c r="N45" s="22">
        <v>3069.43</v>
      </c>
      <c r="R45" s="21" t="s">
        <v>202</v>
      </c>
      <c r="S45" s="24">
        <v>0.18782537048436845</v>
      </c>
      <c r="T45" s="24">
        <v>-9.0167347787894012E-3</v>
      </c>
    </row>
    <row r="46" spans="13:20">
      <c r="M46" s="21" t="s">
        <v>203</v>
      </c>
      <c r="N46" s="22">
        <v>1150.46</v>
      </c>
      <c r="R46" s="21" t="s">
        <v>203</v>
      </c>
      <c r="S46" s="24">
        <v>0.18999873424613253</v>
      </c>
      <c r="T46" s="24">
        <v>-2.5001265753867505E-2</v>
      </c>
    </row>
    <row r="47" spans="13:20">
      <c r="M47" s="21" t="s">
        <v>204</v>
      </c>
      <c r="N47" s="22">
        <v>3025.17</v>
      </c>
      <c r="R47" s="21" t="s">
        <v>204</v>
      </c>
      <c r="S47" s="24">
        <v>0.19014807666625416</v>
      </c>
      <c r="T47" s="24">
        <v>-8.145192333374586E-2</v>
      </c>
    </row>
    <row r="48" spans="13:20">
      <c r="M48" s="21" t="s">
        <v>205</v>
      </c>
      <c r="N48" s="22">
        <v>2654.6200000000003</v>
      </c>
      <c r="R48" s="21" t="s">
        <v>205</v>
      </c>
      <c r="S48" s="24">
        <v>0.15686452219601738</v>
      </c>
      <c r="T48" s="24">
        <v>-0.13646881113731593</v>
      </c>
    </row>
    <row r="49" spans="3:20">
      <c r="M49" s="21" t="s">
        <v>206</v>
      </c>
      <c r="N49" s="22">
        <v>1523.3499999999997</v>
      </c>
      <c r="R49" s="21" t="s">
        <v>206</v>
      </c>
      <c r="S49" s="24">
        <v>0.11740282496458415</v>
      </c>
      <c r="T49" s="24">
        <v>-0.12350626594450675</v>
      </c>
    </row>
    <row r="50" spans="3:20">
      <c r="M50" s="21" t="s">
        <v>207</v>
      </c>
      <c r="N50" s="22">
        <v>3543.8199999999997</v>
      </c>
      <c r="R50" s="21" t="s">
        <v>207</v>
      </c>
      <c r="S50" s="24">
        <v>0.17960322604638523</v>
      </c>
      <c r="T50" s="24">
        <v>-4.2570686997092995E-2</v>
      </c>
    </row>
    <row r="51" spans="3:20">
      <c r="M51" s="21" t="s">
        <v>208</v>
      </c>
      <c r="N51" s="22">
        <v>3638.9</v>
      </c>
      <c r="R51" s="21" t="s">
        <v>208</v>
      </c>
      <c r="S51" s="24">
        <v>0.1645261508702256</v>
      </c>
      <c r="T51" s="24">
        <v>-0.11677819695586131</v>
      </c>
    </row>
    <row r="52" spans="3:20">
      <c r="M52" s="21" t="s">
        <v>209</v>
      </c>
      <c r="N52" s="22">
        <v>1380.4</v>
      </c>
      <c r="R52" s="21" t="s">
        <v>209</v>
      </c>
      <c r="S52" s="24">
        <v>0.14900360305771726</v>
      </c>
      <c r="T52" s="24">
        <v>-0.10561178155766734</v>
      </c>
    </row>
    <row r="53" spans="3:20">
      <c r="M53" s="21" t="s">
        <v>210</v>
      </c>
      <c r="N53" s="22">
        <v>2879.47</v>
      </c>
      <c r="R53" s="21" t="s">
        <v>210</v>
      </c>
      <c r="S53" s="24">
        <v>0.14575845183696909</v>
      </c>
      <c r="T53" s="24">
        <v>-0.12519392911541183</v>
      </c>
    </row>
    <row r="54" spans="3:20">
      <c r="C54">
        <f>MAX(C8:C51)</f>
        <v>0</v>
      </c>
      <c r="M54" s="14" t="s">
        <v>176</v>
      </c>
      <c r="N54" s="22">
        <v>30315.320000000003</v>
      </c>
      <c r="R54" s="14" t="s">
        <v>176</v>
      </c>
      <c r="S54" s="24">
        <v>0.1633559482898771</v>
      </c>
      <c r="T54" s="24">
        <v>-9.580435705363452E-2</v>
      </c>
    </row>
  </sheetData>
  <mergeCells count="5">
    <mergeCell ref="M29:O29"/>
    <mergeCell ref="A1:B1"/>
    <mergeCell ref="F1:G1"/>
    <mergeCell ref="I1:J1"/>
    <mergeCell ref="L1:M1"/>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54BCA-FF86-44DC-8FB5-7AC974C9F807}">
  <dimension ref="R6"/>
  <sheetViews>
    <sheetView zoomScale="80" zoomScaleNormal="80" workbookViewId="0">
      <selection activeCell="V42" sqref="V42"/>
    </sheetView>
  </sheetViews>
  <sheetFormatPr baseColWidth="10" defaultRowHeight="15.75"/>
  <cols>
    <col min="1" max="16384" width="11.42578125" style="29"/>
  </cols>
  <sheetData>
    <row r="6" spans="18:18" ht="18">
      <c r="R6" s="2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B8340-E90C-4F2B-9E1C-1EE96F330702}">
  <dimension ref="R6"/>
  <sheetViews>
    <sheetView tabSelected="1" zoomScale="80" zoomScaleNormal="80" workbookViewId="0">
      <selection activeCell="U35" sqref="U35"/>
    </sheetView>
  </sheetViews>
  <sheetFormatPr baseColWidth="10" defaultRowHeight="15.75"/>
  <cols>
    <col min="1" max="16384" width="11.42578125" style="29"/>
  </cols>
  <sheetData>
    <row r="6" spans="18:18" ht="18">
      <c r="R6" s="2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30"/>
  <sheetViews>
    <sheetView topLeftCell="A2" workbookViewId="0">
      <selection activeCell="V2" sqref="V2"/>
    </sheetView>
  </sheetViews>
  <sheetFormatPr baseColWidth="10" defaultColWidth="9.140625" defaultRowHeight="15"/>
  <cols>
    <col min="1" max="1" width="10.140625" bestFit="1" customWidth="1"/>
    <col min="2" max="2" width="16.42578125" hidden="1" customWidth="1"/>
    <col min="3" max="3" width="16.42578125" customWidth="1"/>
    <col min="4" max="4" width="14.85546875" bestFit="1" customWidth="1"/>
    <col min="5" max="5" width="14.42578125" bestFit="1" customWidth="1"/>
    <col min="6" max="6" width="20.42578125" bestFit="1" customWidth="1"/>
    <col min="7" max="7" width="16.85546875" bestFit="1" customWidth="1"/>
    <col min="8" max="8" width="14.140625" bestFit="1" customWidth="1"/>
    <col min="9" max="9" width="15.140625" bestFit="1" customWidth="1"/>
    <col min="10" max="10" width="10.28515625" customWidth="1"/>
    <col min="11" max="11" width="18" bestFit="1" customWidth="1"/>
    <col min="12" max="12" width="18.140625" bestFit="1" customWidth="1"/>
    <col min="13" max="13" width="22.140625" bestFit="1" customWidth="1"/>
    <col min="14" max="14" width="22.140625" style="8" bestFit="1" customWidth="1"/>
    <col min="15" max="15" width="8.85546875" bestFit="1" customWidth="1"/>
    <col min="16" max="16" width="11.5703125" bestFit="1" customWidth="1"/>
    <col min="17" max="17" width="9.5703125" bestFit="1" customWidth="1"/>
    <col min="18" max="18" width="19.5703125" bestFit="1" customWidth="1"/>
    <col min="19" max="19" width="19.5703125" customWidth="1"/>
    <col min="20" max="20" width="22.5703125" bestFit="1" customWidth="1"/>
    <col min="21" max="21" width="15.7109375" bestFit="1" customWidth="1"/>
    <col min="22" max="22" width="17.7109375" bestFit="1" customWidth="1"/>
    <col min="23" max="23" width="18.5703125" bestFit="1" customWidth="1"/>
    <col min="24" max="24" width="27.5703125" bestFit="1" customWidth="1"/>
    <col min="25" max="25" width="16.28515625" bestFit="1" customWidth="1"/>
  </cols>
  <sheetData>
    <row r="1" spans="1:25">
      <c r="A1" s="2" t="s">
        <v>0</v>
      </c>
      <c r="B1" s="2" t="s">
        <v>1</v>
      </c>
      <c r="C1" s="2" t="s">
        <v>174</v>
      </c>
      <c r="D1" s="2" t="s">
        <v>2</v>
      </c>
      <c r="E1" s="2" t="s">
        <v>3</v>
      </c>
      <c r="F1" s="2" t="s">
        <v>4</v>
      </c>
      <c r="G1" s="2" t="s">
        <v>5</v>
      </c>
      <c r="H1" s="2" t="s">
        <v>6</v>
      </c>
      <c r="I1" s="2" t="s">
        <v>7</v>
      </c>
      <c r="J1" s="2" t="s">
        <v>8</v>
      </c>
      <c r="K1" s="2" t="s">
        <v>9</v>
      </c>
      <c r="L1" s="2" t="s">
        <v>10</v>
      </c>
      <c r="M1" s="10" t="s">
        <v>11</v>
      </c>
      <c r="N1" s="9" t="s">
        <v>12</v>
      </c>
      <c r="O1" s="2" t="s">
        <v>13</v>
      </c>
      <c r="P1" s="2" t="s">
        <v>14</v>
      </c>
      <c r="Q1" s="2" t="s">
        <v>15</v>
      </c>
      <c r="R1" s="2" t="s">
        <v>139</v>
      </c>
      <c r="S1" s="2" t="s">
        <v>158</v>
      </c>
      <c r="T1" s="2" t="s">
        <v>141</v>
      </c>
      <c r="U1" s="2" t="s">
        <v>142</v>
      </c>
      <c r="V1" s="2" t="s">
        <v>143</v>
      </c>
      <c r="W1" s="2" t="s">
        <v>144</v>
      </c>
      <c r="X1" s="2" t="s">
        <v>159</v>
      </c>
      <c r="Y1" s="2" t="s">
        <v>140</v>
      </c>
    </row>
    <row r="2" spans="1:25">
      <c r="A2">
        <v>44197</v>
      </c>
      <c r="B2" t="s">
        <v>20</v>
      </c>
      <c r="C2" t="str">
        <f>Tabla1[[#This Row],[DATE]]&amp;Tabla1[[#This Row],[PRODUCT ID]]</f>
        <v>44197P0024</v>
      </c>
      <c r="D2">
        <v>9</v>
      </c>
      <c r="E2" t="s">
        <v>68</v>
      </c>
      <c r="F2" t="s">
        <v>71</v>
      </c>
      <c r="G2" s="5">
        <v>28</v>
      </c>
      <c r="H2" t="s">
        <v>73</v>
      </c>
      <c r="I2" t="s">
        <v>117</v>
      </c>
      <c r="J2" t="s">
        <v>122</v>
      </c>
      <c r="K2" s="12">
        <v>144</v>
      </c>
      <c r="L2" s="12">
        <v>156.96</v>
      </c>
      <c r="M2" s="12">
        <v>1296</v>
      </c>
      <c r="N2" s="8">
        <v>1412.64</v>
      </c>
      <c r="O2">
        <v>1</v>
      </c>
      <c r="P2" t="s">
        <v>126</v>
      </c>
      <c r="Q2">
        <v>2021</v>
      </c>
      <c r="R2" s="3">
        <v>44197</v>
      </c>
      <c r="S2" s="8">
        <f>Tabla1[[#This Row],[DISCOUNT %]]%*Tabla1[[#This Row],[Total Selling Value]]</f>
        <v>395.53920000000005</v>
      </c>
      <c r="T2" s="12">
        <f>Tabla1[[#This Row],[SELLING PRICE]]-Tabla1[[#This Row],[BUYING PRIZE]]</f>
        <v>12.960000000000008</v>
      </c>
      <c r="U2" s="12">
        <f>Tabla1[[#This Row],[profit_per_product]]*Tabla1[[#This Row],[QUANTITY]]</f>
        <v>116.64000000000007</v>
      </c>
      <c r="V2" s="16">
        <f>Tabla1[[#This Row],[total_profit]]/Tabla1[[#This Row],[Total Selling Value]]</f>
        <v>8.2568807339449588E-2</v>
      </c>
      <c r="W2" s="4" t="str">
        <f>IF(Tabla1[[#This Row],[Total Buying Value]]&gt;=((2/3)*MAX(Tabla1[Total Buying Value])),"Grande",IF(Tabla1[[#This Row],[Total Buying Value]]&lt;=((1/3)*MAX(Tabla1[Total Buying Value])),"Pequeña","Mediana"))</f>
        <v>Mediana</v>
      </c>
      <c r="X2" s="4" t="str">
        <f>IF(Tabla1[[#This Row],[PAYMENT MODE]]="CASH","VERDADERO","FALSO")</f>
        <v>FALSO</v>
      </c>
      <c r="Y2" s="15" t="str">
        <f>TEXT(Tabla1[[#This Row],[formatted_date]],"mmm-aaaa")</f>
        <v>ene-2021</v>
      </c>
    </row>
    <row r="3" spans="1:25">
      <c r="A3">
        <v>44198</v>
      </c>
      <c r="B3" t="s">
        <v>21</v>
      </c>
      <c r="C3" t="str">
        <f>Tabla1[[#This Row],[DATE]]&amp;Tabla1[[#This Row],[PRODUCT ID]]</f>
        <v>44198P0038</v>
      </c>
      <c r="D3">
        <v>15</v>
      </c>
      <c r="E3" t="s">
        <v>71</v>
      </c>
      <c r="F3" t="s">
        <v>138</v>
      </c>
      <c r="G3" s="5">
        <v>36</v>
      </c>
      <c r="H3" t="s">
        <v>74</v>
      </c>
      <c r="I3" t="s">
        <v>118</v>
      </c>
      <c r="J3" t="s">
        <v>123</v>
      </c>
      <c r="K3" s="12">
        <v>72</v>
      </c>
      <c r="L3" s="12">
        <v>79.92</v>
      </c>
      <c r="M3" s="12">
        <v>1080</v>
      </c>
      <c r="N3" s="8">
        <v>1198.8</v>
      </c>
      <c r="O3">
        <v>2</v>
      </c>
      <c r="P3" t="s">
        <v>126</v>
      </c>
      <c r="Q3">
        <v>2021</v>
      </c>
      <c r="R3" s="3">
        <v>44198</v>
      </c>
      <c r="S3" s="8">
        <f>Tabla1[[#This Row],[DISCOUNT %]]%*Tabla1[[#This Row],[Total Selling Value]]</f>
        <v>431.56799999999998</v>
      </c>
      <c r="T3" s="12">
        <f>Tabla1[[#This Row],[SELLING PRICE]]-Tabla1[[#This Row],[BUYING PRIZE]]</f>
        <v>7.9200000000000017</v>
      </c>
      <c r="U3" s="12">
        <f>Tabla1[[#This Row],[profit_per_product]]*Tabla1[[#This Row],[QUANTITY]]</f>
        <v>118.80000000000003</v>
      </c>
      <c r="V3" s="16">
        <f>Tabla1[[#This Row],[total_profit]]/Tabla1[[#This Row],[Total Selling Value]]</f>
        <v>9.9099099099099128E-2</v>
      </c>
      <c r="W3" s="4" t="str">
        <f>IF(Tabla1[[#This Row],[Total Buying Value]]&gt;=((2/3)*MAX(Tabla1[Total Buying Value])),"Grande",IF(Tabla1[[#This Row],[Total Buying Value]]&lt;=((1/3)*MAX(Tabla1[Total Buying Value])),"Pequeña","Mediana"))</f>
        <v>Mediana</v>
      </c>
      <c r="X3" s="4" t="str">
        <f>IF(Tabla1[[#This Row],[PAYMENT MODE]]="CASH","VERDADERO","FALSO")</f>
        <v>VERDADERO</v>
      </c>
      <c r="Y3" s="15" t="str">
        <f>TEXT(Tabla1[[#This Row],[formatted_date]],"mmm-aaaa")</f>
        <v>ene-2021</v>
      </c>
    </row>
    <row r="4" spans="1:25">
      <c r="A4">
        <v>44198</v>
      </c>
      <c r="B4" t="s">
        <v>22</v>
      </c>
      <c r="C4" t="str">
        <f>Tabla1[[#This Row],[DATE]]&amp;Tabla1[[#This Row],[PRODUCT ID]]</f>
        <v>44198P0013</v>
      </c>
      <c r="D4">
        <v>6</v>
      </c>
      <c r="E4" t="s">
        <v>70</v>
      </c>
      <c r="F4" t="s">
        <v>138</v>
      </c>
      <c r="G4" s="5">
        <v>38</v>
      </c>
      <c r="H4" t="s">
        <v>75</v>
      </c>
      <c r="I4" t="s">
        <v>120</v>
      </c>
      <c r="J4" t="s">
        <v>123</v>
      </c>
      <c r="K4" s="12">
        <v>112</v>
      </c>
      <c r="L4" s="12">
        <v>122.08</v>
      </c>
      <c r="M4" s="12">
        <v>672</v>
      </c>
      <c r="N4" s="8">
        <v>732.48</v>
      </c>
      <c r="O4">
        <v>2</v>
      </c>
      <c r="P4" t="s">
        <v>126</v>
      </c>
      <c r="Q4">
        <v>2021</v>
      </c>
      <c r="R4" s="3">
        <v>44198</v>
      </c>
      <c r="S4" s="8">
        <f>Tabla1[[#This Row],[DISCOUNT %]]%*Tabla1[[#This Row],[Total Selling Value]]</f>
        <v>278.3424</v>
      </c>
      <c r="T4" s="12">
        <f>Tabla1[[#This Row],[SELLING PRICE]]-Tabla1[[#This Row],[BUYING PRIZE]]</f>
        <v>10.079999999999998</v>
      </c>
      <c r="U4" s="12">
        <f>Tabla1[[#This Row],[profit_per_product]]*Tabla1[[#This Row],[QUANTITY]]</f>
        <v>60.47999999999999</v>
      </c>
      <c r="V4" s="16">
        <f>Tabla1[[#This Row],[total_profit]]/Tabla1[[#This Row],[Total Selling Value]]</f>
        <v>8.2568807339449532E-2</v>
      </c>
      <c r="W4" s="4" t="str">
        <f>IF(Tabla1[[#This Row],[Total Buying Value]]&gt;=((2/3)*MAX(Tabla1[Total Buying Value])),"Grande",IF(Tabla1[[#This Row],[Total Buying Value]]&lt;=((1/3)*MAX(Tabla1[Total Buying Value])),"Pequeña","Mediana"))</f>
        <v>Pequeña</v>
      </c>
      <c r="X4" s="4" t="str">
        <f>IF(Tabla1[[#This Row],[PAYMENT MODE]]="CASH","VERDADERO","FALSO")</f>
        <v>VERDADERO</v>
      </c>
      <c r="Y4" s="15" t="str">
        <f>TEXT(Tabla1[[#This Row],[formatted_date]],"mmm-aaaa")</f>
        <v>ene-2021</v>
      </c>
    </row>
    <row r="5" spans="1:25">
      <c r="A5">
        <v>44199</v>
      </c>
      <c r="B5" t="s">
        <v>23</v>
      </c>
      <c r="C5" t="str">
        <f>Tabla1[[#This Row],[DATE]]&amp;Tabla1[[#This Row],[PRODUCT ID]]</f>
        <v>44199P0004</v>
      </c>
      <c r="D5">
        <v>5</v>
      </c>
      <c r="E5" t="s">
        <v>70</v>
      </c>
      <c r="F5" t="s">
        <v>71</v>
      </c>
      <c r="G5" s="5">
        <v>43</v>
      </c>
      <c r="H5" t="s">
        <v>76</v>
      </c>
      <c r="I5" t="s">
        <v>119</v>
      </c>
      <c r="J5" t="s">
        <v>124</v>
      </c>
      <c r="K5" s="12">
        <v>44</v>
      </c>
      <c r="L5" s="12">
        <v>48.84</v>
      </c>
      <c r="M5" s="12">
        <v>220</v>
      </c>
      <c r="N5" s="8">
        <v>244.2</v>
      </c>
      <c r="O5">
        <v>3</v>
      </c>
      <c r="P5" t="s">
        <v>126</v>
      </c>
      <c r="Q5">
        <v>2021</v>
      </c>
      <c r="R5" s="3">
        <v>44199</v>
      </c>
      <c r="S5" s="8">
        <f>Tabla1[[#This Row],[DISCOUNT %]]%*Tabla1[[#This Row],[Total Selling Value]]</f>
        <v>105.006</v>
      </c>
      <c r="T5" s="12">
        <f>Tabla1[[#This Row],[SELLING PRICE]]-Tabla1[[#This Row],[BUYING PRIZE]]</f>
        <v>4.8400000000000034</v>
      </c>
      <c r="U5" s="12">
        <f>Tabla1[[#This Row],[profit_per_product]]*Tabla1[[#This Row],[QUANTITY]]</f>
        <v>24.200000000000017</v>
      </c>
      <c r="V5" s="16">
        <f>Tabla1[[#This Row],[total_profit]]/Tabla1[[#This Row],[Total Selling Value]]</f>
        <v>9.9099099099099169E-2</v>
      </c>
      <c r="W5" s="4" t="str">
        <f>IF(Tabla1[[#This Row],[Total Buying Value]]&gt;=((2/3)*MAX(Tabla1[Total Buying Value])),"Grande",IF(Tabla1[[#This Row],[Total Buying Value]]&lt;=((1/3)*MAX(Tabla1[Total Buying Value])),"Pequeña","Mediana"))</f>
        <v>Pequeña</v>
      </c>
      <c r="X5" s="4" t="str">
        <f>IF(Tabla1[[#This Row],[PAYMENT MODE]]="CASH","VERDADERO","FALSO")</f>
        <v>FALSO</v>
      </c>
      <c r="Y5" s="15" t="str">
        <f>TEXT(Tabla1[[#This Row],[formatted_date]],"mmm-aaaa")</f>
        <v>ene-2021</v>
      </c>
    </row>
    <row r="6" spans="1:25">
      <c r="A6">
        <v>44200</v>
      </c>
      <c r="B6" t="s">
        <v>24</v>
      </c>
      <c r="C6" t="str">
        <f>Tabla1[[#This Row],[DATE]]&amp;Tabla1[[#This Row],[PRODUCT ID]]</f>
        <v>44200P0035</v>
      </c>
      <c r="D6">
        <v>12</v>
      </c>
      <c r="E6" t="s">
        <v>71</v>
      </c>
      <c r="F6" t="s">
        <v>71</v>
      </c>
      <c r="G6" s="5">
        <v>12</v>
      </c>
      <c r="H6" t="s">
        <v>77</v>
      </c>
      <c r="I6" t="s">
        <v>121</v>
      </c>
      <c r="J6" t="s">
        <v>125</v>
      </c>
      <c r="K6" s="12">
        <v>5</v>
      </c>
      <c r="L6" s="12">
        <v>6.7</v>
      </c>
      <c r="M6" s="12">
        <v>60</v>
      </c>
      <c r="N6" s="8">
        <v>80.400000000000006</v>
      </c>
      <c r="O6">
        <v>4</v>
      </c>
      <c r="P6" t="s">
        <v>126</v>
      </c>
      <c r="Q6">
        <v>2021</v>
      </c>
      <c r="R6" s="3">
        <v>44200</v>
      </c>
      <c r="S6" s="8">
        <f>Tabla1[[#This Row],[DISCOUNT %]]%*Tabla1[[#This Row],[Total Selling Value]]</f>
        <v>9.6479999999999997</v>
      </c>
      <c r="T6" s="12">
        <f>Tabla1[[#This Row],[SELLING PRICE]]-Tabla1[[#This Row],[BUYING PRIZE]]</f>
        <v>1.7000000000000002</v>
      </c>
      <c r="U6" s="12">
        <f>Tabla1[[#This Row],[profit_per_product]]*Tabla1[[#This Row],[QUANTITY]]</f>
        <v>20.400000000000002</v>
      </c>
      <c r="V6" s="16">
        <f>Tabla1[[#This Row],[total_profit]]/Tabla1[[#This Row],[Total Selling Value]]</f>
        <v>0.2537313432835821</v>
      </c>
      <c r="W6" s="4" t="str">
        <f>IF(Tabla1[[#This Row],[Total Buying Value]]&gt;=((2/3)*MAX(Tabla1[Total Buying Value])),"Grande",IF(Tabla1[[#This Row],[Total Buying Value]]&lt;=((1/3)*MAX(Tabla1[Total Buying Value])),"Pequeña","Mediana"))</f>
        <v>Pequeña</v>
      </c>
      <c r="X6" s="4" t="str">
        <f>IF(Tabla1[[#This Row],[PAYMENT MODE]]="CASH","VERDADERO","FALSO")</f>
        <v>FALSO</v>
      </c>
      <c r="Y6" s="15" t="str">
        <f>TEXT(Tabla1[[#This Row],[formatted_date]],"mmm-aaaa")</f>
        <v>ene-2021</v>
      </c>
    </row>
    <row r="7" spans="1:25">
      <c r="A7">
        <v>44205</v>
      </c>
      <c r="B7" t="s">
        <v>25</v>
      </c>
      <c r="C7" t="str">
        <f>Tabla1[[#This Row],[DATE]]&amp;Tabla1[[#This Row],[PRODUCT ID]]</f>
        <v>44205P0031</v>
      </c>
      <c r="D7">
        <v>1</v>
      </c>
      <c r="E7" t="s">
        <v>70</v>
      </c>
      <c r="F7" t="s">
        <v>138</v>
      </c>
      <c r="G7" s="5">
        <v>28</v>
      </c>
      <c r="H7" t="s">
        <v>78</v>
      </c>
      <c r="I7" t="s">
        <v>121</v>
      </c>
      <c r="J7" t="s">
        <v>123</v>
      </c>
      <c r="K7" s="12">
        <f>Tabla1[[#This Row],[Total Buying Value]]/Tabla1[[#This Row],[QUANTITY]]</f>
        <v>93</v>
      </c>
      <c r="L7" s="12">
        <v>104.16</v>
      </c>
      <c r="M7" s="12">
        <v>93</v>
      </c>
      <c r="N7" s="8">
        <v>104.16</v>
      </c>
      <c r="O7">
        <v>9</v>
      </c>
      <c r="P7" t="s">
        <v>126</v>
      </c>
      <c r="Q7">
        <v>2021</v>
      </c>
      <c r="R7" s="3">
        <v>44205</v>
      </c>
      <c r="S7" s="8">
        <f>Tabla1[[#This Row],[DISCOUNT %]]%*Tabla1[[#This Row],[Total Selling Value]]</f>
        <v>29.164800000000003</v>
      </c>
      <c r="T7" s="12">
        <f>Tabla1[[#This Row],[SELLING PRICE]]-Tabla1[[#This Row],[BUYING PRIZE]]</f>
        <v>11.159999999999997</v>
      </c>
      <c r="U7" s="12">
        <f>Tabla1[[#This Row],[profit_per_product]]*Tabla1[[#This Row],[QUANTITY]]</f>
        <v>11.159999999999997</v>
      </c>
      <c r="V7" s="16">
        <f>Tabla1[[#This Row],[total_profit]]/Tabla1[[#This Row],[Total Selling Value]]</f>
        <v>0.10714285714285711</v>
      </c>
      <c r="W7" s="4" t="str">
        <f>IF(Tabla1[[#This Row],[Total Buying Value]]&gt;=((2/3)*MAX(Tabla1[Total Buying Value])),"Grande",IF(Tabla1[[#This Row],[Total Buying Value]]&lt;=((1/3)*MAX(Tabla1[Total Buying Value])),"Pequeña","Mediana"))</f>
        <v>Pequeña</v>
      </c>
      <c r="X7" s="4" t="str">
        <f>IF(Tabla1[[#This Row],[PAYMENT MODE]]="CASH","VERDADERO","FALSO")</f>
        <v>VERDADERO</v>
      </c>
      <c r="Y7" s="15" t="str">
        <f>TEXT(Tabla1[[#This Row],[formatted_date]],"mmm-aaaa")</f>
        <v>ene-2021</v>
      </c>
    </row>
    <row r="8" spans="1:25">
      <c r="A8">
        <v>44205</v>
      </c>
      <c r="B8" t="s">
        <v>26</v>
      </c>
      <c r="C8" t="str">
        <f>Tabla1[[#This Row],[DATE]]&amp;Tabla1[[#This Row],[PRODUCT ID]]</f>
        <v>44205P0003</v>
      </c>
      <c r="D8">
        <v>8</v>
      </c>
      <c r="E8" t="s">
        <v>70</v>
      </c>
      <c r="F8" t="s">
        <v>138</v>
      </c>
      <c r="G8" s="5">
        <v>45</v>
      </c>
      <c r="H8" t="s">
        <v>79</v>
      </c>
      <c r="I8" t="s">
        <v>119</v>
      </c>
      <c r="J8" t="s">
        <v>123</v>
      </c>
      <c r="K8" s="12">
        <f>Tabla1[[#This Row],[Total Buying Value]]/Tabla1[[#This Row],[QUANTITY]]</f>
        <v>71</v>
      </c>
      <c r="L8" s="12">
        <v>80.94</v>
      </c>
      <c r="M8" s="12">
        <v>568</v>
      </c>
      <c r="N8" s="8">
        <v>647.52</v>
      </c>
      <c r="O8">
        <v>9</v>
      </c>
      <c r="P8" t="s">
        <v>126</v>
      </c>
      <c r="Q8">
        <v>2021</v>
      </c>
      <c r="R8" s="3">
        <v>44205</v>
      </c>
      <c r="S8" s="8">
        <f>Tabla1[[#This Row],[DISCOUNT %]]%*Tabla1[[#This Row],[Total Selling Value]]</f>
        <v>291.38400000000001</v>
      </c>
      <c r="T8" s="12">
        <f>Tabla1[[#This Row],[SELLING PRICE]]-Tabla1[[#This Row],[BUYING PRIZE]]</f>
        <v>9.9399999999999977</v>
      </c>
      <c r="U8" s="12">
        <f>Tabla1[[#This Row],[profit_per_product]]*Tabla1[[#This Row],[QUANTITY]]</f>
        <v>79.519999999999982</v>
      </c>
      <c r="V8" s="16">
        <f>Tabla1[[#This Row],[total_profit]]/Tabla1[[#This Row],[Total Selling Value]]</f>
        <v>0.12280701754385963</v>
      </c>
      <c r="W8" s="4" t="str">
        <f>IF(Tabla1[[#This Row],[Total Buying Value]]&gt;=((2/3)*MAX(Tabla1[Total Buying Value])),"Grande",IF(Tabla1[[#This Row],[Total Buying Value]]&lt;=((1/3)*MAX(Tabla1[Total Buying Value])),"Pequeña","Mediana"))</f>
        <v>Pequeña</v>
      </c>
      <c r="X8" s="4" t="str">
        <f>IF(Tabla1[[#This Row],[PAYMENT MODE]]="CASH","VERDADERO","FALSO")</f>
        <v>VERDADERO</v>
      </c>
      <c r="Y8" s="15" t="str">
        <f>TEXT(Tabla1[[#This Row],[formatted_date]],"mmm-aaaa")</f>
        <v>ene-2021</v>
      </c>
    </row>
    <row r="9" spans="1:25">
      <c r="A9">
        <v>44205</v>
      </c>
      <c r="B9" t="s">
        <v>27</v>
      </c>
      <c r="C9" t="str">
        <f>Tabla1[[#This Row],[DATE]]&amp;Tabla1[[#This Row],[PRODUCT ID]]</f>
        <v>44205P0025</v>
      </c>
      <c r="D9">
        <v>4</v>
      </c>
      <c r="E9" t="s">
        <v>70</v>
      </c>
      <c r="F9" t="s">
        <v>71</v>
      </c>
      <c r="G9" s="5">
        <v>18</v>
      </c>
      <c r="H9" t="s">
        <v>100</v>
      </c>
      <c r="I9" t="s">
        <v>117</v>
      </c>
      <c r="J9" t="s">
        <v>125</v>
      </c>
      <c r="K9" s="12">
        <f>Tabla1[[#This Row],[Total Buying Value]]/Tabla1[[#This Row],[QUANTITY]]</f>
        <v>7</v>
      </c>
      <c r="L9" s="12">
        <v>8.33</v>
      </c>
      <c r="M9" s="12">
        <v>28</v>
      </c>
      <c r="N9" s="8">
        <v>33.32</v>
      </c>
      <c r="O9">
        <v>9</v>
      </c>
      <c r="P9" t="s">
        <v>126</v>
      </c>
      <c r="Q9">
        <v>2021</v>
      </c>
      <c r="R9" s="3">
        <v>44205</v>
      </c>
      <c r="S9" s="8">
        <f>Tabla1[[#This Row],[DISCOUNT %]]%*Tabla1[[#This Row],[Total Selling Value]]</f>
        <v>5.9976000000000003</v>
      </c>
      <c r="T9" s="12">
        <f>Tabla1[[#This Row],[SELLING PRICE]]-Tabla1[[#This Row],[BUYING PRIZE]]</f>
        <v>1.33</v>
      </c>
      <c r="U9" s="12">
        <f>Tabla1[[#This Row],[profit_per_product]]*Tabla1[[#This Row],[QUANTITY]]</f>
        <v>5.32</v>
      </c>
      <c r="V9" s="16">
        <f>Tabla1[[#This Row],[total_profit]]/Tabla1[[#This Row],[Total Selling Value]]</f>
        <v>0.1596638655462185</v>
      </c>
      <c r="W9" s="4" t="str">
        <f>IF(Tabla1[[#This Row],[Total Buying Value]]&gt;=((2/3)*MAX(Tabla1[Total Buying Value])),"Grande",IF(Tabla1[[#This Row],[Total Buying Value]]&lt;=((1/3)*MAX(Tabla1[Total Buying Value])),"Pequeña","Mediana"))</f>
        <v>Pequeña</v>
      </c>
      <c r="X9" s="4" t="str">
        <f>IF(Tabla1[[#This Row],[PAYMENT MODE]]="CASH","VERDADERO","FALSO")</f>
        <v>FALSO</v>
      </c>
      <c r="Y9" s="15" t="str">
        <f>TEXT(Tabla1[[#This Row],[formatted_date]],"mmm-aaaa")</f>
        <v>ene-2021</v>
      </c>
    </row>
    <row r="10" spans="1:25">
      <c r="A10">
        <v>44207</v>
      </c>
      <c r="B10" t="s">
        <v>28</v>
      </c>
      <c r="C10" t="str">
        <f>Tabla1[[#This Row],[DATE]]&amp;Tabla1[[#This Row],[PRODUCT ID]]</f>
        <v>44207P0037</v>
      </c>
      <c r="D10">
        <v>3</v>
      </c>
      <c r="E10" t="s">
        <v>70</v>
      </c>
      <c r="F10" t="s">
        <v>138</v>
      </c>
      <c r="G10" s="5">
        <v>33</v>
      </c>
      <c r="H10" t="s">
        <v>93</v>
      </c>
      <c r="I10" t="s">
        <v>118</v>
      </c>
      <c r="J10" t="s">
        <v>123</v>
      </c>
      <c r="K10" s="12">
        <f>Tabla1[[#This Row],[Total Buying Value]]/Tabla1[[#This Row],[QUANTITY]]</f>
        <v>67</v>
      </c>
      <c r="L10" s="12">
        <v>85.76</v>
      </c>
      <c r="M10" s="12">
        <v>201</v>
      </c>
      <c r="N10" s="8">
        <v>257.27999999999997</v>
      </c>
      <c r="O10">
        <v>11</v>
      </c>
      <c r="P10" t="s">
        <v>126</v>
      </c>
      <c r="Q10">
        <v>2021</v>
      </c>
      <c r="R10" s="3">
        <v>44207</v>
      </c>
      <c r="S10" s="8">
        <f>Tabla1[[#This Row],[DISCOUNT %]]%*Tabla1[[#This Row],[Total Selling Value]]</f>
        <v>84.9024</v>
      </c>
      <c r="T10" s="12">
        <f>Tabla1[[#This Row],[SELLING PRICE]]-Tabla1[[#This Row],[BUYING PRIZE]]</f>
        <v>18.760000000000005</v>
      </c>
      <c r="U10" s="12">
        <f>Tabla1[[#This Row],[profit_per_product]]*Tabla1[[#This Row],[QUANTITY]]</f>
        <v>56.280000000000015</v>
      </c>
      <c r="V10" s="16">
        <f>Tabla1[[#This Row],[total_profit]]/Tabla1[[#This Row],[Total Selling Value]]</f>
        <v>0.21875000000000008</v>
      </c>
      <c r="W10" s="4" t="str">
        <f>IF(Tabla1[[#This Row],[Total Buying Value]]&gt;=((2/3)*MAX(Tabla1[Total Buying Value])),"Grande",IF(Tabla1[[#This Row],[Total Buying Value]]&lt;=((1/3)*MAX(Tabla1[Total Buying Value])),"Pequeña","Mediana"))</f>
        <v>Pequeña</v>
      </c>
      <c r="X10" s="4" t="str">
        <f>IF(Tabla1[[#This Row],[PAYMENT MODE]]="CASH","VERDADERO","FALSO")</f>
        <v>VERDADERO</v>
      </c>
      <c r="Y10" s="15" t="str">
        <f>TEXT(Tabla1[[#This Row],[formatted_date]],"mmm-aaaa")</f>
        <v>ene-2021</v>
      </c>
    </row>
    <row r="11" spans="1:25">
      <c r="A11">
        <v>44207</v>
      </c>
      <c r="B11" t="s">
        <v>29</v>
      </c>
      <c r="C11" t="str">
        <f>Tabla1[[#This Row],[DATE]]&amp;Tabla1[[#This Row],[PRODUCT ID]]</f>
        <v>44207P0014</v>
      </c>
      <c r="D11">
        <v>4</v>
      </c>
      <c r="E11" t="s">
        <v>68</v>
      </c>
      <c r="F11" t="s">
        <v>71</v>
      </c>
      <c r="G11" s="5">
        <v>15</v>
      </c>
      <c r="H11" t="s">
        <v>113</v>
      </c>
      <c r="I11" t="s">
        <v>120</v>
      </c>
      <c r="J11" t="s">
        <v>123</v>
      </c>
      <c r="K11" s="12">
        <v>112</v>
      </c>
      <c r="L11" s="12">
        <v>146.72</v>
      </c>
      <c r="M11" s="12">
        <v>448</v>
      </c>
      <c r="N11" s="8">
        <v>586.88</v>
      </c>
      <c r="O11">
        <v>11</v>
      </c>
      <c r="P11" t="s">
        <v>126</v>
      </c>
      <c r="Q11">
        <v>2021</v>
      </c>
      <c r="R11" s="3">
        <v>44207</v>
      </c>
      <c r="S11" s="8">
        <f>Tabla1[[#This Row],[DISCOUNT %]]%*Tabla1[[#This Row],[Total Selling Value]]</f>
        <v>88.031999999999996</v>
      </c>
      <c r="T11" s="12">
        <f>Tabla1[[#This Row],[SELLING PRICE]]-Tabla1[[#This Row],[BUYING PRIZE]]</f>
        <v>34.72</v>
      </c>
      <c r="U11" s="12">
        <f>Tabla1[[#This Row],[profit_per_product]]*Tabla1[[#This Row],[QUANTITY]]</f>
        <v>138.88</v>
      </c>
      <c r="V11" s="16">
        <f>Tabla1[[#This Row],[total_profit]]/Tabla1[[#This Row],[Total Selling Value]]</f>
        <v>0.23664122137404581</v>
      </c>
      <c r="W11" s="4" t="str">
        <f>IF(Tabla1[[#This Row],[Total Buying Value]]&gt;=((2/3)*MAX(Tabla1[Total Buying Value])),"Grande",IF(Tabla1[[#This Row],[Total Buying Value]]&lt;=((1/3)*MAX(Tabla1[Total Buying Value])),"Pequeña","Mediana"))</f>
        <v>Pequeña</v>
      </c>
      <c r="X11" s="4" t="str">
        <f>IF(Tabla1[[#This Row],[PAYMENT MODE]]="CASH","VERDADERO","FALSO")</f>
        <v>FALSO</v>
      </c>
      <c r="Y11" s="15" t="str">
        <f>TEXT(Tabla1[[#This Row],[formatted_date]],"mmm-aaaa")</f>
        <v>ene-2021</v>
      </c>
    </row>
    <row r="12" spans="1:25">
      <c r="A12">
        <v>44207</v>
      </c>
      <c r="B12" t="s">
        <v>30</v>
      </c>
      <c r="C12" t="str">
        <f>Tabla1[[#This Row],[DATE]]&amp;Tabla1[[#This Row],[PRODUCT ID]]</f>
        <v>44207P0042</v>
      </c>
      <c r="D12">
        <v>4</v>
      </c>
      <c r="E12" t="s">
        <v>70</v>
      </c>
      <c r="F12" t="s">
        <v>71</v>
      </c>
      <c r="G12" s="5">
        <v>23</v>
      </c>
      <c r="H12" t="s">
        <v>80</v>
      </c>
      <c r="I12" t="s">
        <v>118</v>
      </c>
      <c r="J12" t="s">
        <v>122</v>
      </c>
      <c r="K12" s="12">
        <v>120</v>
      </c>
      <c r="L12" s="12">
        <f>Tabla1[[#This Row],[Total Selling Value]]/Tabla1[[#This Row],[QUANTITY]]</f>
        <v>162</v>
      </c>
      <c r="M12" s="12">
        <v>480</v>
      </c>
      <c r="N12" s="8">
        <v>648</v>
      </c>
      <c r="O12">
        <v>11</v>
      </c>
      <c r="P12" t="s">
        <v>126</v>
      </c>
      <c r="Q12">
        <v>2021</v>
      </c>
      <c r="R12" s="3">
        <v>44207</v>
      </c>
      <c r="S12" s="8">
        <f>Tabla1[[#This Row],[DISCOUNT %]]%*Tabla1[[#This Row],[Total Selling Value]]</f>
        <v>149.04000000000002</v>
      </c>
      <c r="T12" s="12">
        <f>Tabla1[[#This Row],[SELLING PRICE]]-Tabla1[[#This Row],[BUYING PRIZE]]</f>
        <v>42</v>
      </c>
      <c r="U12" s="12">
        <f>Tabla1[[#This Row],[profit_per_product]]*Tabla1[[#This Row],[QUANTITY]]</f>
        <v>168</v>
      </c>
      <c r="V12" s="16">
        <f>Tabla1[[#This Row],[total_profit]]/Tabla1[[#This Row],[Total Selling Value]]</f>
        <v>0.25925925925925924</v>
      </c>
      <c r="W12" s="4" t="str">
        <f>IF(Tabla1[[#This Row],[Total Buying Value]]&gt;=((2/3)*MAX(Tabla1[Total Buying Value])),"Grande",IF(Tabla1[[#This Row],[Total Buying Value]]&lt;=((1/3)*MAX(Tabla1[Total Buying Value])),"Pequeña","Mediana"))</f>
        <v>Pequeña</v>
      </c>
      <c r="X12" s="4" t="str">
        <f>IF(Tabla1[[#This Row],[PAYMENT MODE]]="CASH","VERDADERO","FALSO")</f>
        <v>FALSO</v>
      </c>
      <c r="Y12" s="15" t="str">
        <f>TEXT(Tabla1[[#This Row],[formatted_date]],"mmm-aaaa")</f>
        <v>ene-2021</v>
      </c>
    </row>
    <row r="13" spans="1:25">
      <c r="A13">
        <v>44208</v>
      </c>
      <c r="B13" t="s">
        <v>30</v>
      </c>
      <c r="C13" t="str">
        <f>Tabla1[[#This Row],[DATE]]&amp;Tabla1[[#This Row],[PRODUCT ID]]</f>
        <v>44208P0042</v>
      </c>
      <c r="D13">
        <v>10</v>
      </c>
      <c r="E13" t="s">
        <v>71</v>
      </c>
      <c r="F13" t="s">
        <v>138</v>
      </c>
      <c r="G13" s="5">
        <v>16</v>
      </c>
      <c r="H13" t="s">
        <v>80</v>
      </c>
      <c r="I13" t="s">
        <v>118</v>
      </c>
      <c r="J13" t="s">
        <v>122</v>
      </c>
      <c r="K13" s="12">
        <v>120</v>
      </c>
      <c r="L13" s="12">
        <f>Tabla1[[#This Row],[Total Selling Value]]/Tabla1[[#This Row],[QUANTITY]]</f>
        <v>162</v>
      </c>
      <c r="M13" s="12">
        <v>1200</v>
      </c>
      <c r="N13" s="8">
        <v>1620</v>
      </c>
      <c r="O13">
        <v>12</v>
      </c>
      <c r="P13" t="s">
        <v>126</v>
      </c>
      <c r="Q13">
        <v>2021</v>
      </c>
      <c r="R13" s="3">
        <v>44208</v>
      </c>
      <c r="S13" s="8">
        <f>Tabla1[[#This Row],[DISCOUNT %]]%*Tabla1[[#This Row],[Total Selling Value]]</f>
        <v>259.2</v>
      </c>
      <c r="T13" s="12">
        <f>Tabla1[[#This Row],[SELLING PRICE]]-Tabla1[[#This Row],[BUYING PRIZE]]</f>
        <v>42</v>
      </c>
      <c r="U13" s="12">
        <f>Tabla1[[#This Row],[profit_per_product]]*Tabla1[[#This Row],[QUANTITY]]</f>
        <v>420</v>
      </c>
      <c r="V13" s="16">
        <f>Tabla1[[#This Row],[total_profit]]/Tabla1[[#This Row],[Total Selling Value]]</f>
        <v>0.25925925925925924</v>
      </c>
      <c r="W13" s="4" t="str">
        <f>IF(Tabla1[[#This Row],[Total Buying Value]]&gt;=((2/3)*MAX(Tabla1[Total Buying Value])),"Grande",IF(Tabla1[[#This Row],[Total Buying Value]]&lt;=((1/3)*MAX(Tabla1[Total Buying Value])),"Pequeña","Mediana"))</f>
        <v>Mediana</v>
      </c>
      <c r="X13" s="4" t="str">
        <f>IF(Tabla1[[#This Row],[PAYMENT MODE]]="CASH","VERDADERO","FALSO")</f>
        <v>VERDADERO</v>
      </c>
      <c r="Y13" s="15" t="str">
        <f>TEXT(Tabla1[[#This Row],[formatted_date]],"mmm-aaaa")</f>
        <v>ene-2021</v>
      </c>
    </row>
    <row r="14" spans="1:25">
      <c r="A14">
        <v>44214</v>
      </c>
      <c r="B14" t="s">
        <v>31</v>
      </c>
      <c r="C14" t="str">
        <f>Tabla1[[#This Row],[DATE]]&amp;Tabla1[[#This Row],[PRODUCT ID]]</f>
        <v>44214P0044</v>
      </c>
      <c r="D14">
        <v>13</v>
      </c>
      <c r="E14" t="s">
        <v>70</v>
      </c>
      <c r="F14" t="s">
        <v>71</v>
      </c>
      <c r="G14" s="5">
        <v>51</v>
      </c>
      <c r="H14" t="s">
        <v>81</v>
      </c>
      <c r="I14" t="s">
        <v>118</v>
      </c>
      <c r="J14" t="s">
        <v>123</v>
      </c>
      <c r="K14" s="12">
        <v>76</v>
      </c>
      <c r="L14" s="12">
        <f>Tabla1[[#This Row],[Total Selling Value]]/Tabla1[[#This Row],[QUANTITY]]</f>
        <v>82.08</v>
      </c>
      <c r="M14" s="12">
        <v>988</v>
      </c>
      <c r="N14" s="8">
        <v>1067.04</v>
      </c>
      <c r="O14">
        <v>18</v>
      </c>
      <c r="P14" t="s">
        <v>126</v>
      </c>
      <c r="Q14">
        <v>2021</v>
      </c>
      <c r="R14" s="3">
        <v>44214</v>
      </c>
      <c r="S14" s="8">
        <f>Tabla1[[#This Row],[DISCOUNT %]]%*Tabla1[[#This Row],[Total Selling Value]]</f>
        <v>544.19039999999995</v>
      </c>
      <c r="T14" s="12">
        <f>Tabla1[[#This Row],[SELLING PRICE]]-Tabla1[[#This Row],[BUYING PRIZE]]</f>
        <v>6.0799999999999983</v>
      </c>
      <c r="U14" s="12">
        <f>Tabla1[[#This Row],[profit_per_product]]*Tabla1[[#This Row],[QUANTITY]]</f>
        <v>79.039999999999978</v>
      </c>
      <c r="V14" s="16">
        <f>Tabla1[[#This Row],[total_profit]]/Tabla1[[#This Row],[Total Selling Value]]</f>
        <v>7.4074074074074056E-2</v>
      </c>
      <c r="W14" s="4" t="str">
        <f>IF(Tabla1[[#This Row],[Total Buying Value]]&gt;=((2/3)*MAX(Tabla1[Total Buying Value])),"Grande",IF(Tabla1[[#This Row],[Total Buying Value]]&lt;=((1/3)*MAX(Tabla1[Total Buying Value])),"Pequeña","Mediana"))</f>
        <v>Mediana</v>
      </c>
      <c r="X14" s="4" t="str">
        <f>IF(Tabla1[[#This Row],[PAYMENT MODE]]="CASH","VERDADERO","FALSO")</f>
        <v>FALSO</v>
      </c>
      <c r="Y14" s="15" t="str">
        <f>TEXT(Tabla1[[#This Row],[formatted_date]],"mmm-aaaa")</f>
        <v>ene-2021</v>
      </c>
    </row>
    <row r="15" spans="1:25">
      <c r="A15">
        <v>44214</v>
      </c>
      <c r="B15" t="s">
        <v>32</v>
      </c>
      <c r="C15" t="str">
        <f>Tabla1[[#This Row],[DATE]]&amp;Tabla1[[#This Row],[PRODUCT ID]]</f>
        <v>44214P0023</v>
      </c>
      <c r="D15">
        <v>3</v>
      </c>
      <c r="E15" t="s">
        <v>71</v>
      </c>
      <c r="F15" t="s">
        <v>138</v>
      </c>
      <c r="G15" s="5">
        <v>9</v>
      </c>
      <c r="H15" t="s">
        <v>82</v>
      </c>
      <c r="I15" t="s">
        <v>117</v>
      </c>
      <c r="J15" t="s">
        <v>122</v>
      </c>
      <c r="K15" s="12">
        <v>141</v>
      </c>
      <c r="L15" s="12">
        <f>Tabla1[[#This Row],[Total Selling Value]]/Tabla1[[#This Row],[QUANTITY]]</f>
        <v>149.46</v>
      </c>
      <c r="M15" s="12">
        <v>423</v>
      </c>
      <c r="N15" s="8">
        <v>448.38</v>
      </c>
      <c r="O15">
        <v>18</v>
      </c>
      <c r="P15" t="s">
        <v>126</v>
      </c>
      <c r="Q15">
        <v>2021</v>
      </c>
      <c r="R15" s="3">
        <v>44214</v>
      </c>
      <c r="S15" s="8">
        <f>Tabla1[[#This Row],[DISCOUNT %]]%*Tabla1[[#This Row],[Total Selling Value]]</f>
        <v>40.354199999999999</v>
      </c>
      <c r="T15" s="12">
        <f>Tabla1[[#This Row],[SELLING PRICE]]-Tabla1[[#This Row],[BUYING PRIZE]]</f>
        <v>8.460000000000008</v>
      </c>
      <c r="U15" s="12">
        <f>Tabla1[[#This Row],[profit_per_product]]*Tabla1[[#This Row],[QUANTITY]]</f>
        <v>25.380000000000024</v>
      </c>
      <c r="V15" s="16">
        <f>Tabla1[[#This Row],[total_profit]]/Tabla1[[#This Row],[Total Selling Value]]</f>
        <v>5.6603773584905717E-2</v>
      </c>
      <c r="W15" s="4" t="str">
        <f>IF(Tabla1[[#This Row],[Total Buying Value]]&gt;=((2/3)*MAX(Tabla1[Total Buying Value])),"Grande",IF(Tabla1[[#This Row],[Total Buying Value]]&lt;=((1/3)*MAX(Tabla1[Total Buying Value])),"Pequeña","Mediana"))</f>
        <v>Pequeña</v>
      </c>
      <c r="X15" s="4" t="str">
        <f>IF(Tabla1[[#This Row],[PAYMENT MODE]]="CASH","VERDADERO","FALSO")</f>
        <v>VERDADERO</v>
      </c>
      <c r="Y15" s="15" t="str">
        <f>TEXT(Tabla1[[#This Row],[formatted_date]],"mmm-aaaa")</f>
        <v>ene-2021</v>
      </c>
    </row>
    <row r="16" spans="1:25">
      <c r="A16">
        <v>44215</v>
      </c>
      <c r="B16" t="s">
        <v>24</v>
      </c>
      <c r="C16" t="str">
        <f>Tabla1[[#This Row],[DATE]]&amp;Tabla1[[#This Row],[PRODUCT ID]]</f>
        <v>44215P0035</v>
      </c>
      <c r="D16">
        <v>6</v>
      </c>
      <c r="E16" t="s">
        <v>70</v>
      </c>
      <c r="F16" t="s">
        <v>138</v>
      </c>
      <c r="G16" s="5">
        <v>43</v>
      </c>
      <c r="H16" t="s">
        <v>77</v>
      </c>
      <c r="I16" t="s">
        <v>121</v>
      </c>
      <c r="J16" t="s">
        <v>125</v>
      </c>
      <c r="K16" s="12">
        <v>5</v>
      </c>
      <c r="L16" s="12">
        <v>6.7</v>
      </c>
      <c r="M16" s="12">
        <v>30</v>
      </c>
      <c r="N16" s="8">
        <v>40.200000000000003</v>
      </c>
      <c r="O16">
        <v>19</v>
      </c>
      <c r="P16" t="s">
        <v>126</v>
      </c>
      <c r="Q16">
        <v>2021</v>
      </c>
      <c r="R16" s="3">
        <v>44215</v>
      </c>
      <c r="S16" s="8">
        <f>Tabla1[[#This Row],[DISCOUNT %]]%*Tabla1[[#This Row],[Total Selling Value]]</f>
        <v>17.286000000000001</v>
      </c>
      <c r="T16" s="12">
        <f>Tabla1[[#This Row],[SELLING PRICE]]-Tabla1[[#This Row],[BUYING PRIZE]]</f>
        <v>1.7000000000000002</v>
      </c>
      <c r="U16" s="12">
        <f>Tabla1[[#This Row],[profit_per_product]]*Tabla1[[#This Row],[QUANTITY]]</f>
        <v>10.200000000000001</v>
      </c>
      <c r="V16" s="16">
        <f>Tabla1[[#This Row],[total_profit]]/Tabla1[[#This Row],[Total Selling Value]]</f>
        <v>0.2537313432835821</v>
      </c>
      <c r="W16" s="4" t="str">
        <f>IF(Tabla1[[#This Row],[Total Buying Value]]&gt;=((2/3)*MAX(Tabla1[Total Buying Value])),"Grande",IF(Tabla1[[#This Row],[Total Buying Value]]&lt;=((1/3)*MAX(Tabla1[Total Buying Value])),"Pequeña","Mediana"))</f>
        <v>Pequeña</v>
      </c>
      <c r="X16" s="4" t="str">
        <f>IF(Tabla1[[#This Row],[PAYMENT MODE]]="CASH","VERDADERO","FALSO")</f>
        <v>VERDADERO</v>
      </c>
      <c r="Y16" s="15" t="str">
        <f>TEXT(Tabla1[[#This Row],[formatted_date]],"mmm-aaaa")</f>
        <v>ene-2021</v>
      </c>
    </row>
    <row r="17" spans="1:25">
      <c r="A17">
        <v>44216</v>
      </c>
      <c r="B17" t="s">
        <v>33</v>
      </c>
      <c r="C17" t="str">
        <f>Tabla1[[#This Row],[DATE]]&amp;Tabla1[[#This Row],[PRODUCT ID]]</f>
        <v>44216P0034</v>
      </c>
      <c r="D17">
        <v>4</v>
      </c>
      <c r="E17" t="s">
        <v>70</v>
      </c>
      <c r="F17" t="s">
        <v>138</v>
      </c>
      <c r="G17" s="5">
        <v>45</v>
      </c>
      <c r="H17" t="s">
        <v>83</v>
      </c>
      <c r="I17" t="s">
        <v>121</v>
      </c>
      <c r="J17" t="s">
        <v>124</v>
      </c>
      <c r="K17" s="12">
        <v>55</v>
      </c>
      <c r="L17" s="12">
        <v>58.3</v>
      </c>
      <c r="M17" s="12">
        <v>220</v>
      </c>
      <c r="N17" s="8">
        <v>233.2</v>
      </c>
      <c r="O17">
        <v>20</v>
      </c>
      <c r="P17" t="s">
        <v>126</v>
      </c>
      <c r="Q17">
        <v>2021</v>
      </c>
      <c r="R17" s="3">
        <v>44216</v>
      </c>
      <c r="S17" s="8">
        <f>Tabla1[[#This Row],[DISCOUNT %]]%*Tabla1[[#This Row],[Total Selling Value]]</f>
        <v>104.94</v>
      </c>
      <c r="T17" s="12">
        <f>Tabla1[[#This Row],[SELLING PRICE]]-Tabla1[[#This Row],[BUYING PRIZE]]</f>
        <v>3.2999999999999972</v>
      </c>
      <c r="U17" s="12">
        <f>Tabla1[[#This Row],[profit_per_product]]*Tabla1[[#This Row],[QUANTITY]]</f>
        <v>13.199999999999989</v>
      </c>
      <c r="V17" s="16">
        <f>Tabla1[[#This Row],[total_profit]]/Tabla1[[#This Row],[Total Selling Value]]</f>
        <v>5.6603773584905613E-2</v>
      </c>
      <c r="W17" s="4" t="str">
        <f>IF(Tabla1[[#This Row],[Total Buying Value]]&gt;=((2/3)*MAX(Tabla1[Total Buying Value])),"Grande",IF(Tabla1[[#This Row],[Total Buying Value]]&lt;=((1/3)*MAX(Tabla1[Total Buying Value])),"Pequeña","Mediana"))</f>
        <v>Pequeña</v>
      </c>
      <c r="X17" s="4" t="str">
        <f>IF(Tabla1[[#This Row],[PAYMENT MODE]]="CASH","VERDADERO","FALSO")</f>
        <v>VERDADERO</v>
      </c>
      <c r="Y17" s="15" t="str">
        <f>TEXT(Tabla1[[#This Row],[formatted_date]],"mmm-aaaa")</f>
        <v>ene-2021</v>
      </c>
    </row>
    <row r="18" spans="1:25">
      <c r="A18">
        <v>44216</v>
      </c>
      <c r="B18" t="s">
        <v>34</v>
      </c>
      <c r="C18" t="str">
        <f>Tabla1[[#This Row],[DATE]]&amp;Tabla1[[#This Row],[PRODUCT ID]]</f>
        <v>44216P0020</v>
      </c>
      <c r="D18">
        <v>4</v>
      </c>
      <c r="E18" t="s">
        <v>70</v>
      </c>
      <c r="F18" t="s">
        <v>138</v>
      </c>
      <c r="G18" s="5">
        <v>53</v>
      </c>
      <c r="H18" t="s">
        <v>84</v>
      </c>
      <c r="I18" t="s">
        <v>117</v>
      </c>
      <c r="J18" t="s">
        <v>124</v>
      </c>
      <c r="K18" s="12">
        <v>61</v>
      </c>
      <c r="L18" s="12">
        <v>76.25</v>
      </c>
      <c r="M18" s="12">
        <v>244</v>
      </c>
      <c r="N18" s="8">
        <v>305</v>
      </c>
      <c r="O18">
        <v>20</v>
      </c>
      <c r="P18" t="s">
        <v>126</v>
      </c>
      <c r="Q18">
        <v>2021</v>
      </c>
      <c r="R18" s="3">
        <v>44216</v>
      </c>
      <c r="S18" s="8">
        <f>Tabla1[[#This Row],[DISCOUNT %]]%*Tabla1[[#This Row],[Total Selling Value]]</f>
        <v>161.65</v>
      </c>
      <c r="T18" s="12">
        <f>Tabla1[[#This Row],[SELLING PRICE]]-Tabla1[[#This Row],[BUYING PRIZE]]</f>
        <v>15.25</v>
      </c>
      <c r="U18" s="12">
        <f>Tabla1[[#This Row],[profit_per_product]]*Tabla1[[#This Row],[QUANTITY]]</f>
        <v>61</v>
      </c>
      <c r="V18" s="16">
        <f>Tabla1[[#This Row],[total_profit]]/Tabla1[[#This Row],[Total Selling Value]]</f>
        <v>0.2</v>
      </c>
      <c r="W18" s="4" t="str">
        <f>IF(Tabla1[[#This Row],[Total Buying Value]]&gt;=((2/3)*MAX(Tabla1[Total Buying Value])),"Grande",IF(Tabla1[[#This Row],[Total Buying Value]]&lt;=((1/3)*MAX(Tabla1[Total Buying Value])),"Pequeña","Mediana"))</f>
        <v>Pequeña</v>
      </c>
      <c r="X18" s="4" t="str">
        <f>IF(Tabla1[[#This Row],[PAYMENT MODE]]="CASH","VERDADERO","FALSO")</f>
        <v>VERDADERO</v>
      </c>
      <c r="Y18" s="15" t="str">
        <f>TEXT(Tabla1[[#This Row],[formatted_date]],"mmm-aaaa")</f>
        <v>ene-2021</v>
      </c>
    </row>
    <row r="19" spans="1:25">
      <c r="A19">
        <v>44217</v>
      </c>
      <c r="B19" t="s">
        <v>23</v>
      </c>
      <c r="C19" t="str">
        <f>Tabla1[[#This Row],[DATE]]&amp;Tabla1[[#This Row],[PRODUCT ID]]</f>
        <v>44217P0004</v>
      </c>
      <c r="D19">
        <v>15</v>
      </c>
      <c r="E19" t="s">
        <v>68</v>
      </c>
      <c r="F19" t="s">
        <v>138</v>
      </c>
      <c r="G19" s="5">
        <v>34</v>
      </c>
      <c r="H19" t="s">
        <v>76</v>
      </c>
      <c r="I19" t="s">
        <v>119</v>
      </c>
      <c r="J19" t="s">
        <v>124</v>
      </c>
      <c r="K19" s="12">
        <v>44</v>
      </c>
      <c r="L19" s="12">
        <v>48.84</v>
      </c>
      <c r="M19" s="12">
        <v>660</v>
      </c>
      <c r="N19" s="8">
        <v>732.6</v>
      </c>
      <c r="O19">
        <v>21</v>
      </c>
      <c r="P19" t="s">
        <v>126</v>
      </c>
      <c r="Q19">
        <v>2021</v>
      </c>
      <c r="R19" s="3">
        <v>44217</v>
      </c>
      <c r="S19" s="8">
        <f>Tabla1[[#This Row],[DISCOUNT %]]%*Tabla1[[#This Row],[Total Selling Value]]</f>
        <v>249.08400000000003</v>
      </c>
      <c r="T19" s="12">
        <f>Tabla1[[#This Row],[SELLING PRICE]]-Tabla1[[#This Row],[BUYING PRIZE]]</f>
        <v>4.8400000000000034</v>
      </c>
      <c r="U19" s="12">
        <f>Tabla1[[#This Row],[profit_per_product]]*Tabla1[[#This Row],[QUANTITY]]</f>
        <v>72.600000000000051</v>
      </c>
      <c r="V19" s="16">
        <f>Tabla1[[#This Row],[total_profit]]/Tabla1[[#This Row],[Total Selling Value]]</f>
        <v>9.9099099099099169E-2</v>
      </c>
      <c r="W19" s="4" t="str">
        <f>IF(Tabla1[[#This Row],[Total Buying Value]]&gt;=((2/3)*MAX(Tabla1[Total Buying Value])),"Grande",IF(Tabla1[[#This Row],[Total Buying Value]]&lt;=((1/3)*MAX(Tabla1[Total Buying Value])),"Pequeña","Mediana"))</f>
        <v>Pequeña</v>
      </c>
      <c r="X19" s="4" t="str">
        <f>IF(Tabla1[[#This Row],[PAYMENT MODE]]="CASH","VERDADERO","FALSO")</f>
        <v>VERDADERO</v>
      </c>
      <c r="Y19" s="15" t="str">
        <f>TEXT(Tabla1[[#This Row],[formatted_date]],"mmm-aaaa")</f>
        <v>ene-2021</v>
      </c>
    </row>
    <row r="20" spans="1:25">
      <c r="A20">
        <v>44217</v>
      </c>
      <c r="B20" t="s">
        <v>26</v>
      </c>
      <c r="C20" t="str">
        <f>Tabla1[[#This Row],[DATE]]&amp;Tabla1[[#This Row],[PRODUCT ID]]</f>
        <v>44217P0003</v>
      </c>
      <c r="D20">
        <v>9</v>
      </c>
      <c r="E20" t="s">
        <v>70</v>
      </c>
      <c r="F20" t="s">
        <v>71</v>
      </c>
      <c r="G20" s="5">
        <v>28</v>
      </c>
      <c r="H20" t="s">
        <v>79</v>
      </c>
      <c r="I20" t="s">
        <v>119</v>
      </c>
      <c r="J20" t="s">
        <v>123</v>
      </c>
      <c r="K20" s="12">
        <v>71</v>
      </c>
      <c r="L20" s="12">
        <v>80.94</v>
      </c>
      <c r="M20" s="12">
        <v>639</v>
      </c>
      <c r="N20" s="8">
        <v>728.46</v>
      </c>
      <c r="O20">
        <v>21</v>
      </c>
      <c r="P20" t="s">
        <v>126</v>
      </c>
      <c r="Q20">
        <v>2021</v>
      </c>
      <c r="R20" s="3">
        <v>44217</v>
      </c>
      <c r="S20" s="8">
        <f>Tabla1[[#This Row],[DISCOUNT %]]%*Tabla1[[#This Row],[Total Selling Value]]</f>
        <v>203.96880000000002</v>
      </c>
      <c r="T20" s="12">
        <f>Tabla1[[#This Row],[SELLING PRICE]]-Tabla1[[#This Row],[BUYING PRIZE]]</f>
        <v>9.9399999999999977</v>
      </c>
      <c r="U20" s="12">
        <f>Tabla1[[#This Row],[profit_per_product]]*Tabla1[[#This Row],[QUANTITY]]</f>
        <v>89.45999999999998</v>
      </c>
      <c r="V20" s="16">
        <f>Tabla1[[#This Row],[total_profit]]/Tabla1[[#This Row],[Total Selling Value]]</f>
        <v>0.12280701754385961</v>
      </c>
      <c r="W20" s="4" t="str">
        <f>IF(Tabla1[[#This Row],[Total Buying Value]]&gt;=((2/3)*MAX(Tabla1[Total Buying Value])),"Grande",IF(Tabla1[[#This Row],[Total Buying Value]]&lt;=((1/3)*MAX(Tabla1[Total Buying Value])),"Pequeña","Mediana"))</f>
        <v>Pequeña</v>
      </c>
      <c r="X20" s="4" t="str">
        <f>IF(Tabla1[[#This Row],[PAYMENT MODE]]="CASH","VERDADERO","FALSO")</f>
        <v>FALSO</v>
      </c>
      <c r="Y20" s="15" t="str">
        <f>TEXT(Tabla1[[#This Row],[formatted_date]],"mmm-aaaa")</f>
        <v>ene-2021</v>
      </c>
    </row>
    <row r="21" spans="1:25">
      <c r="A21">
        <v>44217</v>
      </c>
      <c r="B21" t="s">
        <v>30</v>
      </c>
      <c r="C21" t="str">
        <f>Tabla1[[#This Row],[DATE]]&amp;Tabla1[[#This Row],[PRODUCT ID]]</f>
        <v>44217P0042</v>
      </c>
      <c r="D21">
        <v>6</v>
      </c>
      <c r="E21" t="s">
        <v>70</v>
      </c>
      <c r="F21" t="s">
        <v>71</v>
      </c>
      <c r="G21" s="5">
        <v>0</v>
      </c>
      <c r="H21" t="s">
        <v>80</v>
      </c>
      <c r="I21" t="s">
        <v>118</v>
      </c>
      <c r="J21" t="s">
        <v>122</v>
      </c>
      <c r="K21" s="12">
        <v>120</v>
      </c>
      <c r="L21" s="12">
        <v>162</v>
      </c>
      <c r="M21" s="12">
        <v>720</v>
      </c>
      <c r="N21" s="8">
        <v>972</v>
      </c>
      <c r="O21">
        <v>21</v>
      </c>
      <c r="P21" t="s">
        <v>126</v>
      </c>
      <c r="Q21">
        <v>2021</v>
      </c>
      <c r="R21" s="3">
        <v>44217</v>
      </c>
      <c r="S21" s="8">
        <f>Tabla1[[#This Row],[DISCOUNT %]]%*Tabla1[[#This Row],[Total Selling Value]]</f>
        <v>0</v>
      </c>
      <c r="T21" s="12">
        <f>Tabla1[[#This Row],[SELLING PRICE]]-Tabla1[[#This Row],[BUYING PRIZE]]</f>
        <v>42</v>
      </c>
      <c r="U21" s="12">
        <f>Tabla1[[#This Row],[profit_per_product]]*Tabla1[[#This Row],[QUANTITY]]</f>
        <v>252</v>
      </c>
      <c r="V21" s="16">
        <f>Tabla1[[#This Row],[total_profit]]/Tabla1[[#This Row],[Total Selling Value]]</f>
        <v>0.25925925925925924</v>
      </c>
      <c r="W21" s="4" t="str">
        <f>IF(Tabla1[[#This Row],[Total Buying Value]]&gt;=((2/3)*MAX(Tabla1[Total Buying Value])),"Grande",IF(Tabla1[[#This Row],[Total Buying Value]]&lt;=((1/3)*MAX(Tabla1[Total Buying Value])),"Pequeña","Mediana"))</f>
        <v>Pequeña</v>
      </c>
      <c r="X21" s="4" t="str">
        <f>IF(Tabla1[[#This Row],[PAYMENT MODE]]="CASH","VERDADERO","FALSO")</f>
        <v>FALSO</v>
      </c>
      <c r="Y21" s="15" t="str">
        <f>TEXT(Tabla1[[#This Row],[formatted_date]],"mmm-aaaa")</f>
        <v>ene-2021</v>
      </c>
    </row>
    <row r="22" spans="1:25">
      <c r="A22">
        <v>44221</v>
      </c>
      <c r="B22" t="s">
        <v>33</v>
      </c>
      <c r="C22" t="str">
        <f>Tabla1[[#This Row],[DATE]]&amp;Tabla1[[#This Row],[PRODUCT ID]]</f>
        <v>44221P0034</v>
      </c>
      <c r="D22">
        <v>6</v>
      </c>
      <c r="E22" t="s">
        <v>70</v>
      </c>
      <c r="F22" t="s">
        <v>138</v>
      </c>
      <c r="G22" s="5">
        <v>13</v>
      </c>
      <c r="H22" t="s">
        <v>83</v>
      </c>
      <c r="I22" t="s">
        <v>121</v>
      </c>
      <c r="J22" t="s">
        <v>124</v>
      </c>
      <c r="K22" s="12">
        <v>55</v>
      </c>
      <c r="L22" s="12">
        <v>58.3</v>
      </c>
      <c r="M22" s="12">
        <v>330</v>
      </c>
      <c r="N22" s="8">
        <v>349.8</v>
      </c>
      <c r="O22">
        <v>25</v>
      </c>
      <c r="P22" t="s">
        <v>126</v>
      </c>
      <c r="Q22">
        <v>2021</v>
      </c>
      <c r="R22" s="3">
        <v>44221</v>
      </c>
      <c r="S22" s="8">
        <f>Tabla1[[#This Row],[DISCOUNT %]]%*Tabla1[[#This Row],[Total Selling Value]]</f>
        <v>45.474000000000004</v>
      </c>
      <c r="T22" s="12">
        <f>Tabla1[[#This Row],[SELLING PRICE]]-Tabla1[[#This Row],[BUYING PRIZE]]</f>
        <v>3.2999999999999972</v>
      </c>
      <c r="U22" s="12">
        <f>Tabla1[[#This Row],[profit_per_product]]*Tabla1[[#This Row],[QUANTITY]]</f>
        <v>19.799999999999983</v>
      </c>
      <c r="V22" s="16">
        <f>Tabla1[[#This Row],[total_profit]]/Tabla1[[#This Row],[Total Selling Value]]</f>
        <v>5.6603773584905613E-2</v>
      </c>
      <c r="W22" s="4" t="str">
        <f>IF(Tabla1[[#This Row],[Total Buying Value]]&gt;=((2/3)*MAX(Tabla1[Total Buying Value])),"Grande",IF(Tabla1[[#This Row],[Total Buying Value]]&lt;=((1/3)*MAX(Tabla1[Total Buying Value])),"Pequeña","Mediana"))</f>
        <v>Pequeña</v>
      </c>
      <c r="X22" s="4" t="str">
        <f>IF(Tabla1[[#This Row],[PAYMENT MODE]]="CASH","VERDADERO","FALSO")</f>
        <v>VERDADERO</v>
      </c>
      <c r="Y22" s="15" t="str">
        <f>TEXT(Tabla1[[#This Row],[formatted_date]],"mmm-aaaa")</f>
        <v>ene-2021</v>
      </c>
    </row>
    <row r="23" spans="1:25">
      <c r="A23">
        <v>44221</v>
      </c>
      <c r="B23" t="s">
        <v>24</v>
      </c>
      <c r="C23" t="str">
        <f>Tabla1[[#This Row],[DATE]]&amp;Tabla1[[#This Row],[PRODUCT ID]]</f>
        <v>44221P0035</v>
      </c>
      <c r="D23">
        <v>7</v>
      </c>
      <c r="E23" t="s">
        <v>70</v>
      </c>
      <c r="F23" t="s">
        <v>71</v>
      </c>
      <c r="G23" s="5">
        <v>25</v>
      </c>
      <c r="H23" t="s">
        <v>77</v>
      </c>
      <c r="I23" t="s">
        <v>121</v>
      </c>
      <c r="J23" t="s">
        <v>125</v>
      </c>
      <c r="K23" s="12">
        <v>5</v>
      </c>
      <c r="L23" s="12">
        <v>6.7</v>
      </c>
      <c r="M23" s="12">
        <v>35</v>
      </c>
      <c r="N23" s="8">
        <v>46.9</v>
      </c>
      <c r="O23">
        <v>25</v>
      </c>
      <c r="P23" t="s">
        <v>126</v>
      </c>
      <c r="Q23">
        <v>2021</v>
      </c>
      <c r="R23" s="3">
        <v>44221</v>
      </c>
      <c r="S23" s="8">
        <f>Tabla1[[#This Row],[DISCOUNT %]]%*Tabla1[[#This Row],[Total Selling Value]]</f>
        <v>11.725</v>
      </c>
      <c r="T23" s="12">
        <f>Tabla1[[#This Row],[SELLING PRICE]]-Tabla1[[#This Row],[BUYING PRIZE]]</f>
        <v>1.7000000000000002</v>
      </c>
      <c r="U23" s="12">
        <f>Tabla1[[#This Row],[profit_per_product]]*Tabla1[[#This Row],[QUANTITY]]</f>
        <v>11.900000000000002</v>
      </c>
      <c r="V23" s="16">
        <f>Tabla1[[#This Row],[total_profit]]/Tabla1[[#This Row],[Total Selling Value]]</f>
        <v>0.25373134328358216</v>
      </c>
      <c r="W23" s="4" t="str">
        <f>IF(Tabla1[[#This Row],[Total Buying Value]]&gt;=((2/3)*MAX(Tabla1[Total Buying Value])),"Grande",IF(Tabla1[[#This Row],[Total Buying Value]]&lt;=((1/3)*MAX(Tabla1[Total Buying Value])),"Pequeña","Mediana"))</f>
        <v>Pequeña</v>
      </c>
      <c r="X23" s="4" t="str">
        <f>IF(Tabla1[[#This Row],[PAYMENT MODE]]="CASH","VERDADERO","FALSO")</f>
        <v>FALSO</v>
      </c>
      <c r="Y23" s="15" t="str">
        <f>TEXT(Tabla1[[#This Row],[formatted_date]],"mmm-aaaa")</f>
        <v>ene-2021</v>
      </c>
    </row>
    <row r="24" spans="1:25">
      <c r="A24">
        <v>44221</v>
      </c>
      <c r="B24" t="s">
        <v>25</v>
      </c>
      <c r="C24" t="str">
        <f>Tabla1[[#This Row],[DATE]]&amp;Tabla1[[#This Row],[PRODUCT ID]]</f>
        <v>44221P0031</v>
      </c>
      <c r="D24">
        <v>14</v>
      </c>
      <c r="E24" t="s">
        <v>70</v>
      </c>
      <c r="F24" t="s">
        <v>71</v>
      </c>
      <c r="G24" s="5">
        <v>8</v>
      </c>
      <c r="H24" t="s">
        <v>78</v>
      </c>
      <c r="I24" t="s">
        <v>121</v>
      </c>
      <c r="J24" t="s">
        <v>123</v>
      </c>
      <c r="K24" s="12">
        <v>93</v>
      </c>
      <c r="L24" s="12">
        <v>104.16</v>
      </c>
      <c r="M24" s="12">
        <v>1302</v>
      </c>
      <c r="N24" s="8">
        <v>1458.24</v>
      </c>
      <c r="O24">
        <v>25</v>
      </c>
      <c r="P24" t="s">
        <v>126</v>
      </c>
      <c r="Q24">
        <v>2021</v>
      </c>
      <c r="R24" s="3">
        <v>44221</v>
      </c>
      <c r="S24" s="8">
        <f>Tabla1[[#This Row],[DISCOUNT %]]%*Tabla1[[#This Row],[Total Selling Value]]</f>
        <v>116.6592</v>
      </c>
      <c r="T24" s="12">
        <f>Tabla1[[#This Row],[SELLING PRICE]]-Tabla1[[#This Row],[BUYING PRIZE]]</f>
        <v>11.159999999999997</v>
      </c>
      <c r="U24" s="12">
        <f>Tabla1[[#This Row],[profit_per_product]]*Tabla1[[#This Row],[QUANTITY]]</f>
        <v>156.23999999999995</v>
      </c>
      <c r="V24" s="16">
        <f>Tabla1[[#This Row],[total_profit]]/Tabla1[[#This Row],[Total Selling Value]]</f>
        <v>0.10714285714285711</v>
      </c>
      <c r="W24" s="4" t="str">
        <f>IF(Tabla1[[#This Row],[Total Buying Value]]&gt;=((2/3)*MAX(Tabla1[Total Buying Value])),"Grande",IF(Tabla1[[#This Row],[Total Buying Value]]&lt;=((1/3)*MAX(Tabla1[Total Buying Value])),"Pequeña","Mediana"))</f>
        <v>Mediana</v>
      </c>
      <c r="X24" s="4" t="str">
        <f>IF(Tabla1[[#This Row],[PAYMENT MODE]]="CASH","VERDADERO","FALSO")</f>
        <v>FALSO</v>
      </c>
      <c r="Y24" s="15" t="str">
        <f>TEXT(Tabla1[[#This Row],[formatted_date]],"mmm-aaaa")</f>
        <v>ene-2021</v>
      </c>
    </row>
    <row r="25" spans="1:25">
      <c r="A25">
        <v>44222</v>
      </c>
      <c r="B25" t="s">
        <v>31</v>
      </c>
      <c r="C25" t="str">
        <f>Tabla1[[#This Row],[DATE]]&amp;Tabla1[[#This Row],[PRODUCT ID]]</f>
        <v>44222P0044</v>
      </c>
      <c r="D25">
        <v>9</v>
      </c>
      <c r="E25" t="s">
        <v>68</v>
      </c>
      <c r="F25" t="s">
        <v>138</v>
      </c>
      <c r="G25" s="5">
        <v>5</v>
      </c>
      <c r="H25" t="s">
        <v>81</v>
      </c>
      <c r="I25" t="s">
        <v>118</v>
      </c>
      <c r="J25" t="s">
        <v>123</v>
      </c>
      <c r="K25" s="12">
        <v>76</v>
      </c>
      <c r="L25" s="12">
        <v>82.08</v>
      </c>
      <c r="M25" s="12">
        <v>684</v>
      </c>
      <c r="N25" s="8">
        <v>738.72</v>
      </c>
      <c r="O25">
        <v>26</v>
      </c>
      <c r="P25" t="s">
        <v>126</v>
      </c>
      <c r="Q25">
        <v>2021</v>
      </c>
      <c r="R25" s="3">
        <v>44222</v>
      </c>
      <c r="S25" s="8">
        <f>Tabla1[[#This Row],[DISCOUNT %]]%*Tabla1[[#This Row],[Total Selling Value]]</f>
        <v>36.936</v>
      </c>
      <c r="T25" s="12">
        <f>Tabla1[[#This Row],[SELLING PRICE]]-Tabla1[[#This Row],[BUYING PRIZE]]</f>
        <v>6.0799999999999983</v>
      </c>
      <c r="U25" s="12">
        <f>Tabla1[[#This Row],[profit_per_product]]*Tabla1[[#This Row],[QUANTITY]]</f>
        <v>54.719999999999985</v>
      </c>
      <c r="V25" s="16">
        <f>Tabla1[[#This Row],[total_profit]]/Tabla1[[#This Row],[Total Selling Value]]</f>
        <v>7.4074074074074056E-2</v>
      </c>
      <c r="W25" s="4" t="str">
        <f>IF(Tabla1[[#This Row],[Total Buying Value]]&gt;=((2/3)*MAX(Tabla1[Total Buying Value])),"Grande",IF(Tabla1[[#This Row],[Total Buying Value]]&lt;=((1/3)*MAX(Tabla1[Total Buying Value])),"Pequeña","Mediana"))</f>
        <v>Pequeña</v>
      </c>
      <c r="X25" s="4" t="str">
        <f>IF(Tabla1[[#This Row],[PAYMENT MODE]]="CASH","VERDADERO","FALSO")</f>
        <v>VERDADERO</v>
      </c>
      <c r="Y25" s="15" t="str">
        <f>TEXT(Tabla1[[#This Row],[formatted_date]],"mmm-aaaa")</f>
        <v>ene-2021</v>
      </c>
    </row>
    <row r="26" spans="1:25">
      <c r="A26">
        <v>44222</v>
      </c>
      <c r="B26" t="s">
        <v>35</v>
      </c>
      <c r="C26" t="str">
        <f>Tabla1[[#This Row],[DATE]]&amp;Tabla1[[#This Row],[PRODUCT ID]]</f>
        <v>44222P0006</v>
      </c>
      <c r="D26">
        <v>7</v>
      </c>
      <c r="E26" t="s">
        <v>71</v>
      </c>
      <c r="F26" t="s">
        <v>138</v>
      </c>
      <c r="G26" s="5">
        <v>53</v>
      </c>
      <c r="H26" t="s">
        <v>85</v>
      </c>
      <c r="I26" t="s">
        <v>119</v>
      </c>
      <c r="J26" t="s">
        <v>123</v>
      </c>
      <c r="K26" s="12">
        <v>75</v>
      </c>
      <c r="L26" s="12">
        <v>85.5</v>
      </c>
      <c r="M26" s="12">
        <v>525</v>
      </c>
      <c r="N26" s="8">
        <v>598.5</v>
      </c>
      <c r="O26">
        <v>26</v>
      </c>
      <c r="P26" t="s">
        <v>126</v>
      </c>
      <c r="Q26">
        <v>2021</v>
      </c>
      <c r="R26" s="3">
        <v>44222</v>
      </c>
      <c r="S26" s="8">
        <f>Tabla1[[#This Row],[DISCOUNT %]]%*Tabla1[[#This Row],[Total Selling Value]]</f>
        <v>317.20500000000004</v>
      </c>
      <c r="T26" s="12">
        <f>Tabla1[[#This Row],[SELLING PRICE]]-Tabla1[[#This Row],[BUYING PRIZE]]</f>
        <v>10.5</v>
      </c>
      <c r="U26" s="12">
        <f>Tabla1[[#This Row],[profit_per_product]]*Tabla1[[#This Row],[QUANTITY]]</f>
        <v>73.5</v>
      </c>
      <c r="V26" s="16">
        <f>Tabla1[[#This Row],[total_profit]]/Tabla1[[#This Row],[Total Selling Value]]</f>
        <v>0.12280701754385964</v>
      </c>
      <c r="W26" s="4" t="str">
        <f>IF(Tabla1[[#This Row],[Total Buying Value]]&gt;=((2/3)*MAX(Tabla1[Total Buying Value])),"Grande",IF(Tabla1[[#This Row],[Total Buying Value]]&lt;=((1/3)*MAX(Tabla1[Total Buying Value])),"Pequeña","Mediana"))</f>
        <v>Pequeña</v>
      </c>
      <c r="X26" s="4" t="str">
        <f>IF(Tabla1[[#This Row],[PAYMENT MODE]]="CASH","VERDADERO","FALSO")</f>
        <v>VERDADERO</v>
      </c>
      <c r="Y26" s="15" t="str">
        <f>TEXT(Tabla1[[#This Row],[formatted_date]],"mmm-aaaa")</f>
        <v>ene-2021</v>
      </c>
    </row>
    <row r="27" spans="1:25">
      <c r="A27">
        <v>44222</v>
      </c>
      <c r="B27" t="s">
        <v>36</v>
      </c>
      <c r="C27" t="str">
        <f>Tabla1[[#This Row],[DATE]]&amp;Tabla1[[#This Row],[PRODUCT ID]]</f>
        <v>44222P0001</v>
      </c>
      <c r="D27">
        <v>7</v>
      </c>
      <c r="E27" t="s">
        <v>71</v>
      </c>
      <c r="F27" t="s">
        <v>71</v>
      </c>
      <c r="G27" s="5">
        <v>53</v>
      </c>
      <c r="H27" t="s">
        <v>86</v>
      </c>
      <c r="I27" t="s">
        <v>119</v>
      </c>
      <c r="J27" t="s">
        <v>123</v>
      </c>
      <c r="K27" s="12">
        <v>98</v>
      </c>
      <c r="L27" s="12">
        <v>103.88</v>
      </c>
      <c r="M27" s="12">
        <v>686</v>
      </c>
      <c r="N27" s="8">
        <v>727.16</v>
      </c>
      <c r="O27">
        <v>26</v>
      </c>
      <c r="P27" t="s">
        <v>126</v>
      </c>
      <c r="Q27">
        <v>2021</v>
      </c>
      <c r="R27" s="3">
        <v>44222</v>
      </c>
      <c r="S27" s="8">
        <f>Tabla1[[#This Row],[DISCOUNT %]]%*Tabla1[[#This Row],[Total Selling Value]]</f>
        <v>385.39479999999998</v>
      </c>
      <c r="T27" s="12">
        <f>Tabla1[[#This Row],[SELLING PRICE]]-Tabla1[[#This Row],[BUYING PRIZE]]</f>
        <v>5.8799999999999955</v>
      </c>
      <c r="U27" s="12">
        <f>Tabla1[[#This Row],[profit_per_product]]*Tabla1[[#This Row],[QUANTITY]]</f>
        <v>41.159999999999968</v>
      </c>
      <c r="V27" s="16">
        <f>Tabla1[[#This Row],[total_profit]]/Tabla1[[#This Row],[Total Selling Value]]</f>
        <v>5.660377358490562E-2</v>
      </c>
      <c r="W27" s="4" t="str">
        <f>IF(Tabla1[[#This Row],[Total Buying Value]]&gt;=((2/3)*MAX(Tabla1[Total Buying Value])),"Grande",IF(Tabla1[[#This Row],[Total Buying Value]]&lt;=((1/3)*MAX(Tabla1[Total Buying Value])),"Pequeña","Mediana"))</f>
        <v>Pequeña</v>
      </c>
      <c r="X27" s="4" t="str">
        <f>IF(Tabla1[[#This Row],[PAYMENT MODE]]="CASH","VERDADERO","FALSO")</f>
        <v>FALSO</v>
      </c>
      <c r="Y27" s="15" t="str">
        <f>TEXT(Tabla1[[#This Row],[formatted_date]],"mmm-aaaa")</f>
        <v>ene-2021</v>
      </c>
    </row>
    <row r="28" spans="1:25">
      <c r="A28">
        <v>44223</v>
      </c>
      <c r="B28" t="s">
        <v>37</v>
      </c>
      <c r="C28" t="str">
        <f>Tabla1[[#This Row],[DATE]]&amp;Tabla1[[#This Row],[PRODUCT ID]]</f>
        <v>44223P0040</v>
      </c>
      <c r="D28">
        <v>7</v>
      </c>
      <c r="E28" t="s">
        <v>68</v>
      </c>
      <c r="F28" t="s">
        <v>71</v>
      </c>
      <c r="G28" s="5">
        <v>35</v>
      </c>
      <c r="H28" t="s">
        <v>87</v>
      </c>
      <c r="I28" t="s">
        <v>118</v>
      </c>
      <c r="J28" t="s">
        <v>123</v>
      </c>
      <c r="K28" s="12">
        <v>90</v>
      </c>
      <c r="L28" s="12">
        <v>115.2</v>
      </c>
      <c r="M28" s="12">
        <v>630</v>
      </c>
      <c r="N28" s="8">
        <v>806.4</v>
      </c>
      <c r="O28">
        <v>27</v>
      </c>
      <c r="P28" t="s">
        <v>126</v>
      </c>
      <c r="Q28">
        <v>2021</v>
      </c>
      <c r="R28" s="3">
        <v>44223</v>
      </c>
      <c r="S28" s="8">
        <f>Tabla1[[#This Row],[DISCOUNT %]]%*Tabla1[[#This Row],[Total Selling Value]]</f>
        <v>282.23999999999995</v>
      </c>
      <c r="T28" s="12">
        <f>Tabla1[[#This Row],[SELLING PRICE]]-Tabla1[[#This Row],[BUYING PRIZE]]</f>
        <v>25.200000000000003</v>
      </c>
      <c r="U28" s="12">
        <f>Tabla1[[#This Row],[profit_per_product]]*Tabla1[[#This Row],[QUANTITY]]</f>
        <v>176.40000000000003</v>
      </c>
      <c r="V28" s="16">
        <f>Tabla1[[#This Row],[total_profit]]/Tabla1[[#This Row],[Total Selling Value]]</f>
        <v>0.21875000000000006</v>
      </c>
      <c r="W28" s="4" t="str">
        <f>IF(Tabla1[[#This Row],[Total Buying Value]]&gt;=((2/3)*MAX(Tabla1[Total Buying Value])),"Grande",IF(Tabla1[[#This Row],[Total Buying Value]]&lt;=((1/3)*MAX(Tabla1[Total Buying Value])),"Pequeña","Mediana"))</f>
        <v>Pequeña</v>
      </c>
      <c r="X28" s="4" t="str">
        <f>IF(Tabla1[[#This Row],[PAYMENT MODE]]="CASH","VERDADERO","FALSO")</f>
        <v>FALSO</v>
      </c>
      <c r="Y28" s="15" t="str">
        <f>TEXT(Tabla1[[#This Row],[formatted_date]],"mmm-aaaa")</f>
        <v>ene-2021</v>
      </c>
    </row>
    <row r="29" spans="1:25">
      <c r="A29">
        <v>44223</v>
      </c>
      <c r="B29" t="s">
        <v>38</v>
      </c>
      <c r="C29" t="str">
        <f>Tabla1[[#This Row],[DATE]]&amp;Tabla1[[#This Row],[PRODUCT ID]]</f>
        <v>44223P0032</v>
      </c>
      <c r="D29">
        <v>3</v>
      </c>
      <c r="E29" t="s">
        <v>68</v>
      </c>
      <c r="F29" t="s">
        <v>71</v>
      </c>
      <c r="G29" s="5">
        <v>22</v>
      </c>
      <c r="H29" t="s">
        <v>88</v>
      </c>
      <c r="I29" t="s">
        <v>121</v>
      </c>
      <c r="J29" t="s">
        <v>123</v>
      </c>
      <c r="K29" s="12">
        <v>89</v>
      </c>
      <c r="L29" s="12">
        <v>117.48</v>
      </c>
      <c r="M29" s="12">
        <v>267</v>
      </c>
      <c r="N29" s="8">
        <v>352.44</v>
      </c>
      <c r="O29">
        <v>27</v>
      </c>
      <c r="P29" t="s">
        <v>126</v>
      </c>
      <c r="Q29">
        <v>2021</v>
      </c>
      <c r="R29" s="3">
        <v>44223</v>
      </c>
      <c r="S29" s="8">
        <f>Tabla1[[#This Row],[DISCOUNT %]]%*Tabla1[[#This Row],[Total Selling Value]]</f>
        <v>77.536799999999999</v>
      </c>
      <c r="T29" s="12">
        <f>Tabla1[[#This Row],[SELLING PRICE]]-Tabla1[[#This Row],[BUYING PRIZE]]</f>
        <v>28.480000000000004</v>
      </c>
      <c r="U29" s="12">
        <f>Tabla1[[#This Row],[profit_per_product]]*Tabla1[[#This Row],[QUANTITY]]</f>
        <v>85.440000000000012</v>
      </c>
      <c r="V29" s="16">
        <f>Tabla1[[#This Row],[total_profit]]/Tabla1[[#This Row],[Total Selling Value]]</f>
        <v>0.24242424242424246</v>
      </c>
      <c r="W29" s="4" t="str">
        <f>IF(Tabla1[[#This Row],[Total Buying Value]]&gt;=((2/3)*MAX(Tabla1[Total Buying Value])),"Grande",IF(Tabla1[[#This Row],[Total Buying Value]]&lt;=((1/3)*MAX(Tabla1[Total Buying Value])),"Pequeña","Mediana"))</f>
        <v>Pequeña</v>
      </c>
      <c r="X29" s="4" t="str">
        <f>IF(Tabla1[[#This Row],[PAYMENT MODE]]="CASH","VERDADERO","FALSO")</f>
        <v>FALSO</v>
      </c>
      <c r="Y29" s="15" t="str">
        <f>TEXT(Tabla1[[#This Row],[formatted_date]],"mmm-aaaa")</f>
        <v>ene-2021</v>
      </c>
    </row>
    <row r="30" spans="1:25">
      <c r="A30">
        <v>44224</v>
      </c>
      <c r="B30" t="s">
        <v>23</v>
      </c>
      <c r="C30" t="str">
        <f>Tabla1[[#This Row],[DATE]]&amp;Tabla1[[#This Row],[PRODUCT ID]]</f>
        <v>44224P0004</v>
      </c>
      <c r="D30">
        <v>10</v>
      </c>
      <c r="E30" t="s">
        <v>71</v>
      </c>
      <c r="F30" t="s">
        <v>138</v>
      </c>
      <c r="G30" s="5">
        <v>50</v>
      </c>
      <c r="H30" t="s">
        <v>76</v>
      </c>
      <c r="I30" t="s">
        <v>119</v>
      </c>
      <c r="J30" t="s">
        <v>124</v>
      </c>
      <c r="K30" s="12">
        <v>44</v>
      </c>
      <c r="L30" s="12">
        <v>48.84</v>
      </c>
      <c r="M30" s="12">
        <v>440</v>
      </c>
      <c r="N30" s="8">
        <v>488.4</v>
      </c>
      <c r="O30">
        <v>28</v>
      </c>
      <c r="P30" t="s">
        <v>126</v>
      </c>
      <c r="Q30">
        <v>2021</v>
      </c>
      <c r="R30" s="3">
        <v>44224</v>
      </c>
      <c r="S30" s="8">
        <f>Tabla1[[#This Row],[DISCOUNT %]]%*Tabla1[[#This Row],[Total Selling Value]]</f>
        <v>244.2</v>
      </c>
      <c r="T30" s="12">
        <f>Tabla1[[#This Row],[SELLING PRICE]]-Tabla1[[#This Row],[BUYING PRIZE]]</f>
        <v>4.8400000000000034</v>
      </c>
      <c r="U30" s="12">
        <f>Tabla1[[#This Row],[profit_per_product]]*Tabla1[[#This Row],[QUANTITY]]</f>
        <v>48.400000000000034</v>
      </c>
      <c r="V30" s="16">
        <f>Tabla1[[#This Row],[total_profit]]/Tabla1[[#This Row],[Total Selling Value]]</f>
        <v>9.9099099099099169E-2</v>
      </c>
      <c r="W30" s="4" t="str">
        <f>IF(Tabla1[[#This Row],[Total Buying Value]]&gt;=((2/3)*MAX(Tabla1[Total Buying Value])),"Grande",IF(Tabla1[[#This Row],[Total Buying Value]]&lt;=((1/3)*MAX(Tabla1[Total Buying Value])),"Pequeña","Mediana"))</f>
        <v>Pequeña</v>
      </c>
      <c r="X30" s="4" t="str">
        <f>IF(Tabla1[[#This Row],[PAYMENT MODE]]="CASH","VERDADERO","FALSO")</f>
        <v>VERDADERO</v>
      </c>
      <c r="Y30" s="15" t="str">
        <f>TEXT(Tabla1[[#This Row],[formatted_date]],"mmm-aaaa")</f>
        <v>ene-2021</v>
      </c>
    </row>
    <row r="31" spans="1:25">
      <c r="A31">
        <v>44224</v>
      </c>
      <c r="B31" t="s">
        <v>39</v>
      </c>
      <c r="C31" t="str">
        <f>Tabla1[[#This Row],[DATE]]&amp;Tabla1[[#This Row],[PRODUCT ID]]</f>
        <v>44224P0029</v>
      </c>
      <c r="D31">
        <v>2</v>
      </c>
      <c r="E31" t="s">
        <v>70</v>
      </c>
      <c r="F31" t="s">
        <v>138</v>
      </c>
      <c r="G31" s="5">
        <v>28</v>
      </c>
      <c r="H31" t="s">
        <v>89</v>
      </c>
      <c r="I31" t="s">
        <v>121</v>
      </c>
      <c r="J31" t="s">
        <v>124</v>
      </c>
      <c r="K31" s="12">
        <v>47</v>
      </c>
      <c r="L31" s="12">
        <v>53.11</v>
      </c>
      <c r="M31" s="12">
        <v>94</v>
      </c>
      <c r="N31" s="8">
        <v>106.22</v>
      </c>
      <c r="O31">
        <v>28</v>
      </c>
      <c r="P31" t="s">
        <v>126</v>
      </c>
      <c r="Q31">
        <v>2021</v>
      </c>
      <c r="R31" s="3">
        <v>44224</v>
      </c>
      <c r="S31" s="8">
        <f>Tabla1[[#This Row],[DISCOUNT %]]%*Tabla1[[#This Row],[Total Selling Value]]</f>
        <v>29.741600000000002</v>
      </c>
      <c r="T31" s="12">
        <f>Tabla1[[#This Row],[SELLING PRICE]]-Tabla1[[#This Row],[BUYING PRIZE]]</f>
        <v>6.1099999999999994</v>
      </c>
      <c r="U31" s="12">
        <f>Tabla1[[#This Row],[profit_per_product]]*Tabla1[[#This Row],[QUANTITY]]</f>
        <v>12.219999999999999</v>
      </c>
      <c r="V31" s="16">
        <f>Tabla1[[#This Row],[total_profit]]/Tabla1[[#This Row],[Total Selling Value]]</f>
        <v>0.1150442477876106</v>
      </c>
      <c r="W31" s="4" t="str">
        <f>IF(Tabla1[[#This Row],[Total Buying Value]]&gt;=((2/3)*MAX(Tabla1[Total Buying Value])),"Grande",IF(Tabla1[[#This Row],[Total Buying Value]]&lt;=((1/3)*MAX(Tabla1[Total Buying Value])),"Pequeña","Mediana"))</f>
        <v>Pequeña</v>
      </c>
      <c r="X31" s="4" t="str">
        <f>IF(Tabla1[[#This Row],[PAYMENT MODE]]="CASH","VERDADERO","FALSO")</f>
        <v>VERDADERO</v>
      </c>
      <c r="Y31" s="15" t="str">
        <f>TEXT(Tabla1[[#This Row],[formatted_date]],"mmm-aaaa")</f>
        <v>ene-2021</v>
      </c>
    </row>
    <row r="32" spans="1:25">
      <c r="A32">
        <v>44229</v>
      </c>
      <c r="B32" t="s">
        <v>40</v>
      </c>
      <c r="C32" t="str">
        <f>Tabla1[[#This Row],[DATE]]&amp;Tabla1[[#This Row],[PRODUCT ID]]</f>
        <v>44229P0010</v>
      </c>
      <c r="D32">
        <v>7</v>
      </c>
      <c r="E32" t="s">
        <v>71</v>
      </c>
      <c r="F32" t="s">
        <v>71</v>
      </c>
      <c r="G32" s="5">
        <v>24</v>
      </c>
      <c r="H32" t="s">
        <v>90</v>
      </c>
      <c r="I32" t="s">
        <v>120</v>
      </c>
      <c r="J32" t="s">
        <v>122</v>
      </c>
      <c r="K32" s="12">
        <v>148</v>
      </c>
      <c r="L32" s="12">
        <v>164.28</v>
      </c>
      <c r="M32" s="12">
        <v>1036</v>
      </c>
      <c r="N32" s="8">
        <v>1149.96</v>
      </c>
      <c r="O32">
        <v>2</v>
      </c>
      <c r="P32" t="s">
        <v>127</v>
      </c>
      <c r="Q32">
        <v>2021</v>
      </c>
      <c r="R32" s="3">
        <v>44229</v>
      </c>
      <c r="S32" s="8">
        <f>Tabla1[[#This Row],[DISCOUNT %]]%*Tabla1[[#This Row],[Total Selling Value]]</f>
        <v>275.99040000000002</v>
      </c>
      <c r="T32" s="12">
        <f>Tabla1[[#This Row],[SELLING PRICE]]-Tabla1[[#This Row],[BUYING PRIZE]]</f>
        <v>16.28</v>
      </c>
      <c r="U32" s="12">
        <f>Tabla1[[#This Row],[profit_per_product]]*Tabla1[[#This Row],[QUANTITY]]</f>
        <v>113.96000000000001</v>
      </c>
      <c r="V32" s="16">
        <f>Tabla1[[#This Row],[total_profit]]/Tabla1[[#This Row],[Total Selling Value]]</f>
        <v>9.90990990990991E-2</v>
      </c>
      <c r="W32" s="4" t="str">
        <f>IF(Tabla1[[#This Row],[Total Buying Value]]&gt;=((2/3)*MAX(Tabla1[Total Buying Value])),"Grande",IF(Tabla1[[#This Row],[Total Buying Value]]&lt;=((1/3)*MAX(Tabla1[Total Buying Value])),"Pequeña","Mediana"))</f>
        <v>Mediana</v>
      </c>
      <c r="X32" s="4" t="str">
        <f>IF(Tabla1[[#This Row],[PAYMENT MODE]]="CASH","VERDADERO","FALSO")</f>
        <v>FALSO</v>
      </c>
      <c r="Y32" s="15" t="str">
        <f>TEXT(Tabla1[[#This Row],[formatted_date]],"mmm-aaaa")</f>
        <v>feb-2021</v>
      </c>
    </row>
    <row r="33" spans="1:25">
      <c r="A33">
        <v>44230</v>
      </c>
      <c r="B33" t="s">
        <v>41</v>
      </c>
      <c r="C33" t="str">
        <f>Tabla1[[#This Row],[DATE]]&amp;Tabla1[[#This Row],[PRODUCT ID]]</f>
        <v>44230P0016</v>
      </c>
      <c r="D33">
        <v>13</v>
      </c>
      <c r="E33" t="s">
        <v>70</v>
      </c>
      <c r="F33" t="s">
        <v>71</v>
      </c>
      <c r="G33" s="5">
        <v>20</v>
      </c>
      <c r="H33" t="s">
        <v>91</v>
      </c>
      <c r="I33" t="s">
        <v>120</v>
      </c>
      <c r="J33" t="s">
        <v>125</v>
      </c>
      <c r="K33" s="12">
        <v>13</v>
      </c>
      <c r="L33" s="12">
        <v>16.64</v>
      </c>
      <c r="M33" s="12">
        <v>169</v>
      </c>
      <c r="N33" s="8">
        <v>216.32</v>
      </c>
      <c r="O33">
        <v>3</v>
      </c>
      <c r="P33" t="s">
        <v>127</v>
      </c>
      <c r="Q33">
        <v>2021</v>
      </c>
      <c r="R33" s="3">
        <v>44230</v>
      </c>
      <c r="S33" s="8">
        <f>Tabla1[[#This Row],[DISCOUNT %]]%*Tabla1[[#This Row],[Total Selling Value]]</f>
        <v>43.264000000000003</v>
      </c>
      <c r="T33" s="12">
        <f>Tabla1[[#This Row],[SELLING PRICE]]-Tabla1[[#This Row],[BUYING PRIZE]]</f>
        <v>3.6400000000000006</v>
      </c>
      <c r="U33" s="12">
        <f>Tabla1[[#This Row],[profit_per_product]]*Tabla1[[#This Row],[QUANTITY]]</f>
        <v>47.320000000000007</v>
      </c>
      <c r="V33" s="16">
        <f>Tabla1[[#This Row],[total_profit]]/Tabla1[[#This Row],[Total Selling Value]]</f>
        <v>0.21875000000000003</v>
      </c>
      <c r="W33" s="4" t="str">
        <f>IF(Tabla1[[#This Row],[Total Buying Value]]&gt;=((2/3)*MAX(Tabla1[Total Buying Value])),"Grande",IF(Tabla1[[#This Row],[Total Buying Value]]&lt;=((1/3)*MAX(Tabla1[Total Buying Value])),"Pequeña","Mediana"))</f>
        <v>Pequeña</v>
      </c>
      <c r="X33" s="4" t="str">
        <f>IF(Tabla1[[#This Row],[PAYMENT MODE]]="CASH","VERDADERO","FALSO")</f>
        <v>FALSO</v>
      </c>
      <c r="Y33" s="15" t="str">
        <f>TEXT(Tabla1[[#This Row],[formatted_date]],"mmm-aaaa")</f>
        <v>feb-2021</v>
      </c>
    </row>
    <row r="34" spans="1:25">
      <c r="A34">
        <v>44230</v>
      </c>
      <c r="B34" t="s">
        <v>42</v>
      </c>
      <c r="C34" t="str">
        <f>Tabla1[[#This Row],[DATE]]&amp;Tabla1[[#This Row],[PRODUCT ID]]</f>
        <v>44230P0022</v>
      </c>
      <c r="D34">
        <v>2</v>
      </c>
      <c r="E34" t="s">
        <v>68</v>
      </c>
      <c r="F34" t="s">
        <v>138</v>
      </c>
      <c r="G34" s="5">
        <v>45</v>
      </c>
      <c r="H34" t="s">
        <v>92</v>
      </c>
      <c r="I34" t="s">
        <v>117</v>
      </c>
      <c r="J34" t="s">
        <v>122</v>
      </c>
      <c r="K34" s="12">
        <v>121</v>
      </c>
      <c r="L34" s="12">
        <v>141.57</v>
      </c>
      <c r="M34" s="12">
        <v>242</v>
      </c>
      <c r="N34" s="8">
        <v>283.14</v>
      </c>
      <c r="O34">
        <v>3</v>
      </c>
      <c r="P34" t="s">
        <v>127</v>
      </c>
      <c r="Q34">
        <v>2021</v>
      </c>
      <c r="R34" s="3">
        <v>44230</v>
      </c>
      <c r="S34" s="8">
        <f>Tabla1[[#This Row],[DISCOUNT %]]%*Tabla1[[#This Row],[Total Selling Value]]</f>
        <v>127.413</v>
      </c>
      <c r="T34" s="12">
        <f>Tabla1[[#This Row],[SELLING PRICE]]-Tabla1[[#This Row],[BUYING PRIZE]]</f>
        <v>20.569999999999993</v>
      </c>
      <c r="U34" s="12">
        <f>Tabla1[[#This Row],[profit_per_product]]*Tabla1[[#This Row],[QUANTITY]]</f>
        <v>41.139999999999986</v>
      </c>
      <c r="V34" s="16">
        <f>Tabla1[[#This Row],[total_profit]]/Tabla1[[#This Row],[Total Selling Value]]</f>
        <v>0.14529914529914525</v>
      </c>
      <c r="W34" s="4" t="str">
        <f>IF(Tabla1[[#This Row],[Total Buying Value]]&gt;=((2/3)*MAX(Tabla1[Total Buying Value])),"Grande",IF(Tabla1[[#This Row],[Total Buying Value]]&lt;=((1/3)*MAX(Tabla1[Total Buying Value])),"Pequeña","Mediana"))</f>
        <v>Pequeña</v>
      </c>
      <c r="X34" s="4" t="str">
        <f>IF(Tabla1[[#This Row],[PAYMENT MODE]]="CASH","VERDADERO","FALSO")</f>
        <v>VERDADERO</v>
      </c>
      <c r="Y34" s="15" t="str">
        <f>TEXT(Tabla1[[#This Row],[formatted_date]],"mmm-aaaa")</f>
        <v>feb-2021</v>
      </c>
    </row>
    <row r="35" spans="1:25">
      <c r="A35">
        <v>44231</v>
      </c>
      <c r="B35" t="s">
        <v>28</v>
      </c>
      <c r="C35" t="str">
        <f>Tabla1[[#This Row],[DATE]]&amp;Tabla1[[#This Row],[PRODUCT ID]]</f>
        <v>44231P0037</v>
      </c>
      <c r="D35">
        <v>4</v>
      </c>
      <c r="E35" t="s">
        <v>71</v>
      </c>
      <c r="F35" t="s">
        <v>71</v>
      </c>
      <c r="G35" s="5">
        <v>6</v>
      </c>
      <c r="H35" t="s">
        <v>93</v>
      </c>
      <c r="I35" t="s">
        <v>118</v>
      </c>
      <c r="J35" t="s">
        <v>123</v>
      </c>
      <c r="K35" s="12">
        <v>67</v>
      </c>
      <c r="L35" s="12">
        <v>85.76</v>
      </c>
      <c r="M35" s="12">
        <v>268</v>
      </c>
      <c r="N35" s="8">
        <v>343.04</v>
      </c>
      <c r="O35">
        <v>4</v>
      </c>
      <c r="P35" t="s">
        <v>127</v>
      </c>
      <c r="Q35">
        <v>2021</v>
      </c>
      <c r="R35" s="3">
        <v>44231</v>
      </c>
      <c r="S35" s="8">
        <f>Tabla1[[#This Row],[DISCOUNT %]]%*Tabla1[[#This Row],[Total Selling Value]]</f>
        <v>20.5824</v>
      </c>
      <c r="T35" s="12">
        <f>Tabla1[[#This Row],[SELLING PRICE]]-Tabla1[[#This Row],[BUYING PRIZE]]</f>
        <v>18.760000000000005</v>
      </c>
      <c r="U35" s="12">
        <f>Tabla1[[#This Row],[profit_per_product]]*Tabla1[[#This Row],[QUANTITY]]</f>
        <v>75.04000000000002</v>
      </c>
      <c r="V35" s="16">
        <f>Tabla1[[#This Row],[total_profit]]/Tabla1[[#This Row],[Total Selling Value]]</f>
        <v>0.21875000000000006</v>
      </c>
      <c r="W35" s="4" t="str">
        <f>IF(Tabla1[[#This Row],[Total Buying Value]]&gt;=((2/3)*MAX(Tabla1[Total Buying Value])),"Grande",IF(Tabla1[[#This Row],[Total Buying Value]]&lt;=((1/3)*MAX(Tabla1[Total Buying Value])),"Pequeña","Mediana"))</f>
        <v>Pequeña</v>
      </c>
      <c r="X35" s="4" t="str">
        <f>IF(Tabla1[[#This Row],[PAYMENT MODE]]="CASH","VERDADERO","FALSO")</f>
        <v>FALSO</v>
      </c>
      <c r="Y35" s="15" t="str">
        <f>TEXT(Tabla1[[#This Row],[formatted_date]],"mmm-aaaa")</f>
        <v>feb-2021</v>
      </c>
    </row>
    <row r="36" spans="1:25">
      <c r="A36">
        <v>44232</v>
      </c>
      <c r="B36" t="s">
        <v>43</v>
      </c>
      <c r="C36" t="str">
        <f>Tabla1[[#This Row],[DATE]]&amp;Tabla1[[#This Row],[PRODUCT ID]]</f>
        <v>44232P0043</v>
      </c>
      <c r="D36">
        <v>7</v>
      </c>
      <c r="E36" t="s">
        <v>71</v>
      </c>
      <c r="F36" t="s">
        <v>138</v>
      </c>
      <c r="G36" s="5">
        <v>37</v>
      </c>
      <c r="H36" t="s">
        <v>94</v>
      </c>
      <c r="I36" t="s">
        <v>118</v>
      </c>
      <c r="J36" t="s">
        <v>123</v>
      </c>
      <c r="K36" s="12">
        <v>67</v>
      </c>
      <c r="L36" s="12">
        <v>83.08</v>
      </c>
      <c r="M36" s="12">
        <v>469</v>
      </c>
      <c r="N36" s="8">
        <v>581.55999999999995</v>
      </c>
      <c r="O36">
        <v>5</v>
      </c>
      <c r="P36" t="s">
        <v>127</v>
      </c>
      <c r="Q36">
        <v>2021</v>
      </c>
      <c r="R36" s="3">
        <v>44232</v>
      </c>
      <c r="S36" s="8">
        <f>Tabla1[[#This Row],[DISCOUNT %]]%*Tabla1[[#This Row],[Total Selling Value]]</f>
        <v>215.17719999999997</v>
      </c>
      <c r="T36" s="12">
        <f>Tabla1[[#This Row],[SELLING PRICE]]-Tabla1[[#This Row],[BUYING PRIZE]]</f>
        <v>16.079999999999998</v>
      </c>
      <c r="U36" s="12">
        <f>Tabla1[[#This Row],[profit_per_product]]*Tabla1[[#This Row],[QUANTITY]]</f>
        <v>112.55999999999999</v>
      </c>
      <c r="V36" s="16">
        <f>Tabla1[[#This Row],[total_profit]]/Tabla1[[#This Row],[Total Selling Value]]</f>
        <v>0.19354838709677419</v>
      </c>
      <c r="W36" s="4" t="str">
        <f>IF(Tabla1[[#This Row],[Total Buying Value]]&gt;=((2/3)*MAX(Tabla1[Total Buying Value])),"Grande",IF(Tabla1[[#This Row],[Total Buying Value]]&lt;=((1/3)*MAX(Tabla1[Total Buying Value])),"Pequeña","Mediana"))</f>
        <v>Pequeña</v>
      </c>
      <c r="X36" s="4" t="str">
        <f>IF(Tabla1[[#This Row],[PAYMENT MODE]]="CASH","VERDADERO","FALSO")</f>
        <v>VERDADERO</v>
      </c>
      <c r="Y36" s="15" t="str">
        <f>TEXT(Tabla1[[#This Row],[formatted_date]],"mmm-aaaa")</f>
        <v>feb-2021</v>
      </c>
    </row>
    <row r="37" spans="1:25">
      <c r="A37">
        <v>44232</v>
      </c>
      <c r="B37" t="s">
        <v>44</v>
      </c>
      <c r="C37" t="str">
        <f>Tabla1[[#This Row],[DATE]]&amp;Tabla1[[#This Row],[PRODUCT ID]]</f>
        <v>44232P0005</v>
      </c>
      <c r="D37">
        <v>1</v>
      </c>
      <c r="E37" t="s">
        <v>70</v>
      </c>
      <c r="F37" t="s">
        <v>138</v>
      </c>
      <c r="G37" s="5">
        <v>37</v>
      </c>
      <c r="H37" t="s">
        <v>95</v>
      </c>
      <c r="I37" t="s">
        <v>119</v>
      </c>
      <c r="J37" t="s">
        <v>122</v>
      </c>
      <c r="K37" s="12">
        <v>133</v>
      </c>
      <c r="L37" s="12">
        <v>155.61000000000001</v>
      </c>
      <c r="M37" s="12">
        <v>133</v>
      </c>
      <c r="N37" s="8">
        <v>155.61000000000001</v>
      </c>
      <c r="O37">
        <v>5</v>
      </c>
      <c r="P37" t="s">
        <v>127</v>
      </c>
      <c r="Q37">
        <v>2021</v>
      </c>
      <c r="R37" s="3">
        <v>44232</v>
      </c>
      <c r="S37" s="8">
        <f>Tabla1[[#This Row],[DISCOUNT %]]%*Tabla1[[#This Row],[Total Selling Value]]</f>
        <v>57.575700000000005</v>
      </c>
      <c r="T37" s="12">
        <f>Tabla1[[#This Row],[SELLING PRICE]]-Tabla1[[#This Row],[BUYING PRIZE]]</f>
        <v>22.610000000000014</v>
      </c>
      <c r="U37" s="12">
        <f>Tabla1[[#This Row],[profit_per_product]]*Tabla1[[#This Row],[QUANTITY]]</f>
        <v>22.610000000000014</v>
      </c>
      <c r="V37" s="16">
        <f>Tabla1[[#This Row],[total_profit]]/Tabla1[[#This Row],[Total Selling Value]]</f>
        <v>0.14529914529914537</v>
      </c>
      <c r="W37" s="4" t="str">
        <f>IF(Tabla1[[#This Row],[Total Buying Value]]&gt;=((2/3)*MAX(Tabla1[Total Buying Value])),"Grande",IF(Tabla1[[#This Row],[Total Buying Value]]&lt;=((1/3)*MAX(Tabla1[Total Buying Value])),"Pequeña","Mediana"))</f>
        <v>Pequeña</v>
      </c>
      <c r="X37" s="4" t="str">
        <f>IF(Tabla1[[#This Row],[PAYMENT MODE]]="CASH","VERDADERO","FALSO")</f>
        <v>VERDADERO</v>
      </c>
      <c r="Y37" s="15" t="str">
        <f>TEXT(Tabla1[[#This Row],[formatted_date]],"mmm-aaaa")</f>
        <v>feb-2021</v>
      </c>
    </row>
    <row r="38" spans="1:25">
      <c r="A38">
        <v>44232</v>
      </c>
      <c r="B38" t="s">
        <v>43</v>
      </c>
      <c r="C38" t="str">
        <f>Tabla1[[#This Row],[DATE]]&amp;Tabla1[[#This Row],[PRODUCT ID]]</f>
        <v>44232P0043</v>
      </c>
      <c r="D38">
        <v>9</v>
      </c>
      <c r="E38" t="s">
        <v>70</v>
      </c>
      <c r="F38" t="s">
        <v>138</v>
      </c>
      <c r="G38" s="5">
        <v>50</v>
      </c>
      <c r="H38" t="s">
        <v>94</v>
      </c>
      <c r="I38" t="s">
        <v>118</v>
      </c>
      <c r="J38" t="s">
        <v>123</v>
      </c>
      <c r="K38" s="12">
        <v>67</v>
      </c>
      <c r="L38" s="12">
        <v>83.08</v>
      </c>
      <c r="M38" s="12">
        <v>603</v>
      </c>
      <c r="N38" s="8">
        <v>747.72</v>
      </c>
      <c r="O38">
        <v>5</v>
      </c>
      <c r="P38" t="s">
        <v>127</v>
      </c>
      <c r="Q38">
        <v>2021</v>
      </c>
      <c r="R38" s="3">
        <v>44232</v>
      </c>
      <c r="S38" s="8">
        <f>Tabla1[[#This Row],[DISCOUNT %]]%*Tabla1[[#This Row],[Total Selling Value]]</f>
        <v>373.86</v>
      </c>
      <c r="T38" s="12">
        <f>Tabla1[[#This Row],[SELLING PRICE]]-Tabla1[[#This Row],[BUYING PRIZE]]</f>
        <v>16.079999999999998</v>
      </c>
      <c r="U38" s="12">
        <f>Tabla1[[#This Row],[profit_per_product]]*Tabla1[[#This Row],[QUANTITY]]</f>
        <v>144.71999999999997</v>
      </c>
      <c r="V38" s="16">
        <f>Tabla1[[#This Row],[total_profit]]/Tabla1[[#This Row],[Total Selling Value]]</f>
        <v>0.19354838709677416</v>
      </c>
      <c r="W38" s="4" t="str">
        <f>IF(Tabla1[[#This Row],[Total Buying Value]]&gt;=((2/3)*MAX(Tabla1[Total Buying Value])),"Grande",IF(Tabla1[[#This Row],[Total Buying Value]]&lt;=((1/3)*MAX(Tabla1[Total Buying Value])),"Pequeña","Mediana"))</f>
        <v>Pequeña</v>
      </c>
      <c r="X38" s="4" t="str">
        <f>IF(Tabla1[[#This Row],[PAYMENT MODE]]="CASH","VERDADERO","FALSO")</f>
        <v>VERDADERO</v>
      </c>
      <c r="Y38" s="15" t="str">
        <f>TEXT(Tabla1[[#This Row],[formatted_date]],"mmm-aaaa")</f>
        <v>feb-2021</v>
      </c>
    </row>
    <row r="39" spans="1:25">
      <c r="A39">
        <v>44233</v>
      </c>
      <c r="B39" t="s">
        <v>24</v>
      </c>
      <c r="C39" t="str">
        <f>Tabla1[[#This Row],[DATE]]&amp;Tabla1[[#This Row],[PRODUCT ID]]</f>
        <v>44233P0035</v>
      </c>
      <c r="D39">
        <v>1</v>
      </c>
      <c r="E39" t="s">
        <v>70</v>
      </c>
      <c r="F39" t="s">
        <v>138</v>
      </c>
      <c r="G39" s="5">
        <v>47</v>
      </c>
      <c r="H39" t="s">
        <v>77</v>
      </c>
      <c r="I39" t="s">
        <v>121</v>
      </c>
      <c r="J39" t="s">
        <v>125</v>
      </c>
      <c r="K39" s="12">
        <v>5</v>
      </c>
      <c r="L39" s="12">
        <v>6.7</v>
      </c>
      <c r="M39" s="12">
        <v>5</v>
      </c>
      <c r="N39" s="8">
        <v>6.7</v>
      </c>
      <c r="O39">
        <v>6</v>
      </c>
      <c r="P39" t="s">
        <v>127</v>
      </c>
      <c r="Q39">
        <v>2021</v>
      </c>
      <c r="R39" s="3">
        <v>44233</v>
      </c>
      <c r="S39" s="8">
        <f>Tabla1[[#This Row],[DISCOUNT %]]%*Tabla1[[#This Row],[Total Selling Value]]</f>
        <v>3.149</v>
      </c>
      <c r="T39" s="12">
        <f>Tabla1[[#This Row],[SELLING PRICE]]-Tabla1[[#This Row],[BUYING PRIZE]]</f>
        <v>1.7000000000000002</v>
      </c>
      <c r="U39" s="12">
        <f>Tabla1[[#This Row],[profit_per_product]]*Tabla1[[#This Row],[QUANTITY]]</f>
        <v>1.7000000000000002</v>
      </c>
      <c r="V39" s="16">
        <f>Tabla1[[#This Row],[total_profit]]/Tabla1[[#This Row],[Total Selling Value]]</f>
        <v>0.2537313432835821</v>
      </c>
      <c r="W39" s="4" t="str">
        <f>IF(Tabla1[[#This Row],[Total Buying Value]]&gt;=((2/3)*MAX(Tabla1[Total Buying Value])),"Grande",IF(Tabla1[[#This Row],[Total Buying Value]]&lt;=((1/3)*MAX(Tabla1[Total Buying Value])),"Pequeña","Mediana"))</f>
        <v>Pequeña</v>
      </c>
      <c r="X39" s="4" t="str">
        <f>IF(Tabla1[[#This Row],[PAYMENT MODE]]="CASH","VERDADERO","FALSO")</f>
        <v>VERDADERO</v>
      </c>
      <c r="Y39" s="15" t="str">
        <f>TEXT(Tabla1[[#This Row],[formatted_date]],"mmm-aaaa")</f>
        <v>feb-2021</v>
      </c>
    </row>
    <row r="40" spans="1:25">
      <c r="A40">
        <v>44236</v>
      </c>
      <c r="B40" t="s">
        <v>33</v>
      </c>
      <c r="C40" t="str">
        <f>Tabla1[[#This Row],[DATE]]&amp;Tabla1[[#This Row],[PRODUCT ID]]</f>
        <v>44236P0034</v>
      </c>
      <c r="D40">
        <v>14</v>
      </c>
      <c r="E40" t="s">
        <v>70</v>
      </c>
      <c r="F40" t="s">
        <v>71</v>
      </c>
      <c r="G40" s="5">
        <v>2</v>
      </c>
      <c r="H40" t="s">
        <v>83</v>
      </c>
      <c r="I40" t="s">
        <v>121</v>
      </c>
      <c r="J40" t="s">
        <v>124</v>
      </c>
      <c r="K40" s="12">
        <v>55</v>
      </c>
      <c r="L40" s="12">
        <v>58.3</v>
      </c>
      <c r="M40" s="12">
        <v>770</v>
      </c>
      <c r="N40" s="8">
        <v>816.19999999999993</v>
      </c>
      <c r="O40">
        <v>9</v>
      </c>
      <c r="P40" t="s">
        <v>127</v>
      </c>
      <c r="Q40">
        <v>2021</v>
      </c>
      <c r="R40" s="3">
        <v>44236</v>
      </c>
      <c r="S40" s="8">
        <f>Tabla1[[#This Row],[DISCOUNT %]]%*Tabla1[[#This Row],[Total Selling Value]]</f>
        <v>16.323999999999998</v>
      </c>
      <c r="T40" s="12">
        <f>Tabla1[[#This Row],[SELLING PRICE]]-Tabla1[[#This Row],[BUYING PRIZE]]</f>
        <v>3.2999999999999972</v>
      </c>
      <c r="U40" s="12">
        <f>Tabla1[[#This Row],[profit_per_product]]*Tabla1[[#This Row],[QUANTITY]]</f>
        <v>46.19999999999996</v>
      </c>
      <c r="V40" s="16">
        <f>Tabla1[[#This Row],[total_profit]]/Tabla1[[#This Row],[Total Selling Value]]</f>
        <v>5.6603773584905613E-2</v>
      </c>
      <c r="W40" s="4" t="str">
        <f>IF(Tabla1[[#This Row],[Total Buying Value]]&gt;=((2/3)*MAX(Tabla1[Total Buying Value])),"Grande",IF(Tabla1[[#This Row],[Total Buying Value]]&lt;=((1/3)*MAX(Tabla1[Total Buying Value])),"Pequeña","Mediana"))</f>
        <v>Mediana</v>
      </c>
      <c r="X40" s="4" t="str">
        <f>IF(Tabla1[[#This Row],[PAYMENT MODE]]="CASH","VERDADERO","FALSO")</f>
        <v>FALSO</v>
      </c>
      <c r="Y40" s="15" t="str">
        <f>TEXT(Tabla1[[#This Row],[formatted_date]],"mmm-aaaa")</f>
        <v>feb-2021</v>
      </c>
    </row>
    <row r="41" spans="1:25">
      <c r="A41">
        <v>44239</v>
      </c>
      <c r="B41" t="s">
        <v>45</v>
      </c>
      <c r="C41" t="str">
        <f>Tabla1[[#This Row],[DATE]]&amp;Tabla1[[#This Row],[PRODUCT ID]]</f>
        <v>44239P0008</v>
      </c>
      <c r="D41">
        <v>7</v>
      </c>
      <c r="E41" t="s">
        <v>70</v>
      </c>
      <c r="F41" t="s">
        <v>138</v>
      </c>
      <c r="G41" s="5">
        <v>49</v>
      </c>
      <c r="H41" t="s">
        <v>96</v>
      </c>
      <c r="I41" t="s">
        <v>119</v>
      </c>
      <c r="J41" t="s">
        <v>123</v>
      </c>
      <c r="K41" s="12">
        <v>83</v>
      </c>
      <c r="L41" s="12">
        <v>94.62</v>
      </c>
      <c r="M41" s="12">
        <v>581</v>
      </c>
      <c r="N41" s="8">
        <v>662.34</v>
      </c>
      <c r="O41">
        <v>12</v>
      </c>
      <c r="P41" t="s">
        <v>127</v>
      </c>
      <c r="Q41">
        <v>2021</v>
      </c>
      <c r="R41" s="3">
        <v>44239</v>
      </c>
      <c r="S41" s="8">
        <f>Tabla1[[#This Row],[DISCOUNT %]]%*Tabla1[[#This Row],[Total Selling Value]]</f>
        <v>324.54660000000001</v>
      </c>
      <c r="T41" s="12">
        <f>Tabla1[[#This Row],[SELLING PRICE]]-Tabla1[[#This Row],[BUYING PRIZE]]</f>
        <v>11.620000000000005</v>
      </c>
      <c r="U41" s="12">
        <f>Tabla1[[#This Row],[profit_per_product]]*Tabla1[[#This Row],[QUANTITY]]</f>
        <v>81.340000000000032</v>
      </c>
      <c r="V41" s="16">
        <f>Tabla1[[#This Row],[total_profit]]/Tabla1[[#This Row],[Total Selling Value]]</f>
        <v>0.1228070175438597</v>
      </c>
      <c r="W41" s="4" t="str">
        <f>IF(Tabla1[[#This Row],[Total Buying Value]]&gt;=((2/3)*MAX(Tabla1[Total Buying Value])),"Grande",IF(Tabla1[[#This Row],[Total Buying Value]]&lt;=((1/3)*MAX(Tabla1[Total Buying Value])),"Pequeña","Mediana"))</f>
        <v>Pequeña</v>
      </c>
      <c r="X41" s="4" t="str">
        <f>IF(Tabla1[[#This Row],[PAYMENT MODE]]="CASH","VERDADERO","FALSO")</f>
        <v>VERDADERO</v>
      </c>
      <c r="Y41" s="15" t="str">
        <f>TEXT(Tabla1[[#This Row],[formatted_date]],"mmm-aaaa")</f>
        <v>feb-2021</v>
      </c>
    </row>
    <row r="42" spans="1:25">
      <c r="A42">
        <v>44239</v>
      </c>
      <c r="B42" t="s">
        <v>32</v>
      </c>
      <c r="C42" t="str">
        <f>Tabla1[[#This Row],[DATE]]&amp;Tabla1[[#This Row],[PRODUCT ID]]</f>
        <v>44239P0023</v>
      </c>
      <c r="D42">
        <v>9</v>
      </c>
      <c r="E42" t="s">
        <v>71</v>
      </c>
      <c r="F42" t="s">
        <v>138</v>
      </c>
      <c r="G42" s="5">
        <v>44</v>
      </c>
      <c r="H42" t="s">
        <v>82</v>
      </c>
      <c r="I42" t="s">
        <v>117</v>
      </c>
      <c r="J42" t="s">
        <v>122</v>
      </c>
      <c r="K42" s="12">
        <v>141</v>
      </c>
      <c r="L42" s="12">
        <v>149.46</v>
      </c>
      <c r="M42" s="12">
        <v>1269</v>
      </c>
      <c r="N42" s="8">
        <v>1345.14</v>
      </c>
      <c r="O42">
        <v>12</v>
      </c>
      <c r="P42" t="s">
        <v>127</v>
      </c>
      <c r="Q42">
        <v>2021</v>
      </c>
      <c r="R42" s="3">
        <v>44239</v>
      </c>
      <c r="S42" s="8">
        <f>Tabla1[[#This Row],[DISCOUNT %]]%*Tabla1[[#This Row],[Total Selling Value]]</f>
        <v>591.86160000000007</v>
      </c>
      <c r="T42" s="12">
        <f>Tabla1[[#This Row],[SELLING PRICE]]-Tabla1[[#This Row],[BUYING PRIZE]]</f>
        <v>8.460000000000008</v>
      </c>
      <c r="U42" s="12">
        <f>Tabla1[[#This Row],[profit_per_product]]*Tabla1[[#This Row],[QUANTITY]]</f>
        <v>76.140000000000072</v>
      </c>
      <c r="V42" s="16">
        <f>Tabla1[[#This Row],[total_profit]]/Tabla1[[#This Row],[Total Selling Value]]</f>
        <v>5.660377358490571E-2</v>
      </c>
      <c r="W42" s="4" t="str">
        <f>IF(Tabla1[[#This Row],[Total Buying Value]]&gt;=((2/3)*MAX(Tabla1[Total Buying Value])),"Grande",IF(Tabla1[[#This Row],[Total Buying Value]]&lt;=((1/3)*MAX(Tabla1[Total Buying Value])),"Pequeña","Mediana"))</f>
        <v>Mediana</v>
      </c>
      <c r="X42" s="4" t="str">
        <f>IF(Tabla1[[#This Row],[PAYMENT MODE]]="CASH","VERDADERO","FALSO")</f>
        <v>VERDADERO</v>
      </c>
      <c r="Y42" s="15" t="str">
        <f>TEXT(Tabla1[[#This Row],[formatted_date]],"mmm-aaaa")</f>
        <v>feb-2021</v>
      </c>
    </row>
    <row r="43" spans="1:25">
      <c r="A43">
        <v>44242</v>
      </c>
      <c r="B43" t="s">
        <v>46</v>
      </c>
      <c r="C43" t="str">
        <f>Tabla1[[#This Row],[DATE]]&amp;Tabla1[[#This Row],[PRODUCT ID]]</f>
        <v>44242P0027</v>
      </c>
      <c r="D43">
        <v>4</v>
      </c>
      <c r="E43" t="s">
        <v>70</v>
      </c>
      <c r="F43" t="s">
        <v>71</v>
      </c>
      <c r="G43" s="5">
        <v>0</v>
      </c>
      <c r="H43" t="s">
        <v>97</v>
      </c>
      <c r="I43" t="s">
        <v>121</v>
      </c>
      <c r="J43" t="s">
        <v>124</v>
      </c>
      <c r="K43" s="12">
        <v>48</v>
      </c>
      <c r="L43" s="12">
        <v>57.12</v>
      </c>
      <c r="M43" s="12">
        <v>192</v>
      </c>
      <c r="N43" s="8">
        <v>228.48</v>
      </c>
      <c r="O43">
        <v>15</v>
      </c>
      <c r="P43" t="s">
        <v>127</v>
      </c>
      <c r="Q43">
        <v>2021</v>
      </c>
      <c r="R43" s="3">
        <v>44242</v>
      </c>
      <c r="S43" s="8">
        <f>Tabla1[[#This Row],[DISCOUNT %]]%*Tabla1[[#This Row],[Total Selling Value]]</f>
        <v>0</v>
      </c>
      <c r="T43" s="12">
        <f>Tabla1[[#This Row],[SELLING PRICE]]-Tabla1[[#This Row],[BUYING PRIZE]]</f>
        <v>9.1199999999999974</v>
      </c>
      <c r="U43" s="12">
        <f>Tabla1[[#This Row],[profit_per_product]]*Tabla1[[#This Row],[QUANTITY]]</f>
        <v>36.47999999999999</v>
      </c>
      <c r="V43" s="16">
        <f>Tabla1[[#This Row],[total_profit]]/Tabla1[[#This Row],[Total Selling Value]]</f>
        <v>0.15966386554621845</v>
      </c>
      <c r="W43" s="4" t="str">
        <f>IF(Tabla1[[#This Row],[Total Buying Value]]&gt;=((2/3)*MAX(Tabla1[Total Buying Value])),"Grande",IF(Tabla1[[#This Row],[Total Buying Value]]&lt;=((1/3)*MAX(Tabla1[Total Buying Value])),"Pequeña","Mediana"))</f>
        <v>Pequeña</v>
      </c>
      <c r="X43" s="4" t="str">
        <f>IF(Tabla1[[#This Row],[PAYMENT MODE]]="CASH","VERDADERO","FALSO")</f>
        <v>FALSO</v>
      </c>
      <c r="Y43" s="15" t="str">
        <f>TEXT(Tabla1[[#This Row],[formatted_date]],"mmm-aaaa")</f>
        <v>feb-2021</v>
      </c>
    </row>
    <row r="44" spans="1:25">
      <c r="A44">
        <v>44245</v>
      </c>
      <c r="B44" t="s">
        <v>47</v>
      </c>
      <c r="C44" t="str">
        <f>Tabla1[[#This Row],[DATE]]&amp;Tabla1[[#This Row],[PRODUCT ID]]</f>
        <v>44245P0015</v>
      </c>
      <c r="D44">
        <v>6</v>
      </c>
      <c r="E44" t="s">
        <v>71</v>
      </c>
      <c r="F44" t="s">
        <v>138</v>
      </c>
      <c r="G44" s="5">
        <v>25</v>
      </c>
      <c r="H44" t="s">
        <v>98</v>
      </c>
      <c r="I44" t="s">
        <v>120</v>
      </c>
      <c r="J44" t="s">
        <v>125</v>
      </c>
      <c r="K44" s="12">
        <v>12</v>
      </c>
      <c r="L44" s="12">
        <v>15.72</v>
      </c>
      <c r="M44" s="12">
        <v>72</v>
      </c>
      <c r="N44" s="8">
        <v>94.32</v>
      </c>
      <c r="O44">
        <v>18</v>
      </c>
      <c r="P44" t="s">
        <v>127</v>
      </c>
      <c r="Q44">
        <v>2021</v>
      </c>
      <c r="R44" s="3">
        <v>44245</v>
      </c>
      <c r="S44" s="8">
        <f>Tabla1[[#This Row],[DISCOUNT %]]%*Tabla1[[#This Row],[Total Selling Value]]</f>
        <v>23.58</v>
      </c>
      <c r="T44" s="12">
        <f>Tabla1[[#This Row],[SELLING PRICE]]-Tabla1[[#This Row],[BUYING PRIZE]]</f>
        <v>3.7200000000000006</v>
      </c>
      <c r="U44" s="12">
        <f>Tabla1[[#This Row],[profit_per_product]]*Tabla1[[#This Row],[QUANTITY]]</f>
        <v>22.320000000000004</v>
      </c>
      <c r="V44" s="16">
        <f>Tabla1[[#This Row],[total_profit]]/Tabla1[[#This Row],[Total Selling Value]]</f>
        <v>0.23664122137404586</v>
      </c>
      <c r="W44" s="4" t="str">
        <f>IF(Tabla1[[#This Row],[Total Buying Value]]&gt;=((2/3)*MAX(Tabla1[Total Buying Value])),"Grande",IF(Tabla1[[#This Row],[Total Buying Value]]&lt;=((1/3)*MAX(Tabla1[Total Buying Value])),"Pequeña","Mediana"))</f>
        <v>Pequeña</v>
      </c>
      <c r="X44" s="4" t="str">
        <f>IF(Tabla1[[#This Row],[PAYMENT MODE]]="CASH","VERDADERO","FALSO")</f>
        <v>VERDADERO</v>
      </c>
      <c r="Y44" s="15" t="str">
        <f>TEXT(Tabla1[[#This Row],[formatted_date]],"mmm-aaaa")</f>
        <v>feb-2021</v>
      </c>
    </row>
    <row r="45" spans="1:25">
      <c r="A45">
        <v>44247</v>
      </c>
      <c r="B45" t="s">
        <v>48</v>
      </c>
      <c r="C45" t="str">
        <f>Tabla1[[#This Row],[DATE]]&amp;Tabla1[[#This Row],[PRODUCT ID]]</f>
        <v>44247P0030</v>
      </c>
      <c r="D45">
        <v>11</v>
      </c>
      <c r="E45" t="s">
        <v>71</v>
      </c>
      <c r="F45" t="s">
        <v>138</v>
      </c>
      <c r="G45" s="5">
        <v>50</v>
      </c>
      <c r="H45" t="s">
        <v>99</v>
      </c>
      <c r="I45" t="s">
        <v>121</v>
      </c>
      <c r="J45" t="s">
        <v>122</v>
      </c>
      <c r="K45" s="12">
        <v>148</v>
      </c>
      <c r="L45" s="12">
        <v>201.28</v>
      </c>
      <c r="M45" s="12">
        <v>1628</v>
      </c>
      <c r="N45" s="8">
        <v>2214.08</v>
      </c>
      <c r="O45">
        <v>20</v>
      </c>
      <c r="P45" t="s">
        <v>127</v>
      </c>
      <c r="Q45">
        <v>2021</v>
      </c>
      <c r="R45" s="3">
        <v>44247</v>
      </c>
      <c r="S45" s="8">
        <f>Tabla1[[#This Row],[DISCOUNT %]]%*Tabla1[[#This Row],[Total Selling Value]]</f>
        <v>1107.04</v>
      </c>
      <c r="T45" s="12">
        <f>Tabla1[[#This Row],[SELLING PRICE]]-Tabla1[[#This Row],[BUYING PRIZE]]</f>
        <v>53.28</v>
      </c>
      <c r="U45" s="12">
        <f>Tabla1[[#This Row],[profit_per_product]]*Tabla1[[#This Row],[QUANTITY]]</f>
        <v>586.08000000000004</v>
      </c>
      <c r="V45" s="16">
        <f>Tabla1[[#This Row],[total_profit]]/Tabla1[[#This Row],[Total Selling Value]]</f>
        <v>0.26470588235294118</v>
      </c>
      <c r="W45" s="4" t="str">
        <f>IF(Tabla1[[#This Row],[Total Buying Value]]&gt;=((2/3)*MAX(Tabla1[Total Buying Value])),"Grande",IF(Tabla1[[#This Row],[Total Buying Value]]&lt;=((1/3)*MAX(Tabla1[Total Buying Value])),"Pequeña","Mediana"))</f>
        <v>Grande</v>
      </c>
      <c r="X45" s="4" t="str">
        <f>IF(Tabla1[[#This Row],[PAYMENT MODE]]="CASH","VERDADERO","FALSO")</f>
        <v>VERDADERO</v>
      </c>
      <c r="Y45" s="15" t="str">
        <f>TEXT(Tabla1[[#This Row],[formatted_date]],"mmm-aaaa")</f>
        <v>feb-2021</v>
      </c>
    </row>
    <row r="46" spans="1:25">
      <c r="A46">
        <v>44249</v>
      </c>
      <c r="B46" t="s">
        <v>22</v>
      </c>
      <c r="C46" t="str">
        <f>Tabla1[[#This Row],[DATE]]&amp;Tabla1[[#This Row],[PRODUCT ID]]</f>
        <v>44249P0013</v>
      </c>
      <c r="D46">
        <v>5</v>
      </c>
      <c r="E46" t="s">
        <v>71</v>
      </c>
      <c r="F46" t="s">
        <v>138</v>
      </c>
      <c r="G46" s="5">
        <v>14</v>
      </c>
      <c r="H46" t="s">
        <v>75</v>
      </c>
      <c r="I46" t="s">
        <v>120</v>
      </c>
      <c r="J46" t="s">
        <v>123</v>
      </c>
      <c r="K46" s="12">
        <v>112</v>
      </c>
      <c r="L46" s="12">
        <v>122.08</v>
      </c>
      <c r="M46" s="12">
        <v>560</v>
      </c>
      <c r="N46" s="8">
        <v>610.4</v>
      </c>
      <c r="O46">
        <v>22</v>
      </c>
      <c r="P46" t="s">
        <v>127</v>
      </c>
      <c r="Q46">
        <v>2021</v>
      </c>
      <c r="R46" s="3">
        <v>44249</v>
      </c>
      <c r="S46" s="8">
        <f>Tabla1[[#This Row],[DISCOUNT %]]%*Tabla1[[#This Row],[Total Selling Value]]</f>
        <v>85.456000000000003</v>
      </c>
      <c r="T46" s="12">
        <f>Tabla1[[#This Row],[SELLING PRICE]]-Tabla1[[#This Row],[BUYING PRIZE]]</f>
        <v>10.079999999999998</v>
      </c>
      <c r="U46" s="12">
        <f>Tabla1[[#This Row],[profit_per_product]]*Tabla1[[#This Row],[QUANTITY]]</f>
        <v>50.399999999999991</v>
      </c>
      <c r="V46" s="16">
        <f>Tabla1[[#This Row],[total_profit]]/Tabla1[[#This Row],[Total Selling Value]]</f>
        <v>8.2568807339449532E-2</v>
      </c>
      <c r="W46" s="4" t="str">
        <f>IF(Tabla1[[#This Row],[Total Buying Value]]&gt;=((2/3)*MAX(Tabla1[Total Buying Value])),"Grande",IF(Tabla1[[#This Row],[Total Buying Value]]&lt;=((1/3)*MAX(Tabla1[Total Buying Value])),"Pequeña","Mediana"))</f>
        <v>Pequeña</v>
      </c>
      <c r="X46" s="4" t="str">
        <f>IF(Tabla1[[#This Row],[PAYMENT MODE]]="CASH","VERDADERO","FALSO")</f>
        <v>VERDADERO</v>
      </c>
      <c r="Y46" s="15" t="str">
        <f>TEXT(Tabla1[[#This Row],[formatted_date]],"mmm-aaaa")</f>
        <v>feb-2021</v>
      </c>
    </row>
    <row r="47" spans="1:25">
      <c r="A47">
        <v>44250</v>
      </c>
      <c r="B47" t="s">
        <v>27</v>
      </c>
      <c r="C47" t="str">
        <f>Tabla1[[#This Row],[DATE]]&amp;Tabla1[[#This Row],[PRODUCT ID]]</f>
        <v>44250P0025</v>
      </c>
      <c r="D47">
        <v>3</v>
      </c>
      <c r="E47" t="s">
        <v>70</v>
      </c>
      <c r="F47" t="s">
        <v>138</v>
      </c>
      <c r="G47" s="5">
        <v>42</v>
      </c>
      <c r="H47" t="s">
        <v>100</v>
      </c>
      <c r="I47" t="s">
        <v>117</v>
      </c>
      <c r="J47" t="s">
        <v>125</v>
      </c>
      <c r="K47" s="12">
        <v>7</v>
      </c>
      <c r="L47" s="12">
        <v>8.33</v>
      </c>
      <c r="M47" s="12">
        <v>21</v>
      </c>
      <c r="N47" s="8">
        <v>24.99</v>
      </c>
      <c r="O47">
        <v>23</v>
      </c>
      <c r="P47" t="s">
        <v>127</v>
      </c>
      <c r="Q47">
        <v>2021</v>
      </c>
      <c r="R47" s="3">
        <v>44250</v>
      </c>
      <c r="S47" s="8">
        <f>Tabla1[[#This Row],[DISCOUNT %]]%*Tabla1[[#This Row],[Total Selling Value]]</f>
        <v>10.495799999999999</v>
      </c>
      <c r="T47" s="12">
        <f>Tabla1[[#This Row],[SELLING PRICE]]-Tabla1[[#This Row],[BUYING PRIZE]]</f>
        <v>1.33</v>
      </c>
      <c r="U47" s="12">
        <f>Tabla1[[#This Row],[profit_per_product]]*Tabla1[[#This Row],[QUANTITY]]</f>
        <v>3.99</v>
      </c>
      <c r="V47" s="16">
        <f>Tabla1[[#This Row],[total_profit]]/Tabla1[[#This Row],[Total Selling Value]]</f>
        <v>0.1596638655462185</v>
      </c>
      <c r="W47" s="4" t="str">
        <f>IF(Tabla1[[#This Row],[Total Buying Value]]&gt;=((2/3)*MAX(Tabla1[Total Buying Value])),"Grande",IF(Tabla1[[#This Row],[Total Buying Value]]&lt;=((1/3)*MAX(Tabla1[Total Buying Value])),"Pequeña","Mediana"))</f>
        <v>Pequeña</v>
      </c>
      <c r="X47" s="4" t="str">
        <f>IF(Tabla1[[#This Row],[PAYMENT MODE]]="CASH","VERDADERO","FALSO")</f>
        <v>VERDADERO</v>
      </c>
      <c r="Y47" s="15" t="str">
        <f>TEXT(Tabla1[[#This Row],[formatted_date]],"mmm-aaaa")</f>
        <v>feb-2021</v>
      </c>
    </row>
    <row r="48" spans="1:25">
      <c r="A48">
        <v>44250</v>
      </c>
      <c r="B48" t="s">
        <v>44</v>
      </c>
      <c r="C48" t="str">
        <f>Tabla1[[#This Row],[DATE]]&amp;Tabla1[[#This Row],[PRODUCT ID]]</f>
        <v>44250P0005</v>
      </c>
      <c r="D48">
        <v>2</v>
      </c>
      <c r="E48" t="s">
        <v>70</v>
      </c>
      <c r="F48" t="s">
        <v>71</v>
      </c>
      <c r="G48" s="5">
        <v>14</v>
      </c>
      <c r="H48" t="s">
        <v>95</v>
      </c>
      <c r="I48" t="s">
        <v>119</v>
      </c>
      <c r="J48" t="s">
        <v>122</v>
      </c>
      <c r="K48" s="12">
        <v>133</v>
      </c>
      <c r="L48" s="12">
        <v>155.61000000000001</v>
      </c>
      <c r="M48" s="12">
        <v>266</v>
      </c>
      <c r="N48" s="8">
        <v>311.22000000000003</v>
      </c>
      <c r="O48">
        <v>23</v>
      </c>
      <c r="P48" t="s">
        <v>127</v>
      </c>
      <c r="Q48">
        <v>2021</v>
      </c>
      <c r="R48" s="3">
        <v>44250</v>
      </c>
      <c r="S48" s="8">
        <f>Tabla1[[#This Row],[DISCOUNT %]]%*Tabla1[[#This Row],[Total Selling Value]]</f>
        <v>43.570800000000006</v>
      </c>
      <c r="T48" s="12">
        <f>Tabla1[[#This Row],[SELLING PRICE]]-Tabla1[[#This Row],[BUYING PRIZE]]</f>
        <v>22.610000000000014</v>
      </c>
      <c r="U48" s="12">
        <f>Tabla1[[#This Row],[profit_per_product]]*Tabla1[[#This Row],[QUANTITY]]</f>
        <v>45.220000000000027</v>
      </c>
      <c r="V48" s="16">
        <f>Tabla1[[#This Row],[total_profit]]/Tabla1[[#This Row],[Total Selling Value]]</f>
        <v>0.14529914529914537</v>
      </c>
      <c r="W48" s="4" t="str">
        <f>IF(Tabla1[[#This Row],[Total Buying Value]]&gt;=((2/3)*MAX(Tabla1[Total Buying Value])),"Grande",IF(Tabla1[[#This Row],[Total Buying Value]]&lt;=((1/3)*MAX(Tabla1[Total Buying Value])),"Pequeña","Mediana"))</f>
        <v>Pequeña</v>
      </c>
      <c r="X48" s="4" t="str">
        <f>IF(Tabla1[[#This Row],[PAYMENT MODE]]="CASH","VERDADERO","FALSO")</f>
        <v>FALSO</v>
      </c>
      <c r="Y48" s="15" t="str">
        <f>TEXT(Tabla1[[#This Row],[formatted_date]],"mmm-aaaa")</f>
        <v>feb-2021</v>
      </c>
    </row>
    <row r="49" spans="1:25">
      <c r="A49">
        <v>44252</v>
      </c>
      <c r="B49" t="s">
        <v>49</v>
      </c>
      <c r="C49" t="str">
        <f>Tabla1[[#This Row],[DATE]]&amp;Tabla1[[#This Row],[PRODUCT ID]]</f>
        <v>44252P0002</v>
      </c>
      <c r="D49">
        <v>4</v>
      </c>
      <c r="E49" t="s">
        <v>68</v>
      </c>
      <c r="F49" t="s">
        <v>71</v>
      </c>
      <c r="G49" s="5">
        <v>34</v>
      </c>
      <c r="H49" t="s">
        <v>101</v>
      </c>
      <c r="I49" t="s">
        <v>119</v>
      </c>
      <c r="J49" t="s">
        <v>123</v>
      </c>
      <c r="K49" s="12">
        <v>105</v>
      </c>
      <c r="L49" s="12">
        <v>142.80000000000001</v>
      </c>
      <c r="M49" s="12">
        <v>420</v>
      </c>
      <c r="N49" s="8">
        <v>571.20000000000005</v>
      </c>
      <c r="O49">
        <v>25</v>
      </c>
      <c r="P49" t="s">
        <v>127</v>
      </c>
      <c r="Q49">
        <v>2021</v>
      </c>
      <c r="R49" s="3">
        <v>44252</v>
      </c>
      <c r="S49" s="8">
        <f>Tabla1[[#This Row],[DISCOUNT %]]%*Tabla1[[#This Row],[Total Selling Value]]</f>
        <v>194.20800000000003</v>
      </c>
      <c r="T49" s="12">
        <f>Tabla1[[#This Row],[SELLING PRICE]]-Tabla1[[#This Row],[BUYING PRIZE]]</f>
        <v>37.800000000000011</v>
      </c>
      <c r="U49" s="12">
        <f>Tabla1[[#This Row],[profit_per_product]]*Tabla1[[#This Row],[QUANTITY]]</f>
        <v>151.20000000000005</v>
      </c>
      <c r="V49" s="16">
        <f>Tabla1[[#This Row],[total_profit]]/Tabla1[[#This Row],[Total Selling Value]]</f>
        <v>0.26470588235294124</v>
      </c>
      <c r="W49" s="4" t="str">
        <f>IF(Tabla1[[#This Row],[Total Buying Value]]&gt;=((2/3)*MAX(Tabla1[Total Buying Value])),"Grande",IF(Tabla1[[#This Row],[Total Buying Value]]&lt;=((1/3)*MAX(Tabla1[Total Buying Value])),"Pequeña","Mediana"))</f>
        <v>Pequeña</v>
      </c>
      <c r="X49" s="4" t="str">
        <f>IF(Tabla1[[#This Row],[PAYMENT MODE]]="CASH","VERDADERO","FALSO")</f>
        <v>FALSO</v>
      </c>
      <c r="Y49" s="15" t="str">
        <f>TEXT(Tabla1[[#This Row],[formatted_date]],"mmm-aaaa")</f>
        <v>feb-2021</v>
      </c>
    </row>
    <row r="50" spans="1:25">
      <c r="A50">
        <v>44252</v>
      </c>
      <c r="B50" t="s">
        <v>38</v>
      </c>
      <c r="C50" t="str">
        <f>Tabla1[[#This Row],[DATE]]&amp;Tabla1[[#This Row],[PRODUCT ID]]</f>
        <v>44252P0032</v>
      </c>
      <c r="D50">
        <v>11</v>
      </c>
      <c r="E50" t="s">
        <v>71</v>
      </c>
      <c r="F50" t="s">
        <v>138</v>
      </c>
      <c r="G50" s="5">
        <v>2</v>
      </c>
      <c r="H50" t="s">
        <v>88</v>
      </c>
      <c r="I50" t="s">
        <v>121</v>
      </c>
      <c r="J50" t="s">
        <v>123</v>
      </c>
      <c r="K50" s="12">
        <v>89</v>
      </c>
      <c r="L50" s="12">
        <v>117.48</v>
      </c>
      <c r="M50" s="12">
        <v>979</v>
      </c>
      <c r="N50" s="8">
        <v>1292.28</v>
      </c>
      <c r="O50">
        <v>25</v>
      </c>
      <c r="P50" t="s">
        <v>127</v>
      </c>
      <c r="Q50">
        <v>2021</v>
      </c>
      <c r="R50" s="3">
        <v>44252</v>
      </c>
      <c r="S50" s="8">
        <f>Tabla1[[#This Row],[DISCOUNT %]]%*Tabla1[[#This Row],[Total Selling Value]]</f>
        <v>25.845600000000001</v>
      </c>
      <c r="T50" s="12">
        <f>Tabla1[[#This Row],[SELLING PRICE]]-Tabla1[[#This Row],[BUYING PRIZE]]</f>
        <v>28.480000000000004</v>
      </c>
      <c r="U50" s="12">
        <f>Tabla1[[#This Row],[profit_per_product]]*Tabla1[[#This Row],[QUANTITY]]</f>
        <v>313.28000000000003</v>
      </c>
      <c r="V50" s="16">
        <f>Tabla1[[#This Row],[total_profit]]/Tabla1[[#This Row],[Total Selling Value]]</f>
        <v>0.24242424242424246</v>
      </c>
      <c r="W50" s="4" t="str">
        <f>IF(Tabla1[[#This Row],[Total Buying Value]]&gt;=((2/3)*MAX(Tabla1[Total Buying Value])),"Grande",IF(Tabla1[[#This Row],[Total Buying Value]]&lt;=((1/3)*MAX(Tabla1[Total Buying Value])),"Pequeña","Mediana"))</f>
        <v>Mediana</v>
      </c>
      <c r="X50" s="4" t="str">
        <f>IF(Tabla1[[#This Row],[PAYMENT MODE]]="CASH","VERDADERO","FALSO")</f>
        <v>VERDADERO</v>
      </c>
      <c r="Y50" s="15" t="str">
        <f>TEXT(Tabla1[[#This Row],[formatted_date]],"mmm-aaaa")</f>
        <v>feb-2021</v>
      </c>
    </row>
    <row r="51" spans="1:25">
      <c r="A51">
        <v>44252</v>
      </c>
      <c r="B51" t="s">
        <v>48</v>
      </c>
      <c r="C51" t="str">
        <f>Tabla1[[#This Row],[DATE]]&amp;Tabla1[[#This Row],[PRODUCT ID]]</f>
        <v>44252P0030</v>
      </c>
      <c r="D51">
        <v>2</v>
      </c>
      <c r="E51" t="s">
        <v>70</v>
      </c>
      <c r="F51" t="s">
        <v>71</v>
      </c>
      <c r="G51" s="5">
        <v>45</v>
      </c>
      <c r="H51" t="s">
        <v>99</v>
      </c>
      <c r="I51" t="s">
        <v>121</v>
      </c>
      <c r="J51" t="s">
        <v>122</v>
      </c>
      <c r="K51" s="12">
        <v>148</v>
      </c>
      <c r="L51" s="12">
        <v>201.28</v>
      </c>
      <c r="M51" s="12">
        <v>296</v>
      </c>
      <c r="N51" s="8">
        <v>402.56</v>
      </c>
      <c r="O51">
        <v>25</v>
      </c>
      <c r="P51" t="s">
        <v>127</v>
      </c>
      <c r="Q51">
        <v>2021</v>
      </c>
      <c r="R51" s="3">
        <v>44252</v>
      </c>
      <c r="S51" s="8">
        <f>Tabla1[[#This Row],[DISCOUNT %]]%*Tabla1[[#This Row],[Total Selling Value]]</f>
        <v>181.15200000000002</v>
      </c>
      <c r="T51" s="12">
        <f>Tabla1[[#This Row],[SELLING PRICE]]-Tabla1[[#This Row],[BUYING PRIZE]]</f>
        <v>53.28</v>
      </c>
      <c r="U51" s="12">
        <f>Tabla1[[#This Row],[profit_per_product]]*Tabla1[[#This Row],[QUANTITY]]</f>
        <v>106.56</v>
      </c>
      <c r="V51" s="16">
        <f>Tabla1[[#This Row],[total_profit]]/Tabla1[[#This Row],[Total Selling Value]]</f>
        <v>0.26470588235294118</v>
      </c>
      <c r="W51" s="4" t="str">
        <f>IF(Tabla1[[#This Row],[Total Buying Value]]&gt;=((2/3)*MAX(Tabla1[Total Buying Value])),"Grande",IF(Tabla1[[#This Row],[Total Buying Value]]&lt;=((1/3)*MAX(Tabla1[Total Buying Value])),"Pequeña","Mediana"))</f>
        <v>Pequeña</v>
      </c>
      <c r="X51" s="4" t="str">
        <f>IF(Tabla1[[#This Row],[PAYMENT MODE]]="CASH","VERDADERO","FALSO")</f>
        <v>FALSO</v>
      </c>
      <c r="Y51" s="15" t="str">
        <f>TEXT(Tabla1[[#This Row],[formatted_date]],"mmm-aaaa")</f>
        <v>feb-2021</v>
      </c>
    </row>
    <row r="52" spans="1:25">
      <c r="A52">
        <v>44254</v>
      </c>
      <c r="B52" t="s">
        <v>50</v>
      </c>
      <c r="C52" t="str">
        <f>Tabla1[[#This Row],[DATE]]&amp;Tabla1[[#This Row],[PRODUCT ID]]</f>
        <v>44254P0018</v>
      </c>
      <c r="D52">
        <v>11</v>
      </c>
      <c r="E52" t="s">
        <v>68</v>
      </c>
      <c r="F52" t="s">
        <v>71</v>
      </c>
      <c r="G52" s="5">
        <v>45</v>
      </c>
      <c r="H52" t="s">
        <v>102</v>
      </c>
      <c r="I52" t="s">
        <v>120</v>
      </c>
      <c r="J52" t="s">
        <v>125</v>
      </c>
      <c r="K52" s="12">
        <v>37</v>
      </c>
      <c r="L52" s="12">
        <v>49.21</v>
      </c>
      <c r="M52" s="12">
        <v>407</v>
      </c>
      <c r="N52" s="8">
        <v>541.31000000000006</v>
      </c>
      <c r="O52">
        <v>27</v>
      </c>
      <c r="P52" t="s">
        <v>127</v>
      </c>
      <c r="Q52">
        <v>2021</v>
      </c>
      <c r="R52" s="3">
        <v>44254</v>
      </c>
      <c r="S52" s="8">
        <f>Tabla1[[#This Row],[DISCOUNT %]]%*Tabla1[[#This Row],[Total Selling Value]]</f>
        <v>243.58950000000004</v>
      </c>
      <c r="T52" s="12">
        <f>Tabla1[[#This Row],[SELLING PRICE]]-Tabla1[[#This Row],[BUYING PRIZE]]</f>
        <v>12.21</v>
      </c>
      <c r="U52" s="12">
        <f>Tabla1[[#This Row],[profit_per_product]]*Tabla1[[#This Row],[QUANTITY]]</f>
        <v>134.31</v>
      </c>
      <c r="V52" s="16">
        <f>Tabla1[[#This Row],[total_profit]]/Tabla1[[#This Row],[Total Selling Value]]</f>
        <v>0.24812030075187969</v>
      </c>
      <c r="W52" s="4" t="str">
        <f>IF(Tabla1[[#This Row],[Total Buying Value]]&gt;=((2/3)*MAX(Tabla1[Total Buying Value])),"Grande",IF(Tabla1[[#This Row],[Total Buying Value]]&lt;=((1/3)*MAX(Tabla1[Total Buying Value])),"Pequeña","Mediana"))</f>
        <v>Pequeña</v>
      </c>
      <c r="X52" s="4" t="str">
        <f>IF(Tabla1[[#This Row],[PAYMENT MODE]]="CASH","VERDADERO","FALSO")</f>
        <v>FALSO</v>
      </c>
      <c r="Y52" s="15" t="str">
        <f>TEXT(Tabla1[[#This Row],[formatted_date]],"mmm-aaaa")</f>
        <v>feb-2021</v>
      </c>
    </row>
    <row r="53" spans="1:25">
      <c r="A53">
        <v>44258</v>
      </c>
      <c r="B53" t="s">
        <v>51</v>
      </c>
      <c r="C53" t="str">
        <f>Tabla1[[#This Row],[DATE]]&amp;Tabla1[[#This Row],[PRODUCT ID]]</f>
        <v>44258P0011</v>
      </c>
      <c r="D53">
        <v>1</v>
      </c>
      <c r="E53" t="s">
        <v>70</v>
      </c>
      <c r="F53" t="s">
        <v>71</v>
      </c>
      <c r="G53" s="5">
        <v>53</v>
      </c>
      <c r="H53" t="s">
        <v>103</v>
      </c>
      <c r="I53" t="s">
        <v>120</v>
      </c>
      <c r="J53" t="s">
        <v>124</v>
      </c>
      <c r="K53" s="12">
        <v>44</v>
      </c>
      <c r="L53" s="12">
        <v>48.4</v>
      </c>
      <c r="M53" s="12">
        <v>44</v>
      </c>
      <c r="N53" s="8">
        <v>48.4</v>
      </c>
      <c r="O53">
        <v>3</v>
      </c>
      <c r="P53" t="s">
        <v>128</v>
      </c>
      <c r="Q53">
        <v>2021</v>
      </c>
      <c r="R53" s="3">
        <v>44258</v>
      </c>
      <c r="S53" s="8">
        <f>Tabla1[[#This Row],[DISCOUNT %]]%*Tabla1[[#This Row],[Total Selling Value]]</f>
        <v>25.652000000000001</v>
      </c>
      <c r="T53" s="12">
        <f>Tabla1[[#This Row],[SELLING PRICE]]-Tabla1[[#This Row],[BUYING PRIZE]]</f>
        <v>4.3999999999999986</v>
      </c>
      <c r="U53" s="12">
        <f>Tabla1[[#This Row],[profit_per_product]]*Tabla1[[#This Row],[QUANTITY]]</f>
        <v>4.3999999999999986</v>
      </c>
      <c r="V53" s="16">
        <f>Tabla1[[#This Row],[total_profit]]/Tabla1[[#This Row],[Total Selling Value]]</f>
        <v>9.0909090909090884E-2</v>
      </c>
      <c r="W53" s="4" t="str">
        <f>IF(Tabla1[[#This Row],[Total Buying Value]]&gt;=((2/3)*MAX(Tabla1[Total Buying Value])),"Grande",IF(Tabla1[[#This Row],[Total Buying Value]]&lt;=((1/3)*MAX(Tabla1[Total Buying Value])),"Pequeña","Mediana"))</f>
        <v>Pequeña</v>
      </c>
      <c r="X53" s="4" t="str">
        <f>IF(Tabla1[[#This Row],[PAYMENT MODE]]="CASH","VERDADERO","FALSO")</f>
        <v>FALSO</v>
      </c>
      <c r="Y53" s="15" t="str">
        <f>TEXT(Tabla1[[#This Row],[formatted_date]],"mmm-aaaa")</f>
        <v>mar-2021</v>
      </c>
    </row>
    <row r="54" spans="1:25">
      <c r="A54">
        <v>44262</v>
      </c>
      <c r="B54" t="s">
        <v>52</v>
      </c>
      <c r="C54" t="str">
        <f>Tabla1[[#This Row],[DATE]]&amp;Tabla1[[#This Row],[PRODUCT ID]]</f>
        <v>44262P0021</v>
      </c>
      <c r="D54">
        <v>9</v>
      </c>
      <c r="E54" t="s">
        <v>70</v>
      </c>
      <c r="F54" t="s">
        <v>138</v>
      </c>
      <c r="G54" s="5">
        <v>49</v>
      </c>
      <c r="H54" t="s">
        <v>104</v>
      </c>
      <c r="I54" t="s">
        <v>117</v>
      </c>
      <c r="J54" t="s">
        <v>122</v>
      </c>
      <c r="K54" s="12">
        <v>126</v>
      </c>
      <c r="L54" s="12">
        <v>162.54</v>
      </c>
      <c r="M54" s="12">
        <v>1134</v>
      </c>
      <c r="N54" s="8">
        <v>1462.86</v>
      </c>
      <c r="O54">
        <v>7</v>
      </c>
      <c r="P54" t="s">
        <v>128</v>
      </c>
      <c r="Q54">
        <v>2021</v>
      </c>
      <c r="R54" s="3">
        <v>44262</v>
      </c>
      <c r="S54" s="8">
        <f>Tabla1[[#This Row],[DISCOUNT %]]%*Tabla1[[#This Row],[Total Selling Value]]</f>
        <v>716.80139999999994</v>
      </c>
      <c r="T54" s="12">
        <f>Tabla1[[#This Row],[SELLING PRICE]]-Tabla1[[#This Row],[BUYING PRIZE]]</f>
        <v>36.539999999999992</v>
      </c>
      <c r="U54" s="12">
        <f>Tabla1[[#This Row],[profit_per_product]]*Tabla1[[#This Row],[QUANTITY]]</f>
        <v>328.8599999999999</v>
      </c>
      <c r="V54" s="16">
        <f>Tabla1[[#This Row],[total_profit]]/Tabla1[[#This Row],[Total Selling Value]]</f>
        <v>0.22480620155038755</v>
      </c>
      <c r="W54" s="4" t="str">
        <f>IF(Tabla1[[#This Row],[Total Buying Value]]&gt;=((2/3)*MAX(Tabla1[Total Buying Value])),"Grande",IF(Tabla1[[#This Row],[Total Buying Value]]&lt;=((1/3)*MAX(Tabla1[Total Buying Value])),"Pequeña","Mediana"))</f>
        <v>Mediana</v>
      </c>
      <c r="X54" s="4" t="str">
        <f>IF(Tabla1[[#This Row],[PAYMENT MODE]]="CASH","VERDADERO","FALSO")</f>
        <v>VERDADERO</v>
      </c>
      <c r="Y54" s="15" t="str">
        <f>TEXT(Tabla1[[#This Row],[formatted_date]],"mmm-aaaa")</f>
        <v>mar-2021</v>
      </c>
    </row>
    <row r="55" spans="1:25">
      <c r="A55">
        <v>44263</v>
      </c>
      <c r="B55" t="s">
        <v>46</v>
      </c>
      <c r="C55" t="str">
        <f>Tabla1[[#This Row],[DATE]]&amp;Tabla1[[#This Row],[PRODUCT ID]]</f>
        <v>44263P0027</v>
      </c>
      <c r="D55">
        <v>6</v>
      </c>
      <c r="E55" t="s">
        <v>71</v>
      </c>
      <c r="F55" t="s">
        <v>138</v>
      </c>
      <c r="G55" s="5">
        <v>36</v>
      </c>
      <c r="H55" t="s">
        <v>97</v>
      </c>
      <c r="I55" t="s">
        <v>121</v>
      </c>
      <c r="J55" t="s">
        <v>124</v>
      </c>
      <c r="K55" s="12">
        <v>48</v>
      </c>
      <c r="L55" s="12">
        <v>57.12</v>
      </c>
      <c r="M55" s="12">
        <v>288</v>
      </c>
      <c r="N55" s="8">
        <v>342.72</v>
      </c>
      <c r="O55">
        <v>8</v>
      </c>
      <c r="P55" t="s">
        <v>128</v>
      </c>
      <c r="Q55">
        <v>2021</v>
      </c>
      <c r="R55" s="3">
        <v>44263</v>
      </c>
      <c r="S55" s="8">
        <f>Tabla1[[#This Row],[DISCOUNT %]]%*Tabla1[[#This Row],[Total Selling Value]]</f>
        <v>123.37920000000001</v>
      </c>
      <c r="T55" s="12">
        <f>Tabla1[[#This Row],[SELLING PRICE]]-Tabla1[[#This Row],[BUYING PRIZE]]</f>
        <v>9.1199999999999974</v>
      </c>
      <c r="U55" s="12">
        <f>Tabla1[[#This Row],[profit_per_product]]*Tabla1[[#This Row],[QUANTITY]]</f>
        <v>54.719999999999985</v>
      </c>
      <c r="V55" s="16">
        <f>Tabla1[[#This Row],[total_profit]]/Tabla1[[#This Row],[Total Selling Value]]</f>
        <v>0.15966386554621842</v>
      </c>
      <c r="W55" s="4" t="str">
        <f>IF(Tabla1[[#This Row],[Total Buying Value]]&gt;=((2/3)*MAX(Tabla1[Total Buying Value])),"Grande",IF(Tabla1[[#This Row],[Total Buying Value]]&lt;=((1/3)*MAX(Tabla1[Total Buying Value])),"Pequeña","Mediana"))</f>
        <v>Pequeña</v>
      </c>
      <c r="X55" s="4" t="str">
        <f>IF(Tabla1[[#This Row],[PAYMENT MODE]]="CASH","VERDADERO","FALSO")</f>
        <v>VERDADERO</v>
      </c>
      <c r="Y55" s="15" t="str">
        <f>TEXT(Tabla1[[#This Row],[formatted_date]],"mmm-aaaa")</f>
        <v>mar-2021</v>
      </c>
    </row>
    <row r="56" spans="1:25">
      <c r="A56">
        <v>44263</v>
      </c>
      <c r="B56" t="s">
        <v>31</v>
      </c>
      <c r="C56" t="str">
        <f>Tabla1[[#This Row],[DATE]]&amp;Tabla1[[#This Row],[PRODUCT ID]]</f>
        <v>44263P0044</v>
      </c>
      <c r="D56">
        <v>9</v>
      </c>
      <c r="E56" t="s">
        <v>71</v>
      </c>
      <c r="F56" t="s">
        <v>71</v>
      </c>
      <c r="G56" s="5">
        <v>10</v>
      </c>
      <c r="H56" t="s">
        <v>81</v>
      </c>
      <c r="I56" t="s">
        <v>118</v>
      </c>
      <c r="J56" t="s">
        <v>123</v>
      </c>
      <c r="K56" s="12">
        <v>76</v>
      </c>
      <c r="L56" s="12">
        <v>82.08</v>
      </c>
      <c r="M56" s="12">
        <v>684</v>
      </c>
      <c r="N56" s="8">
        <v>738.72</v>
      </c>
      <c r="O56">
        <v>8</v>
      </c>
      <c r="P56" t="s">
        <v>128</v>
      </c>
      <c r="Q56">
        <v>2021</v>
      </c>
      <c r="R56" s="3">
        <v>44263</v>
      </c>
      <c r="S56" s="8">
        <f>Tabla1[[#This Row],[DISCOUNT %]]%*Tabla1[[#This Row],[Total Selling Value]]</f>
        <v>73.872</v>
      </c>
      <c r="T56" s="12">
        <f>Tabla1[[#This Row],[SELLING PRICE]]-Tabla1[[#This Row],[BUYING PRIZE]]</f>
        <v>6.0799999999999983</v>
      </c>
      <c r="U56" s="12">
        <f>Tabla1[[#This Row],[profit_per_product]]*Tabla1[[#This Row],[QUANTITY]]</f>
        <v>54.719999999999985</v>
      </c>
      <c r="V56" s="16">
        <f>Tabla1[[#This Row],[total_profit]]/Tabla1[[#This Row],[Total Selling Value]]</f>
        <v>7.4074074074074056E-2</v>
      </c>
      <c r="W56" s="4" t="str">
        <f>IF(Tabla1[[#This Row],[Total Buying Value]]&gt;=((2/3)*MAX(Tabla1[Total Buying Value])),"Grande",IF(Tabla1[[#This Row],[Total Buying Value]]&lt;=((1/3)*MAX(Tabla1[Total Buying Value])),"Pequeña","Mediana"))</f>
        <v>Pequeña</v>
      </c>
      <c r="X56" s="4" t="str">
        <f>IF(Tabla1[[#This Row],[PAYMENT MODE]]="CASH","VERDADERO","FALSO")</f>
        <v>FALSO</v>
      </c>
      <c r="Y56" s="15" t="str">
        <f>TEXT(Tabla1[[#This Row],[formatted_date]],"mmm-aaaa")</f>
        <v>mar-2021</v>
      </c>
    </row>
    <row r="57" spans="1:25">
      <c r="A57">
        <v>44264</v>
      </c>
      <c r="B57" t="s">
        <v>39</v>
      </c>
      <c r="C57" t="str">
        <f>Tabla1[[#This Row],[DATE]]&amp;Tabla1[[#This Row],[PRODUCT ID]]</f>
        <v>44264P0029</v>
      </c>
      <c r="D57">
        <v>6</v>
      </c>
      <c r="E57" t="s">
        <v>68</v>
      </c>
      <c r="F57" t="s">
        <v>71</v>
      </c>
      <c r="G57" s="5">
        <v>44</v>
      </c>
      <c r="H57" t="s">
        <v>89</v>
      </c>
      <c r="I57" t="s">
        <v>121</v>
      </c>
      <c r="J57" t="s">
        <v>124</v>
      </c>
      <c r="K57" s="12">
        <v>47</v>
      </c>
      <c r="L57" s="12">
        <v>53.11</v>
      </c>
      <c r="M57" s="12">
        <v>282</v>
      </c>
      <c r="N57" s="8">
        <v>318.66000000000003</v>
      </c>
      <c r="O57">
        <v>9</v>
      </c>
      <c r="P57" t="s">
        <v>128</v>
      </c>
      <c r="Q57">
        <v>2021</v>
      </c>
      <c r="R57" s="3">
        <v>44264</v>
      </c>
      <c r="S57" s="8">
        <f>Tabla1[[#This Row],[DISCOUNT %]]%*Tabla1[[#This Row],[Total Selling Value]]</f>
        <v>140.21040000000002</v>
      </c>
      <c r="T57" s="12">
        <f>Tabla1[[#This Row],[SELLING PRICE]]-Tabla1[[#This Row],[BUYING PRIZE]]</f>
        <v>6.1099999999999994</v>
      </c>
      <c r="U57" s="12">
        <f>Tabla1[[#This Row],[profit_per_product]]*Tabla1[[#This Row],[QUANTITY]]</f>
        <v>36.659999999999997</v>
      </c>
      <c r="V57" s="16">
        <f>Tabla1[[#This Row],[total_profit]]/Tabla1[[#This Row],[Total Selling Value]]</f>
        <v>0.1150442477876106</v>
      </c>
      <c r="W57" s="4" t="str">
        <f>IF(Tabla1[[#This Row],[Total Buying Value]]&gt;=((2/3)*MAX(Tabla1[Total Buying Value])),"Grande",IF(Tabla1[[#This Row],[Total Buying Value]]&lt;=((1/3)*MAX(Tabla1[Total Buying Value])),"Pequeña","Mediana"))</f>
        <v>Pequeña</v>
      </c>
      <c r="X57" s="4" t="str">
        <f>IF(Tabla1[[#This Row],[PAYMENT MODE]]="CASH","VERDADERO","FALSO")</f>
        <v>FALSO</v>
      </c>
      <c r="Y57" s="15" t="str">
        <f>TEXT(Tabla1[[#This Row],[formatted_date]],"mmm-aaaa")</f>
        <v>mar-2021</v>
      </c>
    </row>
    <row r="58" spans="1:25">
      <c r="A58">
        <v>44266</v>
      </c>
      <c r="B58" t="s">
        <v>27</v>
      </c>
      <c r="C58" t="str">
        <f>Tabla1[[#This Row],[DATE]]&amp;Tabla1[[#This Row],[PRODUCT ID]]</f>
        <v>44266P0025</v>
      </c>
      <c r="D58">
        <v>11</v>
      </c>
      <c r="E58" t="s">
        <v>70</v>
      </c>
      <c r="F58" t="s">
        <v>138</v>
      </c>
      <c r="G58" s="5">
        <v>50</v>
      </c>
      <c r="H58" t="s">
        <v>100</v>
      </c>
      <c r="I58" t="s">
        <v>117</v>
      </c>
      <c r="J58" t="s">
        <v>125</v>
      </c>
      <c r="K58" s="12">
        <v>7</v>
      </c>
      <c r="L58" s="12">
        <v>8.33</v>
      </c>
      <c r="M58" s="12">
        <v>77</v>
      </c>
      <c r="N58" s="8">
        <v>91.63</v>
      </c>
      <c r="O58">
        <v>11</v>
      </c>
      <c r="P58" t="s">
        <v>128</v>
      </c>
      <c r="Q58">
        <v>2021</v>
      </c>
      <c r="R58" s="3">
        <v>44266</v>
      </c>
      <c r="S58" s="8">
        <f>Tabla1[[#This Row],[DISCOUNT %]]%*Tabla1[[#This Row],[Total Selling Value]]</f>
        <v>45.814999999999998</v>
      </c>
      <c r="T58" s="12">
        <f>Tabla1[[#This Row],[SELLING PRICE]]-Tabla1[[#This Row],[BUYING PRIZE]]</f>
        <v>1.33</v>
      </c>
      <c r="U58" s="12">
        <f>Tabla1[[#This Row],[profit_per_product]]*Tabla1[[#This Row],[QUANTITY]]</f>
        <v>14.63</v>
      </c>
      <c r="V58" s="16">
        <f>Tabla1[[#This Row],[total_profit]]/Tabla1[[#This Row],[Total Selling Value]]</f>
        <v>0.1596638655462185</v>
      </c>
      <c r="W58" s="4" t="str">
        <f>IF(Tabla1[[#This Row],[Total Buying Value]]&gt;=((2/3)*MAX(Tabla1[Total Buying Value])),"Grande",IF(Tabla1[[#This Row],[Total Buying Value]]&lt;=((1/3)*MAX(Tabla1[Total Buying Value])),"Pequeña","Mediana"))</f>
        <v>Pequeña</v>
      </c>
      <c r="X58" s="4" t="str">
        <f>IF(Tabla1[[#This Row],[PAYMENT MODE]]="CASH","VERDADERO","FALSO")</f>
        <v>VERDADERO</v>
      </c>
      <c r="Y58" s="15" t="str">
        <f>TEXT(Tabla1[[#This Row],[formatted_date]],"mmm-aaaa")</f>
        <v>mar-2021</v>
      </c>
    </row>
    <row r="59" spans="1:25">
      <c r="A59">
        <v>44268</v>
      </c>
      <c r="B59" t="s">
        <v>53</v>
      </c>
      <c r="C59" t="str">
        <f>Tabla1[[#This Row],[DATE]]&amp;Tabla1[[#This Row],[PRODUCT ID]]</f>
        <v>44268P0028</v>
      </c>
      <c r="D59">
        <v>10</v>
      </c>
      <c r="E59" t="s">
        <v>68</v>
      </c>
      <c r="F59" t="s">
        <v>138</v>
      </c>
      <c r="G59" s="5">
        <v>18</v>
      </c>
      <c r="H59" t="s">
        <v>105</v>
      </c>
      <c r="I59" t="s">
        <v>121</v>
      </c>
      <c r="J59" t="s">
        <v>125</v>
      </c>
      <c r="K59" s="12">
        <v>37</v>
      </c>
      <c r="L59" s="12">
        <v>41.81</v>
      </c>
      <c r="M59" s="12">
        <v>370</v>
      </c>
      <c r="N59" s="8">
        <v>418.1</v>
      </c>
      <c r="O59">
        <v>13</v>
      </c>
      <c r="P59" t="s">
        <v>128</v>
      </c>
      <c r="Q59">
        <v>2021</v>
      </c>
      <c r="R59" s="3">
        <v>44268</v>
      </c>
      <c r="S59" s="8">
        <f>Tabla1[[#This Row],[DISCOUNT %]]%*Tabla1[[#This Row],[Total Selling Value]]</f>
        <v>75.257999999999996</v>
      </c>
      <c r="T59" s="12">
        <f>Tabla1[[#This Row],[SELLING PRICE]]-Tabla1[[#This Row],[BUYING PRIZE]]</f>
        <v>4.8100000000000023</v>
      </c>
      <c r="U59" s="12">
        <f>Tabla1[[#This Row],[profit_per_product]]*Tabla1[[#This Row],[QUANTITY]]</f>
        <v>48.100000000000023</v>
      </c>
      <c r="V59" s="16">
        <f>Tabla1[[#This Row],[total_profit]]/Tabla1[[#This Row],[Total Selling Value]]</f>
        <v>0.11504424778761067</v>
      </c>
      <c r="W59" s="4" t="str">
        <f>IF(Tabla1[[#This Row],[Total Buying Value]]&gt;=((2/3)*MAX(Tabla1[Total Buying Value])),"Grande",IF(Tabla1[[#This Row],[Total Buying Value]]&lt;=((1/3)*MAX(Tabla1[Total Buying Value])),"Pequeña","Mediana"))</f>
        <v>Pequeña</v>
      </c>
      <c r="X59" s="4" t="str">
        <f>IF(Tabla1[[#This Row],[PAYMENT MODE]]="CASH","VERDADERO","FALSO")</f>
        <v>VERDADERO</v>
      </c>
      <c r="Y59" s="15" t="str">
        <f>TEXT(Tabla1[[#This Row],[formatted_date]],"mmm-aaaa")</f>
        <v>mar-2021</v>
      </c>
    </row>
    <row r="60" spans="1:25">
      <c r="A60">
        <v>44270</v>
      </c>
      <c r="B60" t="s">
        <v>54</v>
      </c>
      <c r="C60" t="str">
        <f>Tabla1[[#This Row],[DATE]]&amp;Tabla1[[#This Row],[PRODUCT ID]]</f>
        <v>44270P0039</v>
      </c>
      <c r="D60">
        <v>11</v>
      </c>
      <c r="E60" t="s">
        <v>71</v>
      </c>
      <c r="F60" t="s">
        <v>138</v>
      </c>
      <c r="G60" s="5">
        <v>19</v>
      </c>
      <c r="H60" t="s">
        <v>106</v>
      </c>
      <c r="I60" t="s">
        <v>118</v>
      </c>
      <c r="J60" t="s">
        <v>125</v>
      </c>
      <c r="K60" s="12">
        <v>37</v>
      </c>
      <c r="L60" s="12">
        <v>42.55</v>
      </c>
      <c r="M60" s="12">
        <v>407</v>
      </c>
      <c r="N60" s="8">
        <v>468.05</v>
      </c>
      <c r="O60">
        <v>15</v>
      </c>
      <c r="P60" t="s">
        <v>128</v>
      </c>
      <c r="Q60">
        <v>2021</v>
      </c>
      <c r="R60" s="3">
        <v>44270</v>
      </c>
      <c r="S60" s="8">
        <f>Tabla1[[#This Row],[DISCOUNT %]]%*Tabla1[[#This Row],[Total Selling Value]]</f>
        <v>88.929500000000004</v>
      </c>
      <c r="T60" s="12">
        <f>Tabla1[[#This Row],[SELLING PRICE]]-Tabla1[[#This Row],[BUYING PRIZE]]</f>
        <v>5.5499999999999972</v>
      </c>
      <c r="U60" s="12">
        <f>Tabla1[[#This Row],[profit_per_product]]*Tabla1[[#This Row],[QUANTITY]]</f>
        <v>61.049999999999969</v>
      </c>
      <c r="V60" s="16">
        <f>Tabla1[[#This Row],[total_profit]]/Tabla1[[#This Row],[Total Selling Value]]</f>
        <v>0.13043478260869559</v>
      </c>
      <c r="W60" s="4" t="str">
        <f>IF(Tabla1[[#This Row],[Total Buying Value]]&gt;=((2/3)*MAX(Tabla1[Total Buying Value])),"Grande",IF(Tabla1[[#This Row],[Total Buying Value]]&lt;=((1/3)*MAX(Tabla1[Total Buying Value])),"Pequeña","Mediana"))</f>
        <v>Pequeña</v>
      </c>
      <c r="X60" s="4" t="str">
        <f>IF(Tabla1[[#This Row],[PAYMENT MODE]]="CASH","VERDADERO","FALSO")</f>
        <v>VERDADERO</v>
      </c>
      <c r="Y60" s="15" t="str">
        <f>TEXT(Tabla1[[#This Row],[formatted_date]],"mmm-aaaa")</f>
        <v>mar-2021</v>
      </c>
    </row>
    <row r="61" spans="1:25">
      <c r="A61">
        <v>44271</v>
      </c>
      <c r="B61" t="s">
        <v>55</v>
      </c>
      <c r="C61" t="str">
        <f>Tabla1[[#This Row],[DATE]]&amp;Tabla1[[#This Row],[PRODUCT ID]]</f>
        <v>44271P0012</v>
      </c>
      <c r="D61">
        <v>14</v>
      </c>
      <c r="E61" t="s">
        <v>70</v>
      </c>
      <c r="F61" t="s">
        <v>138</v>
      </c>
      <c r="G61" s="5">
        <v>2</v>
      </c>
      <c r="H61" t="s">
        <v>107</v>
      </c>
      <c r="I61" t="s">
        <v>120</v>
      </c>
      <c r="J61" t="s">
        <v>123</v>
      </c>
      <c r="K61" s="12">
        <v>73</v>
      </c>
      <c r="L61" s="12">
        <v>94.17</v>
      </c>
      <c r="M61" s="12">
        <v>1022</v>
      </c>
      <c r="N61" s="8">
        <v>1318.38</v>
      </c>
      <c r="O61">
        <v>16</v>
      </c>
      <c r="P61" t="s">
        <v>128</v>
      </c>
      <c r="Q61">
        <v>2021</v>
      </c>
      <c r="R61" s="3">
        <v>44271</v>
      </c>
      <c r="S61" s="8">
        <f>Tabla1[[#This Row],[DISCOUNT %]]%*Tabla1[[#This Row],[Total Selling Value]]</f>
        <v>26.367600000000003</v>
      </c>
      <c r="T61" s="12">
        <f>Tabla1[[#This Row],[SELLING PRICE]]-Tabla1[[#This Row],[BUYING PRIZE]]</f>
        <v>21.17</v>
      </c>
      <c r="U61" s="12">
        <f>Tabla1[[#This Row],[profit_per_product]]*Tabla1[[#This Row],[QUANTITY]]</f>
        <v>296.38</v>
      </c>
      <c r="V61" s="16">
        <f>Tabla1[[#This Row],[total_profit]]/Tabla1[[#This Row],[Total Selling Value]]</f>
        <v>0.22480620155038758</v>
      </c>
      <c r="W61" s="4" t="str">
        <f>IF(Tabla1[[#This Row],[Total Buying Value]]&gt;=((2/3)*MAX(Tabla1[Total Buying Value])),"Grande",IF(Tabla1[[#This Row],[Total Buying Value]]&lt;=((1/3)*MAX(Tabla1[Total Buying Value])),"Pequeña","Mediana"))</f>
        <v>Mediana</v>
      </c>
      <c r="X61" s="4" t="str">
        <f>IF(Tabla1[[#This Row],[PAYMENT MODE]]="CASH","VERDADERO","FALSO")</f>
        <v>VERDADERO</v>
      </c>
      <c r="Y61" s="15" t="str">
        <f>TEXT(Tabla1[[#This Row],[formatted_date]],"mmm-aaaa")</f>
        <v>mar-2021</v>
      </c>
    </row>
    <row r="62" spans="1:25">
      <c r="A62">
        <v>44273</v>
      </c>
      <c r="B62" t="s">
        <v>30</v>
      </c>
      <c r="C62" t="str">
        <f>Tabla1[[#This Row],[DATE]]&amp;Tabla1[[#This Row],[PRODUCT ID]]</f>
        <v>44273P0042</v>
      </c>
      <c r="D62">
        <v>8</v>
      </c>
      <c r="E62" t="s">
        <v>68</v>
      </c>
      <c r="F62" t="s">
        <v>138</v>
      </c>
      <c r="G62" s="5">
        <v>7</v>
      </c>
      <c r="H62" t="s">
        <v>80</v>
      </c>
      <c r="I62" t="s">
        <v>118</v>
      </c>
      <c r="J62" t="s">
        <v>122</v>
      </c>
      <c r="K62" s="12">
        <v>120</v>
      </c>
      <c r="L62" s="12">
        <v>162</v>
      </c>
      <c r="M62" s="12">
        <v>960</v>
      </c>
      <c r="N62" s="8">
        <v>1296</v>
      </c>
      <c r="O62">
        <v>18</v>
      </c>
      <c r="P62" t="s">
        <v>128</v>
      </c>
      <c r="Q62">
        <v>2021</v>
      </c>
      <c r="R62" s="3">
        <v>44273</v>
      </c>
      <c r="S62" s="8">
        <f>Tabla1[[#This Row],[DISCOUNT %]]%*Tabla1[[#This Row],[Total Selling Value]]</f>
        <v>90.720000000000013</v>
      </c>
      <c r="T62" s="12">
        <f>Tabla1[[#This Row],[SELLING PRICE]]-Tabla1[[#This Row],[BUYING PRIZE]]</f>
        <v>42</v>
      </c>
      <c r="U62" s="12">
        <f>Tabla1[[#This Row],[profit_per_product]]*Tabla1[[#This Row],[QUANTITY]]</f>
        <v>336</v>
      </c>
      <c r="V62" s="16">
        <f>Tabla1[[#This Row],[total_profit]]/Tabla1[[#This Row],[Total Selling Value]]</f>
        <v>0.25925925925925924</v>
      </c>
      <c r="W62" s="4" t="str">
        <f>IF(Tabla1[[#This Row],[Total Buying Value]]&gt;=((2/3)*MAX(Tabla1[Total Buying Value])),"Grande",IF(Tabla1[[#This Row],[Total Buying Value]]&lt;=((1/3)*MAX(Tabla1[Total Buying Value])),"Pequeña","Mediana"))</f>
        <v>Mediana</v>
      </c>
      <c r="X62" s="4" t="str">
        <f>IF(Tabla1[[#This Row],[PAYMENT MODE]]="CASH","VERDADERO","FALSO")</f>
        <v>VERDADERO</v>
      </c>
      <c r="Y62" s="15" t="str">
        <f>TEXT(Tabla1[[#This Row],[formatted_date]],"mmm-aaaa")</f>
        <v>mar-2021</v>
      </c>
    </row>
    <row r="63" spans="1:25">
      <c r="A63">
        <v>44274</v>
      </c>
      <c r="B63" t="s">
        <v>53</v>
      </c>
      <c r="C63" t="str">
        <f>Tabla1[[#This Row],[DATE]]&amp;Tabla1[[#This Row],[PRODUCT ID]]</f>
        <v>44274P0028</v>
      </c>
      <c r="D63">
        <v>9</v>
      </c>
      <c r="E63" t="s">
        <v>71</v>
      </c>
      <c r="F63" t="s">
        <v>138</v>
      </c>
      <c r="G63" s="5">
        <v>6</v>
      </c>
      <c r="H63" t="s">
        <v>105</v>
      </c>
      <c r="I63" t="s">
        <v>121</v>
      </c>
      <c r="J63" t="s">
        <v>125</v>
      </c>
      <c r="K63" s="12">
        <v>37</v>
      </c>
      <c r="L63" s="12">
        <v>41.81</v>
      </c>
      <c r="M63" s="12">
        <v>333</v>
      </c>
      <c r="N63" s="8">
        <v>376.29</v>
      </c>
      <c r="O63">
        <v>19</v>
      </c>
      <c r="P63" t="s">
        <v>128</v>
      </c>
      <c r="Q63">
        <v>2021</v>
      </c>
      <c r="R63" s="3">
        <v>44274</v>
      </c>
      <c r="S63" s="8">
        <f>Tabla1[[#This Row],[DISCOUNT %]]%*Tabla1[[#This Row],[Total Selling Value]]</f>
        <v>22.577400000000001</v>
      </c>
      <c r="T63" s="12">
        <f>Tabla1[[#This Row],[SELLING PRICE]]-Tabla1[[#This Row],[BUYING PRIZE]]</f>
        <v>4.8100000000000023</v>
      </c>
      <c r="U63" s="12">
        <f>Tabla1[[#This Row],[profit_per_product]]*Tabla1[[#This Row],[QUANTITY]]</f>
        <v>43.29000000000002</v>
      </c>
      <c r="V63" s="16">
        <f>Tabla1[[#This Row],[total_profit]]/Tabla1[[#This Row],[Total Selling Value]]</f>
        <v>0.11504424778761067</v>
      </c>
      <c r="W63" s="4" t="str">
        <f>IF(Tabla1[[#This Row],[Total Buying Value]]&gt;=((2/3)*MAX(Tabla1[Total Buying Value])),"Grande",IF(Tabla1[[#This Row],[Total Buying Value]]&lt;=((1/3)*MAX(Tabla1[Total Buying Value])),"Pequeña","Mediana"))</f>
        <v>Pequeña</v>
      </c>
      <c r="X63" s="4" t="str">
        <f>IF(Tabla1[[#This Row],[PAYMENT MODE]]="CASH","VERDADERO","FALSO")</f>
        <v>VERDADERO</v>
      </c>
      <c r="Y63" s="15" t="str">
        <f>TEXT(Tabla1[[#This Row],[formatted_date]],"mmm-aaaa")</f>
        <v>mar-2021</v>
      </c>
    </row>
    <row r="64" spans="1:25">
      <c r="A64">
        <v>44276</v>
      </c>
      <c r="B64" t="s">
        <v>34</v>
      </c>
      <c r="C64" t="str">
        <f>Tabla1[[#This Row],[DATE]]&amp;Tabla1[[#This Row],[PRODUCT ID]]</f>
        <v>44276P0020</v>
      </c>
      <c r="D64">
        <v>13</v>
      </c>
      <c r="E64" t="s">
        <v>71</v>
      </c>
      <c r="F64" t="s">
        <v>71</v>
      </c>
      <c r="G64" s="5">
        <v>25</v>
      </c>
      <c r="H64" t="s">
        <v>84</v>
      </c>
      <c r="I64" t="s">
        <v>117</v>
      </c>
      <c r="J64" t="s">
        <v>124</v>
      </c>
      <c r="K64" s="12">
        <v>61</v>
      </c>
      <c r="L64" s="12">
        <v>76.25</v>
      </c>
      <c r="M64" s="12">
        <v>793</v>
      </c>
      <c r="N64" s="8">
        <v>991.25</v>
      </c>
      <c r="O64">
        <v>21</v>
      </c>
      <c r="P64" t="s">
        <v>128</v>
      </c>
      <c r="Q64">
        <v>2021</v>
      </c>
      <c r="R64" s="3">
        <v>44276</v>
      </c>
      <c r="S64" s="8">
        <f>Tabla1[[#This Row],[DISCOUNT %]]%*Tabla1[[#This Row],[Total Selling Value]]</f>
        <v>247.8125</v>
      </c>
      <c r="T64" s="12">
        <f>Tabla1[[#This Row],[SELLING PRICE]]-Tabla1[[#This Row],[BUYING PRIZE]]</f>
        <v>15.25</v>
      </c>
      <c r="U64" s="12">
        <f>Tabla1[[#This Row],[profit_per_product]]*Tabla1[[#This Row],[QUANTITY]]</f>
        <v>198.25</v>
      </c>
      <c r="V64" s="16">
        <f>Tabla1[[#This Row],[total_profit]]/Tabla1[[#This Row],[Total Selling Value]]</f>
        <v>0.2</v>
      </c>
      <c r="W64" s="4" t="str">
        <f>IF(Tabla1[[#This Row],[Total Buying Value]]&gt;=((2/3)*MAX(Tabla1[Total Buying Value])),"Grande",IF(Tabla1[[#This Row],[Total Buying Value]]&lt;=((1/3)*MAX(Tabla1[Total Buying Value])),"Pequeña","Mediana"))</f>
        <v>Mediana</v>
      </c>
      <c r="X64" s="4" t="str">
        <f>IF(Tabla1[[#This Row],[PAYMENT MODE]]="CASH","VERDADERO","FALSO")</f>
        <v>FALSO</v>
      </c>
      <c r="Y64" s="15" t="str">
        <f>TEXT(Tabla1[[#This Row],[formatted_date]],"mmm-aaaa")</f>
        <v>mar-2021</v>
      </c>
    </row>
    <row r="65" spans="1:25">
      <c r="A65">
        <v>44276</v>
      </c>
      <c r="B65" t="s">
        <v>54</v>
      </c>
      <c r="C65" t="str">
        <f>Tabla1[[#This Row],[DATE]]&amp;Tabla1[[#This Row],[PRODUCT ID]]</f>
        <v>44276P0039</v>
      </c>
      <c r="D65">
        <v>7</v>
      </c>
      <c r="E65" t="s">
        <v>70</v>
      </c>
      <c r="F65" t="s">
        <v>71</v>
      </c>
      <c r="G65" s="5">
        <v>18</v>
      </c>
      <c r="H65" t="s">
        <v>106</v>
      </c>
      <c r="I65" t="s">
        <v>118</v>
      </c>
      <c r="J65" t="s">
        <v>125</v>
      </c>
      <c r="K65" s="12">
        <v>37</v>
      </c>
      <c r="L65" s="12">
        <v>42.55</v>
      </c>
      <c r="M65" s="12">
        <v>259</v>
      </c>
      <c r="N65" s="8">
        <v>297.85000000000002</v>
      </c>
      <c r="O65">
        <v>21</v>
      </c>
      <c r="P65" t="s">
        <v>128</v>
      </c>
      <c r="Q65">
        <v>2021</v>
      </c>
      <c r="R65" s="3">
        <v>44276</v>
      </c>
      <c r="S65" s="8">
        <f>Tabla1[[#This Row],[DISCOUNT %]]%*Tabla1[[#This Row],[Total Selling Value]]</f>
        <v>53.613</v>
      </c>
      <c r="T65" s="12">
        <f>Tabla1[[#This Row],[SELLING PRICE]]-Tabla1[[#This Row],[BUYING PRIZE]]</f>
        <v>5.5499999999999972</v>
      </c>
      <c r="U65" s="12">
        <f>Tabla1[[#This Row],[profit_per_product]]*Tabla1[[#This Row],[QUANTITY]]</f>
        <v>38.84999999999998</v>
      </c>
      <c r="V65" s="16">
        <f>Tabla1[[#This Row],[total_profit]]/Tabla1[[#This Row],[Total Selling Value]]</f>
        <v>0.13043478260869557</v>
      </c>
      <c r="W65" s="4" t="str">
        <f>IF(Tabla1[[#This Row],[Total Buying Value]]&gt;=((2/3)*MAX(Tabla1[Total Buying Value])),"Grande",IF(Tabla1[[#This Row],[Total Buying Value]]&lt;=((1/3)*MAX(Tabla1[Total Buying Value])),"Pequeña","Mediana"))</f>
        <v>Pequeña</v>
      </c>
      <c r="X65" s="4" t="str">
        <f>IF(Tabla1[[#This Row],[PAYMENT MODE]]="CASH","VERDADERO","FALSO")</f>
        <v>FALSO</v>
      </c>
      <c r="Y65" s="15" t="str">
        <f>TEXT(Tabla1[[#This Row],[formatted_date]],"mmm-aaaa")</f>
        <v>mar-2021</v>
      </c>
    </row>
    <row r="66" spans="1:25">
      <c r="A66">
        <v>44277</v>
      </c>
      <c r="B66" t="s">
        <v>49</v>
      </c>
      <c r="C66" t="str">
        <f>Tabla1[[#This Row],[DATE]]&amp;Tabla1[[#This Row],[PRODUCT ID]]</f>
        <v>44277P0002</v>
      </c>
      <c r="D66">
        <v>8</v>
      </c>
      <c r="E66" t="s">
        <v>71</v>
      </c>
      <c r="F66" t="s">
        <v>71</v>
      </c>
      <c r="G66" s="5">
        <v>47</v>
      </c>
      <c r="H66" t="s">
        <v>101</v>
      </c>
      <c r="I66" t="s">
        <v>119</v>
      </c>
      <c r="J66" t="s">
        <v>123</v>
      </c>
      <c r="K66" s="12">
        <v>105</v>
      </c>
      <c r="L66" s="12">
        <v>142.80000000000001</v>
      </c>
      <c r="M66" s="12">
        <v>840</v>
      </c>
      <c r="N66" s="8">
        <v>1142.4000000000001</v>
      </c>
      <c r="O66">
        <v>22</v>
      </c>
      <c r="P66" t="s">
        <v>128</v>
      </c>
      <c r="Q66">
        <v>2021</v>
      </c>
      <c r="R66" s="3">
        <v>44277</v>
      </c>
      <c r="S66" s="8">
        <f>Tabla1[[#This Row],[DISCOUNT %]]%*Tabla1[[#This Row],[Total Selling Value]]</f>
        <v>536.928</v>
      </c>
      <c r="T66" s="12">
        <f>Tabla1[[#This Row],[SELLING PRICE]]-Tabla1[[#This Row],[BUYING PRIZE]]</f>
        <v>37.800000000000011</v>
      </c>
      <c r="U66" s="12">
        <f>Tabla1[[#This Row],[profit_per_product]]*Tabla1[[#This Row],[QUANTITY]]</f>
        <v>302.40000000000009</v>
      </c>
      <c r="V66" s="16">
        <f>Tabla1[[#This Row],[total_profit]]/Tabla1[[#This Row],[Total Selling Value]]</f>
        <v>0.26470588235294124</v>
      </c>
      <c r="W66" s="4" t="str">
        <f>IF(Tabla1[[#This Row],[Total Buying Value]]&gt;=((2/3)*MAX(Tabla1[Total Buying Value])),"Grande",IF(Tabla1[[#This Row],[Total Buying Value]]&lt;=((1/3)*MAX(Tabla1[Total Buying Value])),"Pequeña","Mediana"))</f>
        <v>Mediana</v>
      </c>
      <c r="X66" s="4" t="str">
        <f>IF(Tabla1[[#This Row],[PAYMENT MODE]]="CASH","VERDADERO","FALSO")</f>
        <v>FALSO</v>
      </c>
      <c r="Y66" s="15" t="str">
        <f>TEXT(Tabla1[[#This Row],[formatted_date]],"mmm-aaaa")</f>
        <v>mar-2021</v>
      </c>
    </row>
    <row r="67" spans="1:25">
      <c r="A67">
        <v>44277</v>
      </c>
      <c r="B67" t="s">
        <v>55</v>
      </c>
      <c r="C67" t="str">
        <f>Tabla1[[#This Row],[DATE]]&amp;Tabla1[[#This Row],[PRODUCT ID]]</f>
        <v>44277P0012</v>
      </c>
      <c r="D67">
        <v>4</v>
      </c>
      <c r="E67" t="s">
        <v>71</v>
      </c>
      <c r="F67" t="s">
        <v>71</v>
      </c>
      <c r="G67" s="5">
        <v>39</v>
      </c>
      <c r="H67" t="s">
        <v>107</v>
      </c>
      <c r="I67" t="s">
        <v>120</v>
      </c>
      <c r="J67" t="s">
        <v>123</v>
      </c>
      <c r="K67" s="12">
        <v>73</v>
      </c>
      <c r="L67" s="12">
        <v>94.17</v>
      </c>
      <c r="M67" s="12">
        <v>292</v>
      </c>
      <c r="N67" s="8">
        <v>376.68</v>
      </c>
      <c r="O67">
        <v>22</v>
      </c>
      <c r="P67" t="s">
        <v>128</v>
      </c>
      <c r="Q67">
        <v>2021</v>
      </c>
      <c r="R67" s="3">
        <v>44277</v>
      </c>
      <c r="S67" s="8">
        <f>Tabla1[[#This Row],[DISCOUNT %]]%*Tabla1[[#This Row],[Total Selling Value]]</f>
        <v>146.90520000000001</v>
      </c>
      <c r="T67" s="12">
        <f>Tabla1[[#This Row],[SELLING PRICE]]-Tabla1[[#This Row],[BUYING PRIZE]]</f>
        <v>21.17</v>
      </c>
      <c r="U67" s="12">
        <f>Tabla1[[#This Row],[profit_per_product]]*Tabla1[[#This Row],[QUANTITY]]</f>
        <v>84.68</v>
      </c>
      <c r="V67" s="16">
        <f>Tabla1[[#This Row],[total_profit]]/Tabla1[[#This Row],[Total Selling Value]]</f>
        <v>0.22480620155038761</v>
      </c>
      <c r="W67" s="4" t="str">
        <f>IF(Tabla1[[#This Row],[Total Buying Value]]&gt;=((2/3)*MAX(Tabla1[Total Buying Value])),"Grande",IF(Tabla1[[#This Row],[Total Buying Value]]&lt;=((1/3)*MAX(Tabla1[Total Buying Value])),"Pequeña","Mediana"))</f>
        <v>Pequeña</v>
      </c>
      <c r="X67" s="4" t="str">
        <f>IF(Tabla1[[#This Row],[PAYMENT MODE]]="CASH","VERDADERO","FALSO")</f>
        <v>FALSO</v>
      </c>
      <c r="Y67" s="15" t="str">
        <f>TEXT(Tabla1[[#This Row],[formatted_date]],"mmm-aaaa")</f>
        <v>mar-2021</v>
      </c>
    </row>
    <row r="68" spans="1:25">
      <c r="A68">
        <v>44280</v>
      </c>
      <c r="B68" t="s">
        <v>20</v>
      </c>
      <c r="C68" t="str">
        <f>Tabla1[[#This Row],[DATE]]&amp;Tabla1[[#This Row],[PRODUCT ID]]</f>
        <v>44280P0024</v>
      </c>
      <c r="D68">
        <v>14</v>
      </c>
      <c r="E68" t="s">
        <v>71</v>
      </c>
      <c r="F68" t="s">
        <v>138</v>
      </c>
      <c r="G68" s="5">
        <v>7</v>
      </c>
      <c r="H68" t="s">
        <v>73</v>
      </c>
      <c r="I68" t="s">
        <v>117</v>
      </c>
      <c r="J68" t="s">
        <v>122</v>
      </c>
      <c r="K68" s="12">
        <v>144</v>
      </c>
      <c r="L68" s="12">
        <v>156.96</v>
      </c>
      <c r="M68" s="12">
        <v>2016</v>
      </c>
      <c r="N68" s="8">
        <v>2197.44</v>
      </c>
      <c r="O68">
        <v>25</v>
      </c>
      <c r="P68" t="s">
        <v>128</v>
      </c>
      <c r="Q68">
        <v>2021</v>
      </c>
      <c r="R68" s="3">
        <v>44280</v>
      </c>
      <c r="S68" s="8">
        <f>Tabla1[[#This Row],[DISCOUNT %]]%*Tabla1[[#This Row],[Total Selling Value]]</f>
        <v>153.82080000000002</v>
      </c>
      <c r="T68" s="12">
        <f>Tabla1[[#This Row],[SELLING PRICE]]-Tabla1[[#This Row],[BUYING PRIZE]]</f>
        <v>12.960000000000008</v>
      </c>
      <c r="U68" s="12">
        <f>Tabla1[[#This Row],[profit_per_product]]*Tabla1[[#This Row],[QUANTITY]]</f>
        <v>181.44000000000011</v>
      </c>
      <c r="V68" s="16">
        <f>Tabla1[[#This Row],[total_profit]]/Tabla1[[#This Row],[Total Selling Value]]</f>
        <v>8.2568807339449588E-2</v>
      </c>
      <c r="W68" s="4" t="str">
        <f>IF(Tabla1[[#This Row],[Total Buying Value]]&gt;=((2/3)*MAX(Tabla1[Total Buying Value])),"Grande",IF(Tabla1[[#This Row],[Total Buying Value]]&lt;=((1/3)*MAX(Tabla1[Total Buying Value])),"Pequeña","Mediana"))</f>
        <v>Grande</v>
      </c>
      <c r="X68" s="4" t="str">
        <f>IF(Tabla1[[#This Row],[PAYMENT MODE]]="CASH","VERDADERO","FALSO")</f>
        <v>VERDADERO</v>
      </c>
      <c r="Y68" s="15" t="str">
        <f>TEXT(Tabla1[[#This Row],[formatted_date]],"mmm-aaaa")</f>
        <v>mar-2021</v>
      </c>
    </row>
    <row r="69" spans="1:25">
      <c r="A69">
        <v>44280</v>
      </c>
      <c r="B69" t="s">
        <v>35</v>
      </c>
      <c r="C69" t="str">
        <f>Tabla1[[#This Row],[DATE]]&amp;Tabla1[[#This Row],[PRODUCT ID]]</f>
        <v>44280P0006</v>
      </c>
      <c r="D69">
        <v>4</v>
      </c>
      <c r="E69" t="s">
        <v>70</v>
      </c>
      <c r="F69" t="s">
        <v>138</v>
      </c>
      <c r="G69" s="5">
        <v>1</v>
      </c>
      <c r="H69" t="s">
        <v>85</v>
      </c>
      <c r="I69" t="s">
        <v>119</v>
      </c>
      <c r="J69" t="s">
        <v>123</v>
      </c>
      <c r="K69" s="12">
        <v>75</v>
      </c>
      <c r="L69" s="12">
        <v>85.5</v>
      </c>
      <c r="M69" s="12">
        <v>300</v>
      </c>
      <c r="N69" s="8">
        <v>342</v>
      </c>
      <c r="O69">
        <v>25</v>
      </c>
      <c r="P69" t="s">
        <v>128</v>
      </c>
      <c r="Q69">
        <v>2021</v>
      </c>
      <c r="R69" s="3">
        <v>44280</v>
      </c>
      <c r="S69" s="8">
        <f>Tabla1[[#This Row],[DISCOUNT %]]%*Tabla1[[#This Row],[Total Selling Value]]</f>
        <v>3.42</v>
      </c>
      <c r="T69" s="12">
        <f>Tabla1[[#This Row],[SELLING PRICE]]-Tabla1[[#This Row],[BUYING PRIZE]]</f>
        <v>10.5</v>
      </c>
      <c r="U69" s="12">
        <f>Tabla1[[#This Row],[profit_per_product]]*Tabla1[[#This Row],[QUANTITY]]</f>
        <v>42</v>
      </c>
      <c r="V69" s="16">
        <f>Tabla1[[#This Row],[total_profit]]/Tabla1[[#This Row],[Total Selling Value]]</f>
        <v>0.12280701754385964</v>
      </c>
      <c r="W69" s="4" t="str">
        <f>IF(Tabla1[[#This Row],[Total Buying Value]]&gt;=((2/3)*MAX(Tabla1[Total Buying Value])),"Grande",IF(Tabla1[[#This Row],[Total Buying Value]]&lt;=((1/3)*MAX(Tabla1[Total Buying Value])),"Pequeña","Mediana"))</f>
        <v>Pequeña</v>
      </c>
      <c r="X69" s="4" t="str">
        <f>IF(Tabla1[[#This Row],[PAYMENT MODE]]="CASH","VERDADERO","FALSO")</f>
        <v>VERDADERO</v>
      </c>
      <c r="Y69" s="15" t="str">
        <f>TEXT(Tabla1[[#This Row],[formatted_date]],"mmm-aaaa")</f>
        <v>mar-2021</v>
      </c>
    </row>
    <row r="70" spans="1:25">
      <c r="A70">
        <v>44280</v>
      </c>
      <c r="B70" t="s">
        <v>39</v>
      </c>
      <c r="C70" t="str">
        <f>Tabla1[[#This Row],[DATE]]&amp;Tabla1[[#This Row],[PRODUCT ID]]</f>
        <v>44280P0029</v>
      </c>
      <c r="D70">
        <v>8</v>
      </c>
      <c r="E70" t="s">
        <v>70</v>
      </c>
      <c r="F70" t="s">
        <v>138</v>
      </c>
      <c r="G70" s="5">
        <v>17</v>
      </c>
      <c r="H70" t="s">
        <v>89</v>
      </c>
      <c r="I70" t="s">
        <v>121</v>
      </c>
      <c r="J70" t="s">
        <v>124</v>
      </c>
      <c r="K70" s="12">
        <v>47</v>
      </c>
      <c r="L70" s="12">
        <v>53.11</v>
      </c>
      <c r="M70" s="12">
        <v>376</v>
      </c>
      <c r="N70" s="8">
        <v>424.88</v>
      </c>
      <c r="O70">
        <v>25</v>
      </c>
      <c r="P70" t="s">
        <v>128</v>
      </c>
      <c r="Q70">
        <v>2021</v>
      </c>
      <c r="R70" s="3">
        <v>44280</v>
      </c>
      <c r="S70" s="8">
        <f>Tabla1[[#This Row],[DISCOUNT %]]%*Tabla1[[#This Row],[Total Selling Value]]</f>
        <v>72.229600000000005</v>
      </c>
      <c r="T70" s="12">
        <f>Tabla1[[#This Row],[SELLING PRICE]]-Tabla1[[#This Row],[BUYING PRIZE]]</f>
        <v>6.1099999999999994</v>
      </c>
      <c r="U70" s="12">
        <f>Tabla1[[#This Row],[profit_per_product]]*Tabla1[[#This Row],[QUANTITY]]</f>
        <v>48.879999999999995</v>
      </c>
      <c r="V70" s="16">
        <f>Tabla1[[#This Row],[total_profit]]/Tabla1[[#This Row],[Total Selling Value]]</f>
        <v>0.1150442477876106</v>
      </c>
      <c r="W70" s="4" t="str">
        <f>IF(Tabla1[[#This Row],[Total Buying Value]]&gt;=((2/3)*MAX(Tabla1[Total Buying Value])),"Grande",IF(Tabla1[[#This Row],[Total Buying Value]]&lt;=((1/3)*MAX(Tabla1[Total Buying Value])),"Pequeña","Mediana"))</f>
        <v>Pequeña</v>
      </c>
      <c r="X70" s="4" t="str">
        <f>IF(Tabla1[[#This Row],[PAYMENT MODE]]="CASH","VERDADERO","FALSO")</f>
        <v>VERDADERO</v>
      </c>
      <c r="Y70" s="15" t="str">
        <f>TEXT(Tabla1[[#This Row],[formatted_date]],"mmm-aaaa")</f>
        <v>mar-2021</v>
      </c>
    </row>
    <row r="71" spans="1:25">
      <c r="A71">
        <v>44280</v>
      </c>
      <c r="B71" t="s">
        <v>21</v>
      </c>
      <c r="C71" t="str">
        <f>Tabla1[[#This Row],[DATE]]&amp;Tabla1[[#This Row],[PRODUCT ID]]</f>
        <v>44280P0038</v>
      </c>
      <c r="D71">
        <v>2</v>
      </c>
      <c r="E71" t="s">
        <v>70</v>
      </c>
      <c r="F71" t="s">
        <v>71</v>
      </c>
      <c r="G71" s="5">
        <v>2</v>
      </c>
      <c r="H71" t="s">
        <v>74</v>
      </c>
      <c r="I71" t="s">
        <v>118</v>
      </c>
      <c r="J71" t="s">
        <v>123</v>
      </c>
      <c r="K71" s="12">
        <v>72</v>
      </c>
      <c r="L71" s="12">
        <v>79.92</v>
      </c>
      <c r="M71" s="12">
        <v>144</v>
      </c>
      <c r="N71" s="8">
        <v>159.84</v>
      </c>
      <c r="O71">
        <v>25</v>
      </c>
      <c r="P71" t="s">
        <v>128</v>
      </c>
      <c r="Q71">
        <v>2021</v>
      </c>
      <c r="R71" s="3">
        <v>44280</v>
      </c>
      <c r="S71" s="8">
        <f>Tabla1[[#This Row],[DISCOUNT %]]%*Tabla1[[#This Row],[Total Selling Value]]</f>
        <v>3.1968000000000001</v>
      </c>
      <c r="T71" s="12">
        <f>Tabla1[[#This Row],[SELLING PRICE]]-Tabla1[[#This Row],[BUYING PRIZE]]</f>
        <v>7.9200000000000017</v>
      </c>
      <c r="U71" s="12">
        <f>Tabla1[[#This Row],[profit_per_product]]*Tabla1[[#This Row],[QUANTITY]]</f>
        <v>15.840000000000003</v>
      </c>
      <c r="V71" s="16">
        <f>Tabla1[[#This Row],[total_profit]]/Tabla1[[#This Row],[Total Selling Value]]</f>
        <v>9.9099099099099114E-2</v>
      </c>
      <c r="W71" s="4" t="str">
        <f>IF(Tabla1[[#This Row],[Total Buying Value]]&gt;=((2/3)*MAX(Tabla1[Total Buying Value])),"Grande",IF(Tabla1[[#This Row],[Total Buying Value]]&lt;=((1/3)*MAX(Tabla1[Total Buying Value])),"Pequeña","Mediana"))</f>
        <v>Pequeña</v>
      </c>
      <c r="X71" s="4" t="str">
        <f>IF(Tabla1[[#This Row],[PAYMENT MODE]]="CASH","VERDADERO","FALSO")</f>
        <v>FALSO</v>
      </c>
      <c r="Y71" s="15" t="str">
        <f>TEXT(Tabla1[[#This Row],[formatted_date]],"mmm-aaaa")</f>
        <v>mar-2021</v>
      </c>
    </row>
    <row r="72" spans="1:25">
      <c r="A72">
        <v>44281</v>
      </c>
      <c r="B72" t="s">
        <v>36</v>
      </c>
      <c r="C72" t="str">
        <f>Tabla1[[#This Row],[DATE]]&amp;Tabla1[[#This Row],[PRODUCT ID]]</f>
        <v>44281P0001</v>
      </c>
      <c r="D72">
        <v>4</v>
      </c>
      <c r="E72" t="s">
        <v>70</v>
      </c>
      <c r="F72" t="s">
        <v>138</v>
      </c>
      <c r="G72" s="5">
        <v>23</v>
      </c>
      <c r="H72" t="s">
        <v>86</v>
      </c>
      <c r="I72" t="s">
        <v>119</v>
      </c>
      <c r="J72" t="s">
        <v>123</v>
      </c>
      <c r="K72" s="12">
        <v>98</v>
      </c>
      <c r="L72" s="12">
        <v>103.88</v>
      </c>
      <c r="M72" s="12">
        <v>392</v>
      </c>
      <c r="N72" s="8">
        <v>415.52</v>
      </c>
      <c r="O72">
        <v>26</v>
      </c>
      <c r="P72" t="s">
        <v>128</v>
      </c>
      <c r="Q72">
        <v>2021</v>
      </c>
      <c r="R72" s="3">
        <v>44281</v>
      </c>
      <c r="S72" s="8">
        <f>Tabla1[[#This Row],[DISCOUNT %]]%*Tabla1[[#This Row],[Total Selling Value]]</f>
        <v>95.569599999999994</v>
      </c>
      <c r="T72" s="12">
        <f>Tabla1[[#This Row],[SELLING PRICE]]-Tabla1[[#This Row],[BUYING PRIZE]]</f>
        <v>5.8799999999999955</v>
      </c>
      <c r="U72" s="12">
        <f>Tabla1[[#This Row],[profit_per_product]]*Tabla1[[#This Row],[QUANTITY]]</f>
        <v>23.519999999999982</v>
      </c>
      <c r="V72" s="16">
        <f>Tabla1[[#This Row],[total_profit]]/Tabla1[[#This Row],[Total Selling Value]]</f>
        <v>5.660377358490562E-2</v>
      </c>
      <c r="W72" s="4" t="str">
        <f>IF(Tabla1[[#This Row],[Total Buying Value]]&gt;=((2/3)*MAX(Tabla1[Total Buying Value])),"Grande",IF(Tabla1[[#This Row],[Total Buying Value]]&lt;=((1/3)*MAX(Tabla1[Total Buying Value])),"Pequeña","Mediana"))</f>
        <v>Pequeña</v>
      </c>
      <c r="X72" s="4" t="str">
        <f>IF(Tabla1[[#This Row],[PAYMENT MODE]]="CASH","VERDADERO","FALSO")</f>
        <v>VERDADERO</v>
      </c>
      <c r="Y72" s="15" t="str">
        <f>TEXT(Tabla1[[#This Row],[formatted_date]],"mmm-aaaa")</f>
        <v>mar-2021</v>
      </c>
    </row>
    <row r="73" spans="1:25">
      <c r="A73">
        <v>44281</v>
      </c>
      <c r="B73" t="s">
        <v>30</v>
      </c>
      <c r="C73" t="str">
        <f>Tabla1[[#This Row],[DATE]]&amp;Tabla1[[#This Row],[PRODUCT ID]]</f>
        <v>44281P0042</v>
      </c>
      <c r="D73">
        <v>1</v>
      </c>
      <c r="E73" t="s">
        <v>70</v>
      </c>
      <c r="F73" t="s">
        <v>138</v>
      </c>
      <c r="G73" s="5">
        <v>23</v>
      </c>
      <c r="H73" t="s">
        <v>80</v>
      </c>
      <c r="I73" t="s">
        <v>118</v>
      </c>
      <c r="J73" t="s">
        <v>122</v>
      </c>
      <c r="K73" s="12">
        <v>120</v>
      </c>
      <c r="L73" s="12">
        <v>162</v>
      </c>
      <c r="M73" s="12">
        <v>120</v>
      </c>
      <c r="N73" s="8">
        <v>162</v>
      </c>
      <c r="O73">
        <v>26</v>
      </c>
      <c r="P73" t="s">
        <v>128</v>
      </c>
      <c r="Q73">
        <v>2021</v>
      </c>
      <c r="R73" s="3">
        <v>44281</v>
      </c>
      <c r="S73" s="8">
        <f>Tabla1[[#This Row],[DISCOUNT %]]%*Tabla1[[#This Row],[Total Selling Value]]</f>
        <v>37.260000000000005</v>
      </c>
      <c r="T73" s="12">
        <f>Tabla1[[#This Row],[SELLING PRICE]]-Tabla1[[#This Row],[BUYING PRIZE]]</f>
        <v>42</v>
      </c>
      <c r="U73" s="12">
        <f>Tabla1[[#This Row],[profit_per_product]]*Tabla1[[#This Row],[QUANTITY]]</f>
        <v>42</v>
      </c>
      <c r="V73" s="16">
        <f>Tabla1[[#This Row],[total_profit]]/Tabla1[[#This Row],[Total Selling Value]]</f>
        <v>0.25925925925925924</v>
      </c>
      <c r="W73" s="4" t="str">
        <f>IF(Tabla1[[#This Row],[Total Buying Value]]&gt;=((2/3)*MAX(Tabla1[Total Buying Value])),"Grande",IF(Tabla1[[#This Row],[Total Buying Value]]&lt;=((1/3)*MAX(Tabla1[Total Buying Value])),"Pequeña","Mediana"))</f>
        <v>Pequeña</v>
      </c>
      <c r="X73" s="4" t="str">
        <f>IF(Tabla1[[#This Row],[PAYMENT MODE]]="CASH","VERDADERO","FALSO")</f>
        <v>VERDADERO</v>
      </c>
      <c r="Y73" s="15" t="str">
        <f>TEXT(Tabla1[[#This Row],[formatted_date]],"mmm-aaaa")</f>
        <v>mar-2021</v>
      </c>
    </row>
    <row r="74" spans="1:25">
      <c r="A74">
        <v>44281</v>
      </c>
      <c r="B74" t="s">
        <v>40</v>
      </c>
      <c r="C74" t="str">
        <f>Tabla1[[#This Row],[DATE]]&amp;Tabla1[[#This Row],[PRODUCT ID]]</f>
        <v>44281P0010</v>
      </c>
      <c r="D74">
        <v>9</v>
      </c>
      <c r="E74" t="s">
        <v>70</v>
      </c>
      <c r="F74" t="s">
        <v>71</v>
      </c>
      <c r="G74" s="5">
        <v>48</v>
      </c>
      <c r="H74" t="s">
        <v>90</v>
      </c>
      <c r="I74" t="s">
        <v>120</v>
      </c>
      <c r="J74" t="s">
        <v>122</v>
      </c>
      <c r="K74" s="12">
        <v>148</v>
      </c>
      <c r="L74" s="12">
        <v>164.28</v>
      </c>
      <c r="M74" s="12">
        <v>1332</v>
      </c>
      <c r="N74" s="8">
        <v>1478.52</v>
      </c>
      <c r="O74">
        <v>26</v>
      </c>
      <c r="P74" t="s">
        <v>128</v>
      </c>
      <c r="Q74">
        <v>2021</v>
      </c>
      <c r="R74" s="3">
        <v>44281</v>
      </c>
      <c r="S74" s="8">
        <f>Tabla1[[#This Row],[DISCOUNT %]]%*Tabla1[[#This Row],[Total Selling Value]]</f>
        <v>709.68959999999993</v>
      </c>
      <c r="T74" s="12">
        <f>Tabla1[[#This Row],[SELLING PRICE]]-Tabla1[[#This Row],[BUYING PRIZE]]</f>
        <v>16.28</v>
      </c>
      <c r="U74" s="12">
        <f>Tabla1[[#This Row],[profit_per_product]]*Tabla1[[#This Row],[QUANTITY]]</f>
        <v>146.52000000000001</v>
      </c>
      <c r="V74" s="16">
        <f>Tabla1[[#This Row],[total_profit]]/Tabla1[[#This Row],[Total Selling Value]]</f>
        <v>9.9099099099099114E-2</v>
      </c>
      <c r="W74" s="4" t="str">
        <f>IF(Tabla1[[#This Row],[Total Buying Value]]&gt;=((2/3)*MAX(Tabla1[Total Buying Value])),"Grande",IF(Tabla1[[#This Row],[Total Buying Value]]&lt;=((1/3)*MAX(Tabla1[Total Buying Value])),"Pequeña","Mediana"))</f>
        <v>Mediana</v>
      </c>
      <c r="X74" s="4" t="str">
        <f>IF(Tabla1[[#This Row],[PAYMENT MODE]]="CASH","VERDADERO","FALSO")</f>
        <v>FALSO</v>
      </c>
      <c r="Y74" s="15" t="str">
        <f>TEXT(Tabla1[[#This Row],[formatted_date]],"mmm-aaaa")</f>
        <v>mar-2021</v>
      </c>
    </row>
    <row r="75" spans="1:25">
      <c r="A75">
        <v>44282</v>
      </c>
      <c r="B75" t="s">
        <v>48</v>
      </c>
      <c r="C75" t="str">
        <f>Tabla1[[#This Row],[DATE]]&amp;Tabla1[[#This Row],[PRODUCT ID]]</f>
        <v>44282P0030</v>
      </c>
      <c r="D75">
        <v>3</v>
      </c>
      <c r="E75" t="s">
        <v>70</v>
      </c>
      <c r="F75" t="s">
        <v>71</v>
      </c>
      <c r="G75" s="5">
        <v>12</v>
      </c>
      <c r="H75" t="s">
        <v>99</v>
      </c>
      <c r="I75" t="s">
        <v>121</v>
      </c>
      <c r="J75" t="s">
        <v>122</v>
      </c>
      <c r="K75" s="12">
        <v>148</v>
      </c>
      <c r="L75" s="12">
        <v>201.28</v>
      </c>
      <c r="M75" s="12">
        <v>444</v>
      </c>
      <c r="N75" s="8">
        <v>603.84</v>
      </c>
      <c r="O75">
        <v>27</v>
      </c>
      <c r="P75" t="s">
        <v>128</v>
      </c>
      <c r="Q75">
        <v>2021</v>
      </c>
      <c r="R75" s="3">
        <v>44282</v>
      </c>
      <c r="S75" s="8">
        <f>Tabla1[[#This Row],[DISCOUNT %]]%*Tabla1[[#This Row],[Total Selling Value]]</f>
        <v>72.460800000000006</v>
      </c>
      <c r="T75" s="12">
        <f>Tabla1[[#This Row],[SELLING PRICE]]-Tabla1[[#This Row],[BUYING PRIZE]]</f>
        <v>53.28</v>
      </c>
      <c r="U75" s="12">
        <f>Tabla1[[#This Row],[profit_per_product]]*Tabla1[[#This Row],[QUANTITY]]</f>
        <v>159.84</v>
      </c>
      <c r="V75" s="16">
        <f>Tabla1[[#This Row],[total_profit]]/Tabla1[[#This Row],[Total Selling Value]]</f>
        <v>0.26470588235294118</v>
      </c>
      <c r="W75" s="4" t="str">
        <f>IF(Tabla1[[#This Row],[Total Buying Value]]&gt;=((2/3)*MAX(Tabla1[Total Buying Value])),"Grande",IF(Tabla1[[#This Row],[Total Buying Value]]&lt;=((1/3)*MAX(Tabla1[Total Buying Value])),"Pequeña","Mediana"))</f>
        <v>Pequeña</v>
      </c>
      <c r="X75" s="4" t="str">
        <f>IF(Tabla1[[#This Row],[PAYMENT MODE]]="CASH","VERDADERO","FALSO")</f>
        <v>FALSO</v>
      </c>
      <c r="Y75" s="15" t="str">
        <f>TEXT(Tabla1[[#This Row],[formatted_date]],"mmm-aaaa")</f>
        <v>mar-2021</v>
      </c>
    </row>
    <row r="76" spans="1:25">
      <c r="A76">
        <v>44283</v>
      </c>
      <c r="B76" t="s">
        <v>56</v>
      </c>
      <c r="C76" t="str">
        <f>Tabla1[[#This Row],[DATE]]&amp;Tabla1[[#This Row],[PRODUCT ID]]</f>
        <v>44283P0007</v>
      </c>
      <c r="D76">
        <v>8</v>
      </c>
      <c r="E76" t="s">
        <v>71</v>
      </c>
      <c r="F76" t="s">
        <v>138</v>
      </c>
      <c r="G76" s="5">
        <v>1</v>
      </c>
      <c r="H76" t="s">
        <v>108</v>
      </c>
      <c r="I76" t="s">
        <v>119</v>
      </c>
      <c r="J76" t="s">
        <v>124</v>
      </c>
      <c r="K76" s="12">
        <v>43</v>
      </c>
      <c r="L76" s="12">
        <v>47.73</v>
      </c>
      <c r="M76" s="12">
        <v>344</v>
      </c>
      <c r="N76" s="8">
        <v>381.84</v>
      </c>
      <c r="O76">
        <v>28</v>
      </c>
      <c r="P76" t="s">
        <v>128</v>
      </c>
      <c r="Q76">
        <v>2021</v>
      </c>
      <c r="R76" s="3">
        <v>44283</v>
      </c>
      <c r="S76" s="8">
        <f>Tabla1[[#This Row],[DISCOUNT %]]%*Tabla1[[#This Row],[Total Selling Value]]</f>
        <v>3.8184</v>
      </c>
      <c r="T76" s="12">
        <f>Tabla1[[#This Row],[SELLING PRICE]]-Tabla1[[#This Row],[BUYING PRIZE]]</f>
        <v>4.7299999999999969</v>
      </c>
      <c r="U76" s="12">
        <f>Tabla1[[#This Row],[profit_per_product]]*Tabla1[[#This Row],[QUANTITY]]</f>
        <v>37.839999999999975</v>
      </c>
      <c r="V76" s="16">
        <f>Tabla1[[#This Row],[total_profit]]/Tabla1[[#This Row],[Total Selling Value]]</f>
        <v>9.9099099099099044E-2</v>
      </c>
      <c r="W76" s="4" t="str">
        <f>IF(Tabla1[[#This Row],[Total Buying Value]]&gt;=((2/3)*MAX(Tabla1[Total Buying Value])),"Grande",IF(Tabla1[[#This Row],[Total Buying Value]]&lt;=((1/3)*MAX(Tabla1[Total Buying Value])),"Pequeña","Mediana"))</f>
        <v>Pequeña</v>
      </c>
      <c r="X76" s="4" t="str">
        <f>IF(Tabla1[[#This Row],[PAYMENT MODE]]="CASH","VERDADERO","FALSO")</f>
        <v>VERDADERO</v>
      </c>
      <c r="Y76" s="15" t="str">
        <f>TEXT(Tabla1[[#This Row],[formatted_date]],"mmm-aaaa")</f>
        <v>mar-2021</v>
      </c>
    </row>
    <row r="77" spans="1:25">
      <c r="A77">
        <v>44285</v>
      </c>
      <c r="B77" t="s">
        <v>21</v>
      </c>
      <c r="C77" t="str">
        <f>Tabla1[[#This Row],[DATE]]&amp;Tabla1[[#This Row],[PRODUCT ID]]</f>
        <v>44285P0038</v>
      </c>
      <c r="D77">
        <v>1</v>
      </c>
      <c r="E77" t="s">
        <v>71</v>
      </c>
      <c r="F77" t="s">
        <v>138</v>
      </c>
      <c r="G77" s="5">
        <v>43</v>
      </c>
      <c r="H77" t="s">
        <v>74</v>
      </c>
      <c r="I77" t="s">
        <v>118</v>
      </c>
      <c r="J77" t="s">
        <v>123</v>
      </c>
      <c r="K77" s="12">
        <v>72</v>
      </c>
      <c r="L77" s="12">
        <v>79.92</v>
      </c>
      <c r="M77" s="12">
        <v>72</v>
      </c>
      <c r="N77" s="8">
        <v>79.92</v>
      </c>
      <c r="O77">
        <v>30</v>
      </c>
      <c r="P77" t="s">
        <v>128</v>
      </c>
      <c r="Q77">
        <v>2021</v>
      </c>
      <c r="R77" s="3">
        <v>44285</v>
      </c>
      <c r="S77" s="8">
        <f>Tabla1[[#This Row],[DISCOUNT %]]%*Tabla1[[#This Row],[Total Selling Value]]</f>
        <v>34.365600000000001</v>
      </c>
      <c r="T77" s="12">
        <f>Tabla1[[#This Row],[SELLING PRICE]]-Tabla1[[#This Row],[BUYING PRIZE]]</f>
        <v>7.9200000000000017</v>
      </c>
      <c r="U77" s="12">
        <f>Tabla1[[#This Row],[profit_per_product]]*Tabla1[[#This Row],[QUANTITY]]</f>
        <v>7.9200000000000017</v>
      </c>
      <c r="V77" s="16">
        <f>Tabla1[[#This Row],[total_profit]]/Tabla1[[#This Row],[Total Selling Value]]</f>
        <v>9.9099099099099114E-2</v>
      </c>
      <c r="W77" s="4" t="str">
        <f>IF(Tabla1[[#This Row],[Total Buying Value]]&gt;=((2/3)*MAX(Tabla1[Total Buying Value])),"Grande",IF(Tabla1[[#This Row],[Total Buying Value]]&lt;=((1/3)*MAX(Tabla1[Total Buying Value])),"Pequeña","Mediana"))</f>
        <v>Pequeña</v>
      </c>
      <c r="X77" s="4" t="str">
        <f>IF(Tabla1[[#This Row],[PAYMENT MODE]]="CASH","VERDADERO","FALSO")</f>
        <v>VERDADERO</v>
      </c>
      <c r="Y77" s="15" t="str">
        <f>TEXT(Tabla1[[#This Row],[formatted_date]],"mmm-aaaa")</f>
        <v>mar-2021</v>
      </c>
    </row>
    <row r="78" spans="1:25">
      <c r="A78">
        <v>44286</v>
      </c>
      <c r="B78" t="s">
        <v>30</v>
      </c>
      <c r="C78" t="str">
        <f>Tabla1[[#This Row],[DATE]]&amp;Tabla1[[#This Row],[PRODUCT ID]]</f>
        <v>44286P0042</v>
      </c>
      <c r="D78">
        <v>3</v>
      </c>
      <c r="E78" t="s">
        <v>70</v>
      </c>
      <c r="F78" t="s">
        <v>138</v>
      </c>
      <c r="G78" s="5">
        <v>24</v>
      </c>
      <c r="H78" t="s">
        <v>80</v>
      </c>
      <c r="I78" t="s">
        <v>118</v>
      </c>
      <c r="J78" t="s">
        <v>122</v>
      </c>
      <c r="K78" s="12">
        <v>120</v>
      </c>
      <c r="L78" s="12">
        <v>162</v>
      </c>
      <c r="M78" s="12">
        <v>360</v>
      </c>
      <c r="N78" s="8">
        <v>486</v>
      </c>
      <c r="O78">
        <v>31</v>
      </c>
      <c r="P78" t="s">
        <v>128</v>
      </c>
      <c r="Q78">
        <v>2021</v>
      </c>
      <c r="R78" s="3">
        <v>44286</v>
      </c>
      <c r="S78" s="8">
        <f>Tabla1[[#This Row],[DISCOUNT %]]%*Tabla1[[#This Row],[Total Selling Value]]</f>
        <v>116.64</v>
      </c>
      <c r="T78" s="12">
        <f>Tabla1[[#This Row],[SELLING PRICE]]-Tabla1[[#This Row],[BUYING PRIZE]]</f>
        <v>42</v>
      </c>
      <c r="U78" s="12">
        <f>Tabla1[[#This Row],[profit_per_product]]*Tabla1[[#This Row],[QUANTITY]]</f>
        <v>126</v>
      </c>
      <c r="V78" s="16">
        <f>Tabla1[[#This Row],[total_profit]]/Tabla1[[#This Row],[Total Selling Value]]</f>
        <v>0.25925925925925924</v>
      </c>
      <c r="W78" s="4" t="str">
        <f>IF(Tabla1[[#This Row],[Total Buying Value]]&gt;=((2/3)*MAX(Tabla1[Total Buying Value])),"Grande",IF(Tabla1[[#This Row],[Total Buying Value]]&lt;=((1/3)*MAX(Tabla1[Total Buying Value])),"Pequeña","Mediana"))</f>
        <v>Pequeña</v>
      </c>
      <c r="X78" s="4" t="str">
        <f>IF(Tabla1[[#This Row],[PAYMENT MODE]]="CASH","VERDADERO","FALSO")</f>
        <v>VERDADERO</v>
      </c>
      <c r="Y78" s="15" t="str">
        <f>TEXT(Tabla1[[#This Row],[formatted_date]],"mmm-aaaa")</f>
        <v>mar-2021</v>
      </c>
    </row>
    <row r="79" spans="1:25">
      <c r="A79">
        <v>44290</v>
      </c>
      <c r="B79" t="s">
        <v>37</v>
      </c>
      <c r="C79" t="str">
        <f>Tabla1[[#This Row],[DATE]]&amp;Tabla1[[#This Row],[PRODUCT ID]]</f>
        <v>44290P0040</v>
      </c>
      <c r="D79">
        <v>4</v>
      </c>
      <c r="E79" t="s">
        <v>70</v>
      </c>
      <c r="F79" t="s">
        <v>138</v>
      </c>
      <c r="G79" s="5">
        <v>12</v>
      </c>
      <c r="H79" t="s">
        <v>87</v>
      </c>
      <c r="I79" t="s">
        <v>118</v>
      </c>
      <c r="J79" t="s">
        <v>123</v>
      </c>
      <c r="K79" s="12">
        <v>90</v>
      </c>
      <c r="L79" s="12">
        <v>115.2</v>
      </c>
      <c r="M79" s="12">
        <v>360</v>
      </c>
      <c r="N79" s="8">
        <v>460.8</v>
      </c>
      <c r="O79">
        <v>4</v>
      </c>
      <c r="P79" t="s">
        <v>129</v>
      </c>
      <c r="Q79">
        <v>2021</v>
      </c>
      <c r="R79" s="3">
        <v>44290</v>
      </c>
      <c r="S79" s="8">
        <f>Tabla1[[#This Row],[DISCOUNT %]]%*Tabla1[[#This Row],[Total Selling Value]]</f>
        <v>55.295999999999999</v>
      </c>
      <c r="T79" s="12">
        <f>Tabla1[[#This Row],[SELLING PRICE]]-Tabla1[[#This Row],[BUYING PRIZE]]</f>
        <v>25.200000000000003</v>
      </c>
      <c r="U79" s="12">
        <f>Tabla1[[#This Row],[profit_per_product]]*Tabla1[[#This Row],[QUANTITY]]</f>
        <v>100.80000000000001</v>
      </c>
      <c r="V79" s="16">
        <f>Tabla1[[#This Row],[total_profit]]/Tabla1[[#This Row],[Total Selling Value]]</f>
        <v>0.21875000000000003</v>
      </c>
      <c r="W79" s="4" t="str">
        <f>IF(Tabla1[[#This Row],[Total Buying Value]]&gt;=((2/3)*MAX(Tabla1[Total Buying Value])),"Grande",IF(Tabla1[[#This Row],[Total Buying Value]]&lt;=((1/3)*MAX(Tabla1[Total Buying Value])),"Pequeña","Mediana"))</f>
        <v>Pequeña</v>
      </c>
      <c r="X79" s="4" t="str">
        <f>IF(Tabla1[[#This Row],[PAYMENT MODE]]="CASH","VERDADERO","FALSO")</f>
        <v>VERDADERO</v>
      </c>
      <c r="Y79" s="15" t="str">
        <f>TEXT(Tabla1[[#This Row],[formatted_date]],"mmm-aaaa")</f>
        <v>abr-2021</v>
      </c>
    </row>
    <row r="80" spans="1:25">
      <c r="A80">
        <v>44290</v>
      </c>
      <c r="B80" t="s">
        <v>57</v>
      </c>
      <c r="C80" t="str">
        <f>Tabla1[[#This Row],[DATE]]&amp;Tabla1[[#This Row],[PRODUCT ID]]</f>
        <v>44290P0009</v>
      </c>
      <c r="D80">
        <v>9</v>
      </c>
      <c r="E80" t="s">
        <v>71</v>
      </c>
      <c r="F80" t="s">
        <v>138</v>
      </c>
      <c r="G80" s="5">
        <v>9</v>
      </c>
      <c r="H80" t="s">
        <v>109</v>
      </c>
      <c r="I80" t="s">
        <v>119</v>
      </c>
      <c r="J80" t="s">
        <v>125</v>
      </c>
      <c r="K80" s="12">
        <v>6</v>
      </c>
      <c r="L80" s="12">
        <v>7.8599999999999994</v>
      </c>
      <c r="M80" s="12">
        <v>54</v>
      </c>
      <c r="N80" s="8">
        <v>70.739999999999995</v>
      </c>
      <c r="O80">
        <v>4</v>
      </c>
      <c r="P80" t="s">
        <v>129</v>
      </c>
      <c r="Q80">
        <v>2021</v>
      </c>
      <c r="R80" s="3">
        <v>44290</v>
      </c>
      <c r="S80" s="8">
        <f>Tabla1[[#This Row],[DISCOUNT %]]%*Tabla1[[#This Row],[Total Selling Value]]</f>
        <v>6.3665999999999991</v>
      </c>
      <c r="T80" s="12">
        <f>Tabla1[[#This Row],[SELLING PRICE]]-Tabla1[[#This Row],[BUYING PRIZE]]</f>
        <v>1.8599999999999994</v>
      </c>
      <c r="U80" s="12">
        <f>Tabla1[[#This Row],[profit_per_product]]*Tabla1[[#This Row],[QUANTITY]]</f>
        <v>16.739999999999995</v>
      </c>
      <c r="V80" s="16">
        <f>Tabla1[[#This Row],[total_profit]]/Tabla1[[#This Row],[Total Selling Value]]</f>
        <v>0.23664122137404575</v>
      </c>
      <c r="W80" s="4" t="str">
        <f>IF(Tabla1[[#This Row],[Total Buying Value]]&gt;=((2/3)*MAX(Tabla1[Total Buying Value])),"Grande",IF(Tabla1[[#This Row],[Total Buying Value]]&lt;=((1/3)*MAX(Tabla1[Total Buying Value])),"Pequeña","Mediana"))</f>
        <v>Pequeña</v>
      </c>
      <c r="X80" s="4" t="str">
        <f>IF(Tabla1[[#This Row],[PAYMENT MODE]]="CASH","VERDADERO","FALSO")</f>
        <v>VERDADERO</v>
      </c>
      <c r="Y80" s="15" t="str">
        <f>TEXT(Tabla1[[#This Row],[formatted_date]],"mmm-aaaa")</f>
        <v>abr-2021</v>
      </c>
    </row>
    <row r="81" spans="1:25">
      <c r="A81">
        <v>44291</v>
      </c>
      <c r="B81" t="s">
        <v>25</v>
      </c>
      <c r="C81" t="str">
        <f>Tabla1[[#This Row],[DATE]]&amp;Tabla1[[#This Row],[PRODUCT ID]]</f>
        <v>44291P0031</v>
      </c>
      <c r="D81">
        <v>15</v>
      </c>
      <c r="E81" t="s">
        <v>71</v>
      </c>
      <c r="F81" t="s">
        <v>71</v>
      </c>
      <c r="G81" s="5">
        <v>9</v>
      </c>
      <c r="H81" t="s">
        <v>78</v>
      </c>
      <c r="I81" t="s">
        <v>121</v>
      </c>
      <c r="J81" t="s">
        <v>123</v>
      </c>
      <c r="K81" s="12">
        <v>93</v>
      </c>
      <c r="L81" s="12">
        <v>104.16</v>
      </c>
      <c r="M81" s="12">
        <v>1395</v>
      </c>
      <c r="N81" s="8">
        <v>1562.4</v>
      </c>
      <c r="O81">
        <v>5</v>
      </c>
      <c r="P81" t="s">
        <v>129</v>
      </c>
      <c r="Q81">
        <v>2021</v>
      </c>
      <c r="R81" s="3">
        <v>44291</v>
      </c>
      <c r="S81" s="8">
        <f>Tabla1[[#This Row],[DISCOUNT %]]%*Tabla1[[#This Row],[Total Selling Value]]</f>
        <v>140.61600000000001</v>
      </c>
      <c r="T81" s="12">
        <f>Tabla1[[#This Row],[SELLING PRICE]]-Tabla1[[#This Row],[BUYING PRIZE]]</f>
        <v>11.159999999999997</v>
      </c>
      <c r="U81" s="12">
        <f>Tabla1[[#This Row],[profit_per_product]]*Tabla1[[#This Row],[QUANTITY]]</f>
        <v>167.39999999999995</v>
      </c>
      <c r="V81" s="16">
        <f>Tabla1[[#This Row],[total_profit]]/Tabla1[[#This Row],[Total Selling Value]]</f>
        <v>0.10714285714285711</v>
      </c>
      <c r="W81" s="4" t="str">
        <f>IF(Tabla1[[#This Row],[Total Buying Value]]&gt;=((2/3)*MAX(Tabla1[Total Buying Value])),"Grande",IF(Tabla1[[#This Row],[Total Buying Value]]&lt;=((1/3)*MAX(Tabla1[Total Buying Value])),"Pequeña","Mediana"))</f>
        <v>Mediana</v>
      </c>
      <c r="X81" s="4" t="str">
        <f>IF(Tabla1[[#This Row],[PAYMENT MODE]]="CASH","VERDADERO","FALSO")</f>
        <v>FALSO</v>
      </c>
      <c r="Y81" s="15" t="str">
        <f>TEXT(Tabla1[[#This Row],[formatted_date]],"mmm-aaaa")</f>
        <v>abr-2021</v>
      </c>
    </row>
    <row r="82" spans="1:25">
      <c r="A82">
        <v>44295</v>
      </c>
      <c r="B82" t="s">
        <v>44</v>
      </c>
      <c r="C82" t="str">
        <f>Tabla1[[#This Row],[DATE]]&amp;Tabla1[[#This Row],[PRODUCT ID]]</f>
        <v>44295P0005</v>
      </c>
      <c r="D82">
        <v>3</v>
      </c>
      <c r="E82" t="s">
        <v>71</v>
      </c>
      <c r="F82" t="s">
        <v>71</v>
      </c>
      <c r="G82" s="5">
        <v>22</v>
      </c>
      <c r="H82" t="s">
        <v>95</v>
      </c>
      <c r="I82" t="s">
        <v>119</v>
      </c>
      <c r="J82" t="s">
        <v>122</v>
      </c>
      <c r="K82" s="12">
        <v>133</v>
      </c>
      <c r="L82" s="12">
        <v>155.61000000000001</v>
      </c>
      <c r="M82" s="12">
        <v>399</v>
      </c>
      <c r="N82" s="8">
        <v>466.83</v>
      </c>
      <c r="O82">
        <v>9</v>
      </c>
      <c r="P82" t="s">
        <v>129</v>
      </c>
      <c r="Q82">
        <v>2021</v>
      </c>
      <c r="R82" s="3">
        <v>44295</v>
      </c>
      <c r="S82" s="8">
        <f>Tabla1[[#This Row],[DISCOUNT %]]%*Tabla1[[#This Row],[Total Selling Value]]</f>
        <v>102.7026</v>
      </c>
      <c r="T82" s="12">
        <f>Tabla1[[#This Row],[SELLING PRICE]]-Tabla1[[#This Row],[BUYING PRIZE]]</f>
        <v>22.610000000000014</v>
      </c>
      <c r="U82" s="12">
        <f>Tabla1[[#This Row],[profit_per_product]]*Tabla1[[#This Row],[QUANTITY]]</f>
        <v>67.830000000000041</v>
      </c>
      <c r="V82" s="16">
        <f>Tabla1[[#This Row],[total_profit]]/Tabla1[[#This Row],[Total Selling Value]]</f>
        <v>0.14529914529914539</v>
      </c>
      <c r="W82" s="4" t="str">
        <f>IF(Tabla1[[#This Row],[Total Buying Value]]&gt;=((2/3)*MAX(Tabla1[Total Buying Value])),"Grande",IF(Tabla1[[#This Row],[Total Buying Value]]&lt;=((1/3)*MAX(Tabla1[Total Buying Value])),"Pequeña","Mediana"))</f>
        <v>Pequeña</v>
      </c>
      <c r="X82" s="4" t="str">
        <f>IF(Tabla1[[#This Row],[PAYMENT MODE]]="CASH","VERDADERO","FALSO")</f>
        <v>FALSO</v>
      </c>
      <c r="Y82" s="15" t="str">
        <f>TEXT(Tabla1[[#This Row],[formatted_date]],"mmm-aaaa")</f>
        <v>abr-2021</v>
      </c>
    </row>
    <row r="83" spans="1:25">
      <c r="A83">
        <v>44296</v>
      </c>
      <c r="B83" t="s">
        <v>42</v>
      </c>
      <c r="C83" t="str">
        <f>Tabla1[[#This Row],[DATE]]&amp;Tabla1[[#This Row],[PRODUCT ID]]</f>
        <v>44296P0022</v>
      </c>
      <c r="D83">
        <v>14</v>
      </c>
      <c r="E83" t="s">
        <v>70</v>
      </c>
      <c r="F83" t="s">
        <v>71</v>
      </c>
      <c r="G83" s="5">
        <v>16</v>
      </c>
      <c r="H83" t="s">
        <v>92</v>
      </c>
      <c r="I83" t="s">
        <v>117</v>
      </c>
      <c r="J83" t="s">
        <v>122</v>
      </c>
      <c r="K83" s="12">
        <v>121</v>
      </c>
      <c r="L83" s="12">
        <v>141.57</v>
      </c>
      <c r="M83" s="12">
        <v>1694</v>
      </c>
      <c r="N83" s="8">
        <v>1981.98</v>
      </c>
      <c r="O83">
        <v>10</v>
      </c>
      <c r="P83" t="s">
        <v>129</v>
      </c>
      <c r="Q83">
        <v>2021</v>
      </c>
      <c r="R83" s="3">
        <v>44296</v>
      </c>
      <c r="S83" s="8">
        <f>Tabla1[[#This Row],[DISCOUNT %]]%*Tabla1[[#This Row],[Total Selling Value]]</f>
        <v>317.11680000000001</v>
      </c>
      <c r="T83" s="12">
        <f>Tabla1[[#This Row],[SELLING PRICE]]-Tabla1[[#This Row],[BUYING PRIZE]]</f>
        <v>20.569999999999993</v>
      </c>
      <c r="U83" s="12">
        <f>Tabla1[[#This Row],[profit_per_product]]*Tabla1[[#This Row],[QUANTITY]]</f>
        <v>287.9799999999999</v>
      </c>
      <c r="V83" s="16">
        <f>Tabla1[[#This Row],[total_profit]]/Tabla1[[#This Row],[Total Selling Value]]</f>
        <v>0.14529914529914525</v>
      </c>
      <c r="W83" s="4" t="str">
        <f>IF(Tabla1[[#This Row],[Total Buying Value]]&gt;=((2/3)*MAX(Tabla1[Total Buying Value])),"Grande",IF(Tabla1[[#This Row],[Total Buying Value]]&lt;=((1/3)*MAX(Tabla1[Total Buying Value])),"Pequeña","Mediana"))</f>
        <v>Grande</v>
      </c>
      <c r="X83" s="4" t="str">
        <f>IF(Tabla1[[#This Row],[PAYMENT MODE]]="CASH","VERDADERO","FALSO")</f>
        <v>FALSO</v>
      </c>
      <c r="Y83" s="15" t="str">
        <f>TEXT(Tabla1[[#This Row],[formatted_date]],"mmm-aaaa")</f>
        <v>abr-2021</v>
      </c>
    </row>
    <row r="84" spans="1:25">
      <c r="A84">
        <v>44298</v>
      </c>
      <c r="B84" t="s">
        <v>28</v>
      </c>
      <c r="C84" t="str">
        <f>Tabla1[[#This Row],[DATE]]&amp;Tabla1[[#This Row],[PRODUCT ID]]</f>
        <v>44298P0037</v>
      </c>
      <c r="D84">
        <v>3</v>
      </c>
      <c r="E84" t="s">
        <v>70</v>
      </c>
      <c r="F84" t="s">
        <v>138</v>
      </c>
      <c r="G84" s="5">
        <v>15</v>
      </c>
      <c r="H84" t="s">
        <v>93</v>
      </c>
      <c r="I84" t="s">
        <v>118</v>
      </c>
      <c r="J84" t="s">
        <v>123</v>
      </c>
      <c r="K84" s="12">
        <v>67</v>
      </c>
      <c r="L84" s="12">
        <v>85.76</v>
      </c>
      <c r="M84" s="12">
        <v>201</v>
      </c>
      <c r="N84" s="8">
        <v>257.27999999999997</v>
      </c>
      <c r="O84">
        <v>12</v>
      </c>
      <c r="P84" t="s">
        <v>129</v>
      </c>
      <c r="Q84">
        <v>2021</v>
      </c>
      <c r="R84" s="3">
        <v>44298</v>
      </c>
      <c r="S84" s="8">
        <f>Tabla1[[#This Row],[DISCOUNT %]]%*Tabla1[[#This Row],[Total Selling Value]]</f>
        <v>38.591999999999992</v>
      </c>
      <c r="T84" s="12">
        <f>Tabla1[[#This Row],[SELLING PRICE]]-Tabla1[[#This Row],[BUYING PRIZE]]</f>
        <v>18.760000000000005</v>
      </c>
      <c r="U84" s="12">
        <f>Tabla1[[#This Row],[profit_per_product]]*Tabla1[[#This Row],[QUANTITY]]</f>
        <v>56.280000000000015</v>
      </c>
      <c r="V84" s="16">
        <f>Tabla1[[#This Row],[total_profit]]/Tabla1[[#This Row],[Total Selling Value]]</f>
        <v>0.21875000000000008</v>
      </c>
      <c r="W84" s="4" t="str">
        <f>IF(Tabla1[[#This Row],[Total Buying Value]]&gt;=((2/3)*MAX(Tabla1[Total Buying Value])),"Grande",IF(Tabla1[[#This Row],[Total Buying Value]]&lt;=((1/3)*MAX(Tabla1[Total Buying Value])),"Pequeña","Mediana"))</f>
        <v>Pequeña</v>
      </c>
      <c r="X84" s="4" t="str">
        <f>IF(Tabla1[[#This Row],[PAYMENT MODE]]="CASH","VERDADERO","FALSO")</f>
        <v>VERDADERO</v>
      </c>
      <c r="Y84" s="15" t="str">
        <f>TEXT(Tabla1[[#This Row],[formatted_date]],"mmm-aaaa")</f>
        <v>abr-2021</v>
      </c>
    </row>
    <row r="85" spans="1:25">
      <c r="A85">
        <v>44298</v>
      </c>
      <c r="B85" t="s">
        <v>39</v>
      </c>
      <c r="C85" t="str">
        <f>Tabla1[[#This Row],[DATE]]&amp;Tabla1[[#This Row],[PRODUCT ID]]</f>
        <v>44298P0029</v>
      </c>
      <c r="D85">
        <v>4</v>
      </c>
      <c r="E85" t="s">
        <v>70</v>
      </c>
      <c r="F85" t="s">
        <v>71</v>
      </c>
      <c r="G85" s="5">
        <v>33</v>
      </c>
      <c r="H85" t="s">
        <v>89</v>
      </c>
      <c r="I85" t="s">
        <v>121</v>
      </c>
      <c r="J85" t="s">
        <v>124</v>
      </c>
      <c r="K85" s="12">
        <v>47</v>
      </c>
      <c r="L85" s="12">
        <v>53.11</v>
      </c>
      <c r="M85" s="12">
        <v>188</v>
      </c>
      <c r="N85" s="8">
        <v>212.44</v>
      </c>
      <c r="O85">
        <v>12</v>
      </c>
      <c r="P85" t="s">
        <v>129</v>
      </c>
      <c r="Q85">
        <v>2021</v>
      </c>
      <c r="R85" s="3">
        <v>44298</v>
      </c>
      <c r="S85" s="8">
        <f>Tabla1[[#This Row],[DISCOUNT %]]%*Tabla1[[#This Row],[Total Selling Value]]</f>
        <v>70.105199999999996</v>
      </c>
      <c r="T85" s="12">
        <f>Tabla1[[#This Row],[SELLING PRICE]]-Tabla1[[#This Row],[BUYING PRIZE]]</f>
        <v>6.1099999999999994</v>
      </c>
      <c r="U85" s="12">
        <f>Tabla1[[#This Row],[profit_per_product]]*Tabla1[[#This Row],[QUANTITY]]</f>
        <v>24.439999999999998</v>
      </c>
      <c r="V85" s="16">
        <f>Tabla1[[#This Row],[total_profit]]/Tabla1[[#This Row],[Total Selling Value]]</f>
        <v>0.1150442477876106</v>
      </c>
      <c r="W85" s="4" t="str">
        <f>IF(Tabla1[[#This Row],[Total Buying Value]]&gt;=((2/3)*MAX(Tabla1[Total Buying Value])),"Grande",IF(Tabla1[[#This Row],[Total Buying Value]]&lt;=((1/3)*MAX(Tabla1[Total Buying Value])),"Pequeña","Mediana"))</f>
        <v>Pequeña</v>
      </c>
      <c r="X85" s="4" t="str">
        <f>IF(Tabla1[[#This Row],[PAYMENT MODE]]="CASH","VERDADERO","FALSO")</f>
        <v>FALSO</v>
      </c>
      <c r="Y85" s="15" t="str">
        <f>TEXT(Tabla1[[#This Row],[formatted_date]],"mmm-aaaa")</f>
        <v>abr-2021</v>
      </c>
    </row>
    <row r="86" spans="1:25">
      <c r="A86">
        <v>44298</v>
      </c>
      <c r="B86" t="s">
        <v>46</v>
      </c>
      <c r="C86" t="str">
        <f>Tabla1[[#This Row],[DATE]]&amp;Tabla1[[#This Row],[PRODUCT ID]]</f>
        <v>44298P0027</v>
      </c>
      <c r="D86">
        <v>9</v>
      </c>
      <c r="E86" t="s">
        <v>70</v>
      </c>
      <c r="F86" t="s">
        <v>71</v>
      </c>
      <c r="G86" s="5">
        <v>4</v>
      </c>
      <c r="H86" t="s">
        <v>97</v>
      </c>
      <c r="I86" t="s">
        <v>121</v>
      </c>
      <c r="J86" t="s">
        <v>124</v>
      </c>
      <c r="K86" s="12">
        <v>48</v>
      </c>
      <c r="L86" s="12">
        <v>57.12</v>
      </c>
      <c r="M86" s="12">
        <v>432</v>
      </c>
      <c r="N86" s="8">
        <v>514.08000000000004</v>
      </c>
      <c r="O86">
        <v>12</v>
      </c>
      <c r="P86" t="s">
        <v>129</v>
      </c>
      <c r="Q86">
        <v>2021</v>
      </c>
      <c r="R86" s="3">
        <v>44298</v>
      </c>
      <c r="S86" s="8">
        <f>Tabla1[[#This Row],[DISCOUNT %]]%*Tabla1[[#This Row],[Total Selling Value]]</f>
        <v>20.563200000000002</v>
      </c>
      <c r="T86" s="12">
        <f>Tabla1[[#This Row],[SELLING PRICE]]-Tabla1[[#This Row],[BUYING PRIZE]]</f>
        <v>9.1199999999999974</v>
      </c>
      <c r="U86" s="12">
        <f>Tabla1[[#This Row],[profit_per_product]]*Tabla1[[#This Row],[QUANTITY]]</f>
        <v>82.079999999999984</v>
      </c>
      <c r="V86" s="16">
        <f>Tabla1[[#This Row],[total_profit]]/Tabla1[[#This Row],[Total Selling Value]]</f>
        <v>0.15966386554621845</v>
      </c>
      <c r="W86" s="4" t="str">
        <f>IF(Tabla1[[#This Row],[Total Buying Value]]&gt;=((2/3)*MAX(Tabla1[Total Buying Value])),"Grande",IF(Tabla1[[#This Row],[Total Buying Value]]&lt;=((1/3)*MAX(Tabla1[Total Buying Value])),"Pequeña","Mediana"))</f>
        <v>Pequeña</v>
      </c>
      <c r="X86" s="4" t="str">
        <f>IF(Tabla1[[#This Row],[PAYMENT MODE]]="CASH","VERDADERO","FALSO")</f>
        <v>FALSO</v>
      </c>
      <c r="Y86" s="15" t="str">
        <f>TEXT(Tabla1[[#This Row],[formatted_date]],"mmm-aaaa")</f>
        <v>abr-2021</v>
      </c>
    </row>
    <row r="87" spans="1:25">
      <c r="A87">
        <v>44298</v>
      </c>
      <c r="B87" t="s">
        <v>58</v>
      </c>
      <c r="C87" t="str">
        <f>Tabla1[[#This Row],[DATE]]&amp;Tabla1[[#This Row],[PRODUCT ID]]</f>
        <v>44298P0033</v>
      </c>
      <c r="D87">
        <v>13</v>
      </c>
      <c r="E87" t="s">
        <v>70</v>
      </c>
      <c r="F87" t="s">
        <v>138</v>
      </c>
      <c r="G87" s="5">
        <v>35</v>
      </c>
      <c r="H87" t="s">
        <v>110</v>
      </c>
      <c r="I87" t="s">
        <v>121</v>
      </c>
      <c r="J87" t="s">
        <v>123</v>
      </c>
      <c r="K87" s="12">
        <v>95</v>
      </c>
      <c r="L87" s="12">
        <v>119.7</v>
      </c>
      <c r="M87" s="12">
        <v>1235</v>
      </c>
      <c r="N87" s="8">
        <v>1556.1</v>
      </c>
      <c r="O87">
        <v>12</v>
      </c>
      <c r="P87" t="s">
        <v>129</v>
      </c>
      <c r="Q87">
        <v>2021</v>
      </c>
      <c r="R87" s="3">
        <v>44298</v>
      </c>
      <c r="S87" s="8">
        <f>Tabla1[[#This Row],[DISCOUNT %]]%*Tabla1[[#This Row],[Total Selling Value]]</f>
        <v>544.63499999999988</v>
      </c>
      <c r="T87" s="12">
        <f>Tabla1[[#This Row],[SELLING PRICE]]-Tabla1[[#This Row],[BUYING PRIZE]]</f>
        <v>24.700000000000003</v>
      </c>
      <c r="U87" s="12">
        <f>Tabla1[[#This Row],[profit_per_product]]*Tabla1[[#This Row],[QUANTITY]]</f>
        <v>321.10000000000002</v>
      </c>
      <c r="V87" s="16">
        <f>Tabla1[[#This Row],[total_profit]]/Tabla1[[#This Row],[Total Selling Value]]</f>
        <v>0.20634920634920637</v>
      </c>
      <c r="W87" s="4" t="str">
        <f>IF(Tabla1[[#This Row],[Total Buying Value]]&gt;=((2/3)*MAX(Tabla1[Total Buying Value])),"Grande",IF(Tabla1[[#This Row],[Total Buying Value]]&lt;=((1/3)*MAX(Tabla1[Total Buying Value])),"Pequeña","Mediana"))</f>
        <v>Mediana</v>
      </c>
      <c r="X87" s="4" t="str">
        <f>IF(Tabla1[[#This Row],[PAYMENT MODE]]="CASH","VERDADERO","FALSO")</f>
        <v>VERDADERO</v>
      </c>
      <c r="Y87" s="15" t="str">
        <f>TEXT(Tabla1[[#This Row],[formatted_date]],"mmm-aaaa")</f>
        <v>abr-2021</v>
      </c>
    </row>
    <row r="88" spans="1:25">
      <c r="A88">
        <v>44301</v>
      </c>
      <c r="B88" t="s">
        <v>59</v>
      </c>
      <c r="C88" t="str">
        <f>Tabla1[[#This Row],[DATE]]&amp;Tabla1[[#This Row],[PRODUCT ID]]</f>
        <v>44301P0017</v>
      </c>
      <c r="D88">
        <v>3</v>
      </c>
      <c r="E88" t="s">
        <v>70</v>
      </c>
      <c r="F88" t="s">
        <v>71</v>
      </c>
      <c r="G88" s="5">
        <v>6</v>
      </c>
      <c r="H88" t="s">
        <v>111</v>
      </c>
      <c r="I88" t="s">
        <v>120</v>
      </c>
      <c r="J88" t="s">
        <v>122</v>
      </c>
      <c r="K88" s="12">
        <v>134</v>
      </c>
      <c r="L88" s="12">
        <v>156.78</v>
      </c>
      <c r="M88" s="12">
        <v>402</v>
      </c>
      <c r="N88" s="8">
        <v>470.34</v>
      </c>
      <c r="O88">
        <v>15</v>
      </c>
      <c r="P88" t="s">
        <v>129</v>
      </c>
      <c r="Q88">
        <v>2021</v>
      </c>
      <c r="R88" s="3">
        <v>44301</v>
      </c>
      <c r="S88" s="8">
        <f>Tabla1[[#This Row],[DISCOUNT %]]%*Tabla1[[#This Row],[Total Selling Value]]</f>
        <v>28.220399999999998</v>
      </c>
      <c r="T88" s="12">
        <f>Tabla1[[#This Row],[SELLING PRICE]]-Tabla1[[#This Row],[BUYING PRIZE]]</f>
        <v>22.78</v>
      </c>
      <c r="U88" s="12">
        <f>Tabla1[[#This Row],[profit_per_product]]*Tabla1[[#This Row],[QUANTITY]]</f>
        <v>68.34</v>
      </c>
      <c r="V88" s="16">
        <f>Tabla1[[#This Row],[total_profit]]/Tabla1[[#This Row],[Total Selling Value]]</f>
        <v>0.14529914529914531</v>
      </c>
      <c r="W88" s="4" t="str">
        <f>IF(Tabla1[[#This Row],[Total Buying Value]]&gt;=((2/3)*MAX(Tabla1[Total Buying Value])),"Grande",IF(Tabla1[[#This Row],[Total Buying Value]]&lt;=((1/3)*MAX(Tabla1[Total Buying Value])),"Pequeña","Mediana"))</f>
        <v>Pequeña</v>
      </c>
      <c r="X88" s="4" t="str">
        <f>IF(Tabla1[[#This Row],[PAYMENT MODE]]="CASH","VERDADERO","FALSO")</f>
        <v>FALSO</v>
      </c>
      <c r="Y88" s="15" t="str">
        <f>TEXT(Tabla1[[#This Row],[formatted_date]],"mmm-aaaa")</f>
        <v>abr-2021</v>
      </c>
    </row>
    <row r="89" spans="1:25">
      <c r="A89">
        <v>44302</v>
      </c>
      <c r="B89" t="s">
        <v>50</v>
      </c>
      <c r="C89" t="str">
        <f>Tabla1[[#This Row],[DATE]]&amp;Tabla1[[#This Row],[PRODUCT ID]]</f>
        <v>44302P0018</v>
      </c>
      <c r="D89">
        <v>15</v>
      </c>
      <c r="E89" t="s">
        <v>70</v>
      </c>
      <c r="F89" t="s">
        <v>138</v>
      </c>
      <c r="G89" s="5">
        <v>13</v>
      </c>
      <c r="H89" t="s">
        <v>102</v>
      </c>
      <c r="I89" t="s">
        <v>120</v>
      </c>
      <c r="J89" t="s">
        <v>125</v>
      </c>
      <c r="K89" s="12">
        <v>37</v>
      </c>
      <c r="L89" s="12">
        <v>49.21</v>
      </c>
      <c r="M89" s="12">
        <v>555</v>
      </c>
      <c r="N89" s="8">
        <v>738.15</v>
      </c>
      <c r="O89">
        <v>16</v>
      </c>
      <c r="P89" t="s">
        <v>129</v>
      </c>
      <c r="Q89">
        <v>2021</v>
      </c>
      <c r="R89" s="3">
        <v>44302</v>
      </c>
      <c r="S89" s="8">
        <f>Tabla1[[#This Row],[DISCOUNT %]]%*Tabla1[[#This Row],[Total Selling Value]]</f>
        <v>95.959500000000006</v>
      </c>
      <c r="T89" s="12">
        <f>Tabla1[[#This Row],[SELLING PRICE]]-Tabla1[[#This Row],[BUYING PRIZE]]</f>
        <v>12.21</v>
      </c>
      <c r="U89" s="12">
        <f>Tabla1[[#This Row],[profit_per_product]]*Tabla1[[#This Row],[QUANTITY]]</f>
        <v>183.15</v>
      </c>
      <c r="V89" s="16">
        <f>Tabla1[[#This Row],[total_profit]]/Tabla1[[#This Row],[Total Selling Value]]</f>
        <v>0.24812030075187971</v>
      </c>
      <c r="W89" s="4" t="str">
        <f>IF(Tabla1[[#This Row],[Total Buying Value]]&gt;=((2/3)*MAX(Tabla1[Total Buying Value])),"Grande",IF(Tabla1[[#This Row],[Total Buying Value]]&lt;=((1/3)*MAX(Tabla1[Total Buying Value])),"Pequeña","Mediana"))</f>
        <v>Pequeña</v>
      </c>
      <c r="X89" s="4" t="str">
        <f>IF(Tabla1[[#This Row],[PAYMENT MODE]]="CASH","VERDADERO","FALSO")</f>
        <v>VERDADERO</v>
      </c>
      <c r="Y89" s="15" t="str">
        <f>TEXT(Tabla1[[#This Row],[formatted_date]],"mmm-aaaa")</f>
        <v>abr-2021</v>
      </c>
    </row>
    <row r="90" spans="1:25">
      <c r="A90">
        <v>44304</v>
      </c>
      <c r="B90" t="s">
        <v>21</v>
      </c>
      <c r="C90" t="str">
        <f>Tabla1[[#This Row],[DATE]]&amp;Tabla1[[#This Row],[PRODUCT ID]]</f>
        <v>44304P0038</v>
      </c>
      <c r="D90">
        <v>9</v>
      </c>
      <c r="E90" t="s">
        <v>68</v>
      </c>
      <c r="F90" t="s">
        <v>71</v>
      </c>
      <c r="G90" s="5">
        <v>13</v>
      </c>
      <c r="H90" t="s">
        <v>74</v>
      </c>
      <c r="I90" t="s">
        <v>118</v>
      </c>
      <c r="J90" t="s">
        <v>123</v>
      </c>
      <c r="K90" s="12">
        <v>72</v>
      </c>
      <c r="L90" s="12">
        <v>79.92</v>
      </c>
      <c r="M90" s="12">
        <v>648</v>
      </c>
      <c r="N90" s="8">
        <v>719.28</v>
      </c>
      <c r="O90">
        <v>18</v>
      </c>
      <c r="P90" t="s">
        <v>129</v>
      </c>
      <c r="Q90">
        <v>2021</v>
      </c>
      <c r="R90" s="3">
        <v>44304</v>
      </c>
      <c r="S90" s="8">
        <f>Tabla1[[#This Row],[DISCOUNT %]]%*Tabla1[[#This Row],[Total Selling Value]]</f>
        <v>93.506399999999999</v>
      </c>
      <c r="T90" s="12">
        <f>Tabla1[[#This Row],[SELLING PRICE]]-Tabla1[[#This Row],[BUYING PRIZE]]</f>
        <v>7.9200000000000017</v>
      </c>
      <c r="U90" s="12">
        <f>Tabla1[[#This Row],[profit_per_product]]*Tabla1[[#This Row],[QUANTITY]]</f>
        <v>71.280000000000015</v>
      </c>
      <c r="V90" s="16">
        <f>Tabla1[[#This Row],[total_profit]]/Tabla1[[#This Row],[Total Selling Value]]</f>
        <v>9.9099099099099128E-2</v>
      </c>
      <c r="W90" s="4" t="str">
        <f>IF(Tabla1[[#This Row],[Total Buying Value]]&gt;=((2/3)*MAX(Tabla1[Total Buying Value])),"Grande",IF(Tabla1[[#This Row],[Total Buying Value]]&lt;=((1/3)*MAX(Tabla1[Total Buying Value])),"Pequeña","Mediana"))</f>
        <v>Pequeña</v>
      </c>
      <c r="X90" s="4" t="str">
        <f>IF(Tabla1[[#This Row],[PAYMENT MODE]]="CASH","VERDADERO","FALSO")</f>
        <v>FALSO</v>
      </c>
      <c r="Y90" s="15" t="str">
        <f>TEXT(Tabla1[[#This Row],[formatted_date]],"mmm-aaaa")</f>
        <v>abr-2021</v>
      </c>
    </row>
    <row r="91" spans="1:25">
      <c r="A91">
        <v>44304</v>
      </c>
      <c r="B91" t="s">
        <v>60</v>
      </c>
      <c r="C91" t="str">
        <f>Tabla1[[#This Row],[DATE]]&amp;Tabla1[[#This Row],[PRODUCT ID]]</f>
        <v>44304P0019</v>
      </c>
      <c r="D91">
        <v>13</v>
      </c>
      <c r="E91" t="s">
        <v>70</v>
      </c>
      <c r="F91" t="s">
        <v>138</v>
      </c>
      <c r="G91" s="5">
        <v>42</v>
      </c>
      <c r="H91" t="s">
        <v>112</v>
      </c>
      <c r="I91" t="s">
        <v>120</v>
      </c>
      <c r="J91" t="s">
        <v>122</v>
      </c>
      <c r="K91" s="12">
        <v>150</v>
      </c>
      <c r="L91" s="12">
        <v>210</v>
      </c>
      <c r="M91" s="12">
        <v>1950</v>
      </c>
      <c r="N91" s="8">
        <v>2730</v>
      </c>
      <c r="O91">
        <v>18</v>
      </c>
      <c r="P91" t="s">
        <v>129</v>
      </c>
      <c r="Q91">
        <v>2021</v>
      </c>
      <c r="R91" s="3">
        <v>44304</v>
      </c>
      <c r="S91" s="8">
        <f>Tabla1[[#This Row],[DISCOUNT %]]%*Tabla1[[#This Row],[Total Selling Value]]</f>
        <v>1146.5999999999999</v>
      </c>
      <c r="T91" s="12">
        <f>Tabla1[[#This Row],[SELLING PRICE]]-Tabla1[[#This Row],[BUYING PRIZE]]</f>
        <v>60</v>
      </c>
      <c r="U91" s="12">
        <f>Tabla1[[#This Row],[profit_per_product]]*Tabla1[[#This Row],[QUANTITY]]</f>
        <v>780</v>
      </c>
      <c r="V91" s="16">
        <f>Tabla1[[#This Row],[total_profit]]/Tabla1[[#This Row],[Total Selling Value]]</f>
        <v>0.2857142857142857</v>
      </c>
      <c r="W91" s="4" t="str">
        <f>IF(Tabla1[[#This Row],[Total Buying Value]]&gt;=((2/3)*MAX(Tabla1[Total Buying Value])),"Grande",IF(Tabla1[[#This Row],[Total Buying Value]]&lt;=((1/3)*MAX(Tabla1[Total Buying Value])),"Pequeña","Mediana"))</f>
        <v>Grande</v>
      </c>
      <c r="X91" s="4" t="str">
        <f>IF(Tabla1[[#This Row],[PAYMENT MODE]]="CASH","VERDADERO","FALSO")</f>
        <v>VERDADERO</v>
      </c>
      <c r="Y91" s="15" t="str">
        <f>TEXT(Tabla1[[#This Row],[formatted_date]],"mmm-aaaa")</f>
        <v>abr-2021</v>
      </c>
    </row>
    <row r="92" spans="1:25">
      <c r="A92">
        <v>44309</v>
      </c>
      <c r="B92" t="s">
        <v>30</v>
      </c>
      <c r="C92" t="str">
        <f>Tabla1[[#This Row],[DATE]]&amp;Tabla1[[#This Row],[PRODUCT ID]]</f>
        <v>44309P0042</v>
      </c>
      <c r="D92">
        <v>6</v>
      </c>
      <c r="E92" t="s">
        <v>70</v>
      </c>
      <c r="F92" t="s">
        <v>71</v>
      </c>
      <c r="G92" s="5">
        <v>21</v>
      </c>
      <c r="H92" t="s">
        <v>80</v>
      </c>
      <c r="I92" t="s">
        <v>118</v>
      </c>
      <c r="J92" t="s">
        <v>122</v>
      </c>
      <c r="K92" s="12">
        <v>120</v>
      </c>
      <c r="L92" s="12">
        <v>162</v>
      </c>
      <c r="M92" s="12">
        <v>720</v>
      </c>
      <c r="N92" s="8">
        <v>972</v>
      </c>
      <c r="O92">
        <v>23</v>
      </c>
      <c r="P92" t="s">
        <v>129</v>
      </c>
      <c r="Q92">
        <v>2021</v>
      </c>
      <c r="R92" s="3">
        <v>44309</v>
      </c>
      <c r="S92" s="8">
        <f>Tabla1[[#This Row],[DISCOUNT %]]%*Tabla1[[#This Row],[Total Selling Value]]</f>
        <v>204.12</v>
      </c>
      <c r="T92" s="12">
        <f>Tabla1[[#This Row],[SELLING PRICE]]-Tabla1[[#This Row],[BUYING PRIZE]]</f>
        <v>42</v>
      </c>
      <c r="U92" s="12">
        <f>Tabla1[[#This Row],[profit_per_product]]*Tabla1[[#This Row],[QUANTITY]]</f>
        <v>252</v>
      </c>
      <c r="V92" s="16">
        <f>Tabla1[[#This Row],[total_profit]]/Tabla1[[#This Row],[Total Selling Value]]</f>
        <v>0.25925925925925924</v>
      </c>
      <c r="W92" s="4" t="str">
        <f>IF(Tabla1[[#This Row],[Total Buying Value]]&gt;=((2/3)*MAX(Tabla1[Total Buying Value])),"Grande",IF(Tabla1[[#This Row],[Total Buying Value]]&lt;=((1/3)*MAX(Tabla1[Total Buying Value])),"Pequeña","Mediana"))</f>
        <v>Pequeña</v>
      </c>
      <c r="X92" s="4" t="str">
        <f>IF(Tabla1[[#This Row],[PAYMENT MODE]]="CASH","VERDADERO","FALSO")</f>
        <v>FALSO</v>
      </c>
      <c r="Y92" s="15" t="str">
        <f>TEXT(Tabla1[[#This Row],[formatted_date]],"mmm-aaaa")</f>
        <v>abr-2021</v>
      </c>
    </row>
    <row r="93" spans="1:25">
      <c r="A93">
        <v>44309</v>
      </c>
      <c r="B93" t="s">
        <v>53</v>
      </c>
      <c r="C93" t="str">
        <f>Tabla1[[#This Row],[DATE]]&amp;Tabla1[[#This Row],[PRODUCT ID]]</f>
        <v>44309P0028</v>
      </c>
      <c r="D93">
        <v>10</v>
      </c>
      <c r="E93" t="s">
        <v>70</v>
      </c>
      <c r="F93" t="s">
        <v>71</v>
      </c>
      <c r="G93" s="5">
        <v>30</v>
      </c>
      <c r="H93" t="s">
        <v>105</v>
      </c>
      <c r="I93" t="s">
        <v>121</v>
      </c>
      <c r="J93" t="s">
        <v>125</v>
      </c>
      <c r="K93" s="12">
        <v>37</v>
      </c>
      <c r="L93" s="12">
        <v>41.81</v>
      </c>
      <c r="M93" s="12">
        <v>370</v>
      </c>
      <c r="N93" s="8">
        <v>418.1</v>
      </c>
      <c r="O93">
        <v>23</v>
      </c>
      <c r="P93" t="s">
        <v>129</v>
      </c>
      <c r="Q93">
        <v>2021</v>
      </c>
      <c r="R93" s="3">
        <v>44309</v>
      </c>
      <c r="S93" s="8">
        <f>Tabla1[[#This Row],[DISCOUNT %]]%*Tabla1[[#This Row],[Total Selling Value]]</f>
        <v>125.43</v>
      </c>
      <c r="T93" s="12">
        <f>Tabla1[[#This Row],[SELLING PRICE]]-Tabla1[[#This Row],[BUYING PRIZE]]</f>
        <v>4.8100000000000023</v>
      </c>
      <c r="U93" s="12">
        <f>Tabla1[[#This Row],[profit_per_product]]*Tabla1[[#This Row],[QUANTITY]]</f>
        <v>48.100000000000023</v>
      </c>
      <c r="V93" s="16">
        <f>Tabla1[[#This Row],[total_profit]]/Tabla1[[#This Row],[Total Selling Value]]</f>
        <v>0.11504424778761067</v>
      </c>
      <c r="W93" s="4" t="str">
        <f>IF(Tabla1[[#This Row],[Total Buying Value]]&gt;=((2/3)*MAX(Tabla1[Total Buying Value])),"Grande",IF(Tabla1[[#This Row],[Total Buying Value]]&lt;=((1/3)*MAX(Tabla1[Total Buying Value])),"Pequeña","Mediana"))</f>
        <v>Pequeña</v>
      </c>
      <c r="X93" s="4" t="str">
        <f>IF(Tabla1[[#This Row],[PAYMENT MODE]]="CASH","VERDADERO","FALSO")</f>
        <v>FALSO</v>
      </c>
      <c r="Y93" s="15" t="str">
        <f>TEXT(Tabla1[[#This Row],[formatted_date]],"mmm-aaaa")</f>
        <v>abr-2021</v>
      </c>
    </row>
    <row r="94" spans="1:25">
      <c r="A94">
        <v>44310</v>
      </c>
      <c r="B94" t="s">
        <v>48</v>
      </c>
      <c r="C94" t="str">
        <f>Tabla1[[#This Row],[DATE]]&amp;Tabla1[[#This Row],[PRODUCT ID]]</f>
        <v>44310P0030</v>
      </c>
      <c r="D94">
        <v>2</v>
      </c>
      <c r="E94" t="s">
        <v>71</v>
      </c>
      <c r="F94" t="s">
        <v>71</v>
      </c>
      <c r="G94" s="5">
        <v>12</v>
      </c>
      <c r="H94" t="s">
        <v>99</v>
      </c>
      <c r="I94" t="s">
        <v>121</v>
      </c>
      <c r="J94" t="s">
        <v>122</v>
      </c>
      <c r="K94" s="12">
        <v>148</v>
      </c>
      <c r="L94" s="12">
        <v>201.28</v>
      </c>
      <c r="M94" s="12">
        <v>296</v>
      </c>
      <c r="N94" s="8">
        <v>402.56</v>
      </c>
      <c r="O94">
        <v>24</v>
      </c>
      <c r="P94" t="s">
        <v>129</v>
      </c>
      <c r="Q94">
        <v>2021</v>
      </c>
      <c r="R94" s="3">
        <v>44310</v>
      </c>
      <c r="S94" s="8">
        <f>Tabla1[[#This Row],[DISCOUNT %]]%*Tabla1[[#This Row],[Total Selling Value]]</f>
        <v>48.307200000000002</v>
      </c>
      <c r="T94" s="12">
        <f>Tabla1[[#This Row],[SELLING PRICE]]-Tabla1[[#This Row],[BUYING PRIZE]]</f>
        <v>53.28</v>
      </c>
      <c r="U94" s="12">
        <f>Tabla1[[#This Row],[profit_per_product]]*Tabla1[[#This Row],[QUANTITY]]</f>
        <v>106.56</v>
      </c>
      <c r="V94" s="16">
        <f>Tabla1[[#This Row],[total_profit]]/Tabla1[[#This Row],[Total Selling Value]]</f>
        <v>0.26470588235294118</v>
      </c>
      <c r="W94" s="4" t="str">
        <f>IF(Tabla1[[#This Row],[Total Buying Value]]&gt;=((2/3)*MAX(Tabla1[Total Buying Value])),"Grande",IF(Tabla1[[#This Row],[Total Buying Value]]&lt;=((1/3)*MAX(Tabla1[Total Buying Value])),"Pequeña","Mediana"))</f>
        <v>Pequeña</v>
      </c>
      <c r="X94" s="4" t="str">
        <f>IF(Tabla1[[#This Row],[PAYMENT MODE]]="CASH","VERDADERO","FALSO")</f>
        <v>FALSO</v>
      </c>
      <c r="Y94" s="15" t="str">
        <f>TEXT(Tabla1[[#This Row],[formatted_date]],"mmm-aaaa")</f>
        <v>abr-2021</v>
      </c>
    </row>
    <row r="95" spans="1:25">
      <c r="A95">
        <v>44312</v>
      </c>
      <c r="B95" t="s">
        <v>28</v>
      </c>
      <c r="C95" t="str">
        <f>Tabla1[[#This Row],[DATE]]&amp;Tabla1[[#This Row],[PRODUCT ID]]</f>
        <v>44312P0037</v>
      </c>
      <c r="D95">
        <v>3</v>
      </c>
      <c r="E95" t="s">
        <v>70</v>
      </c>
      <c r="F95" t="s">
        <v>71</v>
      </c>
      <c r="G95" s="5">
        <v>34</v>
      </c>
      <c r="H95" t="s">
        <v>93</v>
      </c>
      <c r="I95" t="s">
        <v>118</v>
      </c>
      <c r="J95" t="s">
        <v>123</v>
      </c>
      <c r="K95" s="12">
        <v>67</v>
      </c>
      <c r="L95" s="12">
        <v>85.76</v>
      </c>
      <c r="M95" s="12">
        <v>201</v>
      </c>
      <c r="N95" s="8">
        <v>257.27999999999997</v>
      </c>
      <c r="O95">
        <v>26</v>
      </c>
      <c r="P95" t="s">
        <v>129</v>
      </c>
      <c r="Q95">
        <v>2021</v>
      </c>
      <c r="R95" s="3">
        <v>44312</v>
      </c>
      <c r="S95" s="8">
        <f>Tabla1[[#This Row],[DISCOUNT %]]%*Tabla1[[#This Row],[Total Selling Value]]</f>
        <v>87.475200000000001</v>
      </c>
      <c r="T95" s="12">
        <f>Tabla1[[#This Row],[SELLING PRICE]]-Tabla1[[#This Row],[BUYING PRIZE]]</f>
        <v>18.760000000000005</v>
      </c>
      <c r="U95" s="12">
        <f>Tabla1[[#This Row],[profit_per_product]]*Tabla1[[#This Row],[QUANTITY]]</f>
        <v>56.280000000000015</v>
      </c>
      <c r="V95" s="16">
        <f>Tabla1[[#This Row],[total_profit]]/Tabla1[[#This Row],[Total Selling Value]]</f>
        <v>0.21875000000000008</v>
      </c>
      <c r="W95" s="4" t="str">
        <f>IF(Tabla1[[#This Row],[Total Buying Value]]&gt;=((2/3)*MAX(Tabla1[Total Buying Value])),"Grande",IF(Tabla1[[#This Row],[Total Buying Value]]&lt;=((1/3)*MAX(Tabla1[Total Buying Value])),"Pequeña","Mediana"))</f>
        <v>Pequeña</v>
      </c>
      <c r="X95" s="4" t="str">
        <f>IF(Tabla1[[#This Row],[PAYMENT MODE]]="CASH","VERDADERO","FALSO")</f>
        <v>FALSO</v>
      </c>
      <c r="Y95" s="15" t="str">
        <f>TEXT(Tabla1[[#This Row],[formatted_date]],"mmm-aaaa")</f>
        <v>abr-2021</v>
      </c>
    </row>
    <row r="96" spans="1:25">
      <c r="A96">
        <v>44315</v>
      </c>
      <c r="B96" t="s">
        <v>48</v>
      </c>
      <c r="C96" t="str">
        <f>Tabla1[[#This Row],[DATE]]&amp;Tabla1[[#This Row],[PRODUCT ID]]</f>
        <v>44315P0030</v>
      </c>
      <c r="D96">
        <v>7</v>
      </c>
      <c r="E96" t="s">
        <v>70</v>
      </c>
      <c r="F96" t="s">
        <v>71</v>
      </c>
      <c r="G96" s="5">
        <v>38</v>
      </c>
      <c r="H96" t="s">
        <v>99</v>
      </c>
      <c r="I96" t="s">
        <v>121</v>
      </c>
      <c r="J96" t="s">
        <v>122</v>
      </c>
      <c r="K96" s="12">
        <v>148</v>
      </c>
      <c r="L96" s="12">
        <v>201.28</v>
      </c>
      <c r="M96" s="12">
        <v>1036</v>
      </c>
      <c r="N96" s="8">
        <v>1408.96</v>
      </c>
      <c r="O96">
        <v>29</v>
      </c>
      <c r="P96" t="s">
        <v>129</v>
      </c>
      <c r="Q96">
        <v>2021</v>
      </c>
      <c r="R96" s="3">
        <v>44315</v>
      </c>
      <c r="S96" s="8">
        <f>Tabla1[[#This Row],[DISCOUNT %]]%*Tabla1[[#This Row],[Total Selling Value]]</f>
        <v>535.40480000000002</v>
      </c>
      <c r="T96" s="12">
        <f>Tabla1[[#This Row],[SELLING PRICE]]-Tabla1[[#This Row],[BUYING PRIZE]]</f>
        <v>53.28</v>
      </c>
      <c r="U96" s="12">
        <f>Tabla1[[#This Row],[profit_per_product]]*Tabla1[[#This Row],[QUANTITY]]</f>
        <v>372.96000000000004</v>
      </c>
      <c r="V96" s="16">
        <f>Tabla1[[#This Row],[total_profit]]/Tabla1[[#This Row],[Total Selling Value]]</f>
        <v>0.26470588235294118</v>
      </c>
      <c r="W96" s="4" t="str">
        <f>IF(Tabla1[[#This Row],[Total Buying Value]]&gt;=((2/3)*MAX(Tabla1[Total Buying Value])),"Grande",IF(Tabla1[[#This Row],[Total Buying Value]]&lt;=((1/3)*MAX(Tabla1[Total Buying Value])),"Pequeña","Mediana"))</f>
        <v>Mediana</v>
      </c>
      <c r="X96" s="4" t="str">
        <f>IF(Tabla1[[#This Row],[PAYMENT MODE]]="CASH","VERDADERO","FALSO")</f>
        <v>FALSO</v>
      </c>
      <c r="Y96" s="15" t="str">
        <f>TEXT(Tabla1[[#This Row],[formatted_date]],"mmm-aaaa")</f>
        <v>abr-2021</v>
      </c>
    </row>
    <row r="97" spans="1:25">
      <c r="A97">
        <v>44316</v>
      </c>
      <c r="B97" t="s">
        <v>39</v>
      </c>
      <c r="C97" t="str">
        <f>Tabla1[[#This Row],[DATE]]&amp;Tabla1[[#This Row],[PRODUCT ID]]</f>
        <v>44316P0029</v>
      </c>
      <c r="D97">
        <v>1</v>
      </c>
      <c r="E97" t="s">
        <v>70</v>
      </c>
      <c r="F97" t="s">
        <v>71</v>
      </c>
      <c r="G97" s="5">
        <v>10</v>
      </c>
      <c r="H97" t="s">
        <v>89</v>
      </c>
      <c r="I97" t="s">
        <v>121</v>
      </c>
      <c r="J97" t="s">
        <v>124</v>
      </c>
      <c r="K97" s="12">
        <v>47</v>
      </c>
      <c r="L97" s="12">
        <v>53.11</v>
      </c>
      <c r="M97" s="12">
        <v>47</v>
      </c>
      <c r="N97" s="8">
        <v>53.11</v>
      </c>
      <c r="O97">
        <v>30</v>
      </c>
      <c r="P97" t="s">
        <v>129</v>
      </c>
      <c r="Q97">
        <v>2021</v>
      </c>
      <c r="R97" s="3">
        <v>44316</v>
      </c>
      <c r="S97" s="8">
        <f>Tabla1[[#This Row],[DISCOUNT %]]%*Tabla1[[#This Row],[Total Selling Value]]</f>
        <v>5.3109999999999999</v>
      </c>
      <c r="T97" s="12">
        <f>Tabla1[[#This Row],[SELLING PRICE]]-Tabla1[[#This Row],[BUYING PRIZE]]</f>
        <v>6.1099999999999994</v>
      </c>
      <c r="U97" s="12">
        <f>Tabla1[[#This Row],[profit_per_product]]*Tabla1[[#This Row],[QUANTITY]]</f>
        <v>6.1099999999999994</v>
      </c>
      <c r="V97" s="16">
        <f>Tabla1[[#This Row],[total_profit]]/Tabla1[[#This Row],[Total Selling Value]]</f>
        <v>0.1150442477876106</v>
      </c>
      <c r="W97" s="4" t="str">
        <f>IF(Tabla1[[#This Row],[Total Buying Value]]&gt;=((2/3)*MAX(Tabla1[Total Buying Value])),"Grande",IF(Tabla1[[#This Row],[Total Buying Value]]&lt;=((1/3)*MAX(Tabla1[Total Buying Value])),"Pequeña","Mediana"))</f>
        <v>Pequeña</v>
      </c>
      <c r="X97" s="4" t="str">
        <f>IF(Tabla1[[#This Row],[PAYMENT MODE]]="CASH","VERDADERO","FALSO")</f>
        <v>FALSO</v>
      </c>
      <c r="Y97" s="15" t="str">
        <f>TEXT(Tabla1[[#This Row],[formatted_date]],"mmm-aaaa")</f>
        <v>abr-2021</v>
      </c>
    </row>
    <row r="98" spans="1:25">
      <c r="A98">
        <v>44317</v>
      </c>
      <c r="B98" t="s">
        <v>50</v>
      </c>
      <c r="C98" t="str">
        <f>Tabla1[[#This Row],[DATE]]&amp;Tabla1[[#This Row],[PRODUCT ID]]</f>
        <v>44317P0018</v>
      </c>
      <c r="D98">
        <v>3</v>
      </c>
      <c r="E98" t="s">
        <v>71</v>
      </c>
      <c r="F98" t="s">
        <v>138</v>
      </c>
      <c r="G98" s="5">
        <v>9</v>
      </c>
      <c r="H98" t="s">
        <v>102</v>
      </c>
      <c r="I98" t="s">
        <v>120</v>
      </c>
      <c r="J98" t="s">
        <v>125</v>
      </c>
      <c r="K98" s="12">
        <v>37</v>
      </c>
      <c r="L98" s="12">
        <v>49.21</v>
      </c>
      <c r="M98" s="12">
        <v>111</v>
      </c>
      <c r="N98" s="8">
        <v>147.63</v>
      </c>
      <c r="O98">
        <v>1</v>
      </c>
      <c r="P98" t="s">
        <v>130</v>
      </c>
      <c r="Q98">
        <v>2021</v>
      </c>
      <c r="R98" s="3">
        <v>44317</v>
      </c>
      <c r="S98" s="8">
        <f>Tabla1[[#This Row],[DISCOUNT %]]%*Tabla1[[#This Row],[Total Selling Value]]</f>
        <v>13.2867</v>
      </c>
      <c r="T98" s="12">
        <f>Tabla1[[#This Row],[SELLING PRICE]]-Tabla1[[#This Row],[BUYING PRIZE]]</f>
        <v>12.21</v>
      </c>
      <c r="U98" s="12">
        <f>Tabla1[[#This Row],[profit_per_product]]*Tabla1[[#This Row],[QUANTITY]]</f>
        <v>36.630000000000003</v>
      </c>
      <c r="V98" s="16">
        <f>Tabla1[[#This Row],[total_profit]]/Tabla1[[#This Row],[Total Selling Value]]</f>
        <v>0.24812030075187971</v>
      </c>
      <c r="W98" s="4" t="str">
        <f>IF(Tabla1[[#This Row],[Total Buying Value]]&gt;=((2/3)*MAX(Tabla1[Total Buying Value])),"Grande",IF(Tabla1[[#This Row],[Total Buying Value]]&lt;=((1/3)*MAX(Tabla1[Total Buying Value])),"Pequeña","Mediana"))</f>
        <v>Pequeña</v>
      </c>
      <c r="X98" s="4" t="str">
        <f>IF(Tabla1[[#This Row],[PAYMENT MODE]]="CASH","VERDADERO","FALSO")</f>
        <v>VERDADERO</v>
      </c>
      <c r="Y98" s="15" t="str">
        <f>TEXT(Tabla1[[#This Row],[formatted_date]],"mmm-aaaa")</f>
        <v>may-2021</v>
      </c>
    </row>
    <row r="99" spans="1:25">
      <c r="A99">
        <v>44317</v>
      </c>
      <c r="B99" t="s">
        <v>30</v>
      </c>
      <c r="C99" t="str">
        <f>Tabla1[[#This Row],[DATE]]&amp;Tabla1[[#This Row],[PRODUCT ID]]</f>
        <v>44317P0042</v>
      </c>
      <c r="D99">
        <v>1</v>
      </c>
      <c r="E99" t="s">
        <v>71</v>
      </c>
      <c r="F99" t="s">
        <v>138</v>
      </c>
      <c r="G99" s="5">
        <v>34</v>
      </c>
      <c r="H99" t="s">
        <v>80</v>
      </c>
      <c r="I99" t="s">
        <v>118</v>
      </c>
      <c r="J99" t="s">
        <v>122</v>
      </c>
      <c r="K99" s="12">
        <v>120</v>
      </c>
      <c r="L99" s="12">
        <v>162</v>
      </c>
      <c r="M99" s="12">
        <v>120</v>
      </c>
      <c r="N99" s="8">
        <v>162</v>
      </c>
      <c r="O99">
        <v>1</v>
      </c>
      <c r="P99" t="s">
        <v>130</v>
      </c>
      <c r="Q99">
        <v>2021</v>
      </c>
      <c r="R99" s="3">
        <v>44317</v>
      </c>
      <c r="S99" s="8">
        <f>Tabla1[[#This Row],[DISCOUNT %]]%*Tabla1[[#This Row],[Total Selling Value]]</f>
        <v>55.080000000000005</v>
      </c>
      <c r="T99" s="12">
        <f>Tabla1[[#This Row],[SELLING PRICE]]-Tabla1[[#This Row],[BUYING PRIZE]]</f>
        <v>42</v>
      </c>
      <c r="U99" s="12">
        <f>Tabla1[[#This Row],[profit_per_product]]*Tabla1[[#This Row],[QUANTITY]]</f>
        <v>42</v>
      </c>
      <c r="V99" s="16">
        <f>Tabla1[[#This Row],[total_profit]]/Tabla1[[#This Row],[Total Selling Value]]</f>
        <v>0.25925925925925924</v>
      </c>
      <c r="W99" s="4" t="str">
        <f>IF(Tabla1[[#This Row],[Total Buying Value]]&gt;=((2/3)*MAX(Tabla1[Total Buying Value])),"Grande",IF(Tabla1[[#This Row],[Total Buying Value]]&lt;=((1/3)*MAX(Tabla1[Total Buying Value])),"Pequeña","Mediana"))</f>
        <v>Pequeña</v>
      </c>
      <c r="X99" s="4" t="str">
        <f>IF(Tabla1[[#This Row],[PAYMENT MODE]]="CASH","VERDADERO","FALSO")</f>
        <v>VERDADERO</v>
      </c>
      <c r="Y99" s="15" t="str">
        <f>TEXT(Tabla1[[#This Row],[formatted_date]],"mmm-aaaa")</f>
        <v>may-2021</v>
      </c>
    </row>
    <row r="100" spans="1:25">
      <c r="A100">
        <v>44319</v>
      </c>
      <c r="B100" t="s">
        <v>33</v>
      </c>
      <c r="C100" t="str">
        <f>Tabla1[[#This Row],[DATE]]&amp;Tabla1[[#This Row],[PRODUCT ID]]</f>
        <v>44319P0034</v>
      </c>
      <c r="D100">
        <v>3</v>
      </c>
      <c r="E100" t="s">
        <v>71</v>
      </c>
      <c r="F100" t="s">
        <v>71</v>
      </c>
      <c r="G100" s="5">
        <v>14</v>
      </c>
      <c r="H100" t="s">
        <v>83</v>
      </c>
      <c r="I100" t="s">
        <v>121</v>
      </c>
      <c r="J100" t="s">
        <v>124</v>
      </c>
      <c r="K100" s="12">
        <v>55</v>
      </c>
      <c r="L100" s="12">
        <v>58.3</v>
      </c>
      <c r="M100" s="12">
        <v>165</v>
      </c>
      <c r="N100" s="8">
        <v>174.9</v>
      </c>
      <c r="O100">
        <v>3</v>
      </c>
      <c r="P100" t="s">
        <v>130</v>
      </c>
      <c r="Q100">
        <v>2021</v>
      </c>
      <c r="R100" s="3">
        <v>44319</v>
      </c>
      <c r="S100" s="8">
        <f>Tabla1[[#This Row],[DISCOUNT %]]%*Tabla1[[#This Row],[Total Selling Value]]</f>
        <v>24.486000000000004</v>
      </c>
      <c r="T100" s="12">
        <f>Tabla1[[#This Row],[SELLING PRICE]]-Tabla1[[#This Row],[BUYING PRIZE]]</f>
        <v>3.2999999999999972</v>
      </c>
      <c r="U100" s="12">
        <f>Tabla1[[#This Row],[profit_per_product]]*Tabla1[[#This Row],[QUANTITY]]</f>
        <v>9.8999999999999915</v>
      </c>
      <c r="V100" s="16">
        <f>Tabla1[[#This Row],[total_profit]]/Tabla1[[#This Row],[Total Selling Value]]</f>
        <v>5.6603773584905613E-2</v>
      </c>
      <c r="W100" s="4" t="str">
        <f>IF(Tabla1[[#This Row],[Total Buying Value]]&gt;=((2/3)*MAX(Tabla1[Total Buying Value])),"Grande",IF(Tabla1[[#This Row],[Total Buying Value]]&lt;=((1/3)*MAX(Tabla1[Total Buying Value])),"Pequeña","Mediana"))</f>
        <v>Pequeña</v>
      </c>
      <c r="X100" s="4" t="str">
        <f>IF(Tabla1[[#This Row],[PAYMENT MODE]]="CASH","VERDADERO","FALSO")</f>
        <v>FALSO</v>
      </c>
      <c r="Y100" s="15" t="str">
        <f>TEXT(Tabla1[[#This Row],[formatted_date]],"mmm-aaaa")</f>
        <v>may-2021</v>
      </c>
    </row>
    <row r="101" spans="1:25">
      <c r="A101">
        <v>44320</v>
      </c>
      <c r="B101" t="s">
        <v>47</v>
      </c>
      <c r="C101" t="str">
        <f>Tabla1[[#This Row],[DATE]]&amp;Tabla1[[#This Row],[PRODUCT ID]]</f>
        <v>44320P0015</v>
      </c>
      <c r="D101">
        <v>13</v>
      </c>
      <c r="E101" t="s">
        <v>71</v>
      </c>
      <c r="F101" t="s">
        <v>71</v>
      </c>
      <c r="G101" s="5">
        <v>13</v>
      </c>
      <c r="H101" t="s">
        <v>98</v>
      </c>
      <c r="I101" t="s">
        <v>120</v>
      </c>
      <c r="J101" t="s">
        <v>125</v>
      </c>
      <c r="K101" s="12">
        <v>12</v>
      </c>
      <c r="L101" s="12">
        <v>15.72</v>
      </c>
      <c r="M101" s="12">
        <v>156</v>
      </c>
      <c r="N101" s="8">
        <v>204.36</v>
      </c>
      <c r="O101">
        <v>4</v>
      </c>
      <c r="P101" t="s">
        <v>130</v>
      </c>
      <c r="Q101">
        <v>2021</v>
      </c>
      <c r="R101" s="3">
        <v>44320</v>
      </c>
      <c r="S101" s="8">
        <f>Tabla1[[#This Row],[DISCOUNT %]]%*Tabla1[[#This Row],[Total Selling Value]]</f>
        <v>26.566800000000004</v>
      </c>
      <c r="T101" s="12">
        <f>Tabla1[[#This Row],[SELLING PRICE]]-Tabla1[[#This Row],[BUYING PRIZE]]</f>
        <v>3.7200000000000006</v>
      </c>
      <c r="U101" s="12">
        <f>Tabla1[[#This Row],[profit_per_product]]*Tabla1[[#This Row],[QUANTITY]]</f>
        <v>48.360000000000007</v>
      </c>
      <c r="V101" s="16">
        <f>Tabla1[[#This Row],[total_profit]]/Tabla1[[#This Row],[Total Selling Value]]</f>
        <v>0.23664122137404581</v>
      </c>
      <c r="W101" s="4" t="str">
        <f>IF(Tabla1[[#This Row],[Total Buying Value]]&gt;=((2/3)*MAX(Tabla1[Total Buying Value])),"Grande",IF(Tabla1[[#This Row],[Total Buying Value]]&lt;=((1/3)*MAX(Tabla1[Total Buying Value])),"Pequeña","Mediana"))</f>
        <v>Pequeña</v>
      </c>
      <c r="X101" s="4" t="str">
        <f>IF(Tabla1[[#This Row],[PAYMENT MODE]]="CASH","VERDADERO","FALSO")</f>
        <v>FALSO</v>
      </c>
      <c r="Y101" s="15" t="str">
        <f>TEXT(Tabla1[[#This Row],[formatted_date]],"mmm-aaaa")</f>
        <v>may-2021</v>
      </c>
    </row>
    <row r="102" spans="1:25">
      <c r="A102">
        <v>44320</v>
      </c>
      <c r="B102" t="s">
        <v>29</v>
      </c>
      <c r="C102" t="str">
        <f>Tabla1[[#This Row],[DATE]]&amp;Tabla1[[#This Row],[PRODUCT ID]]</f>
        <v>44320P0014</v>
      </c>
      <c r="D102">
        <v>4</v>
      </c>
      <c r="E102" t="s">
        <v>70</v>
      </c>
      <c r="F102" t="s">
        <v>138</v>
      </c>
      <c r="G102" s="5">
        <v>34</v>
      </c>
      <c r="H102" t="s">
        <v>113</v>
      </c>
      <c r="I102" t="s">
        <v>120</v>
      </c>
      <c r="J102" t="s">
        <v>123</v>
      </c>
      <c r="K102" s="12">
        <v>112</v>
      </c>
      <c r="L102" s="12">
        <v>146.72</v>
      </c>
      <c r="M102" s="12">
        <v>448</v>
      </c>
      <c r="N102" s="8">
        <v>586.88</v>
      </c>
      <c r="O102">
        <v>4</v>
      </c>
      <c r="P102" t="s">
        <v>130</v>
      </c>
      <c r="Q102">
        <v>2021</v>
      </c>
      <c r="R102" s="3">
        <v>44320</v>
      </c>
      <c r="S102" s="8">
        <f>Tabla1[[#This Row],[DISCOUNT %]]%*Tabla1[[#This Row],[Total Selling Value]]</f>
        <v>199.53920000000002</v>
      </c>
      <c r="T102" s="12">
        <f>Tabla1[[#This Row],[SELLING PRICE]]-Tabla1[[#This Row],[BUYING PRIZE]]</f>
        <v>34.72</v>
      </c>
      <c r="U102" s="12">
        <f>Tabla1[[#This Row],[profit_per_product]]*Tabla1[[#This Row],[QUANTITY]]</f>
        <v>138.88</v>
      </c>
      <c r="V102" s="16">
        <f>Tabla1[[#This Row],[total_profit]]/Tabla1[[#This Row],[Total Selling Value]]</f>
        <v>0.23664122137404581</v>
      </c>
      <c r="W102" s="4" t="str">
        <f>IF(Tabla1[[#This Row],[Total Buying Value]]&gt;=((2/3)*MAX(Tabla1[Total Buying Value])),"Grande",IF(Tabla1[[#This Row],[Total Buying Value]]&lt;=((1/3)*MAX(Tabla1[Total Buying Value])),"Pequeña","Mediana"))</f>
        <v>Pequeña</v>
      </c>
      <c r="X102" s="4" t="str">
        <f>IF(Tabla1[[#This Row],[PAYMENT MODE]]="CASH","VERDADERO","FALSO")</f>
        <v>VERDADERO</v>
      </c>
      <c r="Y102" s="15" t="str">
        <f>TEXT(Tabla1[[#This Row],[formatted_date]],"mmm-aaaa")</f>
        <v>may-2021</v>
      </c>
    </row>
    <row r="103" spans="1:25">
      <c r="A103">
        <v>44321</v>
      </c>
      <c r="B103" t="s">
        <v>57</v>
      </c>
      <c r="C103" t="str">
        <f>Tabla1[[#This Row],[DATE]]&amp;Tabla1[[#This Row],[PRODUCT ID]]</f>
        <v>44321P0009</v>
      </c>
      <c r="D103">
        <v>13</v>
      </c>
      <c r="E103" t="s">
        <v>70</v>
      </c>
      <c r="F103" t="s">
        <v>138</v>
      </c>
      <c r="G103" s="5">
        <v>43</v>
      </c>
      <c r="H103" t="s">
        <v>109</v>
      </c>
      <c r="I103" t="s">
        <v>119</v>
      </c>
      <c r="J103" t="s">
        <v>125</v>
      </c>
      <c r="K103" s="12">
        <v>6</v>
      </c>
      <c r="L103" s="12">
        <v>7.8599999999999994</v>
      </c>
      <c r="M103" s="12">
        <v>78</v>
      </c>
      <c r="N103" s="8">
        <v>102.18</v>
      </c>
      <c r="O103">
        <v>5</v>
      </c>
      <c r="P103" t="s">
        <v>130</v>
      </c>
      <c r="Q103">
        <v>2021</v>
      </c>
      <c r="R103" s="3">
        <v>44321</v>
      </c>
      <c r="S103" s="8">
        <f>Tabla1[[#This Row],[DISCOUNT %]]%*Tabla1[[#This Row],[Total Selling Value]]</f>
        <v>43.937400000000004</v>
      </c>
      <c r="T103" s="12">
        <f>Tabla1[[#This Row],[SELLING PRICE]]-Tabla1[[#This Row],[BUYING PRIZE]]</f>
        <v>1.8599999999999994</v>
      </c>
      <c r="U103" s="12">
        <f>Tabla1[[#This Row],[profit_per_product]]*Tabla1[[#This Row],[QUANTITY]]</f>
        <v>24.179999999999993</v>
      </c>
      <c r="V103" s="16">
        <f>Tabla1[[#This Row],[total_profit]]/Tabla1[[#This Row],[Total Selling Value]]</f>
        <v>0.23664122137404572</v>
      </c>
      <c r="W103" s="4" t="str">
        <f>IF(Tabla1[[#This Row],[Total Buying Value]]&gt;=((2/3)*MAX(Tabla1[Total Buying Value])),"Grande",IF(Tabla1[[#This Row],[Total Buying Value]]&lt;=((1/3)*MAX(Tabla1[Total Buying Value])),"Pequeña","Mediana"))</f>
        <v>Pequeña</v>
      </c>
      <c r="X103" s="4" t="str">
        <f>IF(Tabla1[[#This Row],[PAYMENT MODE]]="CASH","VERDADERO","FALSO")</f>
        <v>VERDADERO</v>
      </c>
      <c r="Y103" s="15" t="str">
        <f>TEXT(Tabla1[[#This Row],[formatted_date]],"mmm-aaaa")</f>
        <v>may-2021</v>
      </c>
    </row>
    <row r="104" spans="1:25">
      <c r="A104">
        <v>44322</v>
      </c>
      <c r="B104" t="s">
        <v>45</v>
      </c>
      <c r="C104" t="str">
        <f>Tabla1[[#This Row],[DATE]]&amp;Tabla1[[#This Row],[PRODUCT ID]]</f>
        <v>44322P0008</v>
      </c>
      <c r="D104">
        <v>15</v>
      </c>
      <c r="E104" t="s">
        <v>70</v>
      </c>
      <c r="F104" t="s">
        <v>71</v>
      </c>
      <c r="G104" s="5">
        <v>0</v>
      </c>
      <c r="H104" t="s">
        <v>96</v>
      </c>
      <c r="I104" t="s">
        <v>119</v>
      </c>
      <c r="J104" t="s">
        <v>123</v>
      </c>
      <c r="K104" s="12">
        <v>83</v>
      </c>
      <c r="L104" s="12">
        <v>94.62</v>
      </c>
      <c r="M104" s="12">
        <v>1245</v>
      </c>
      <c r="N104" s="8">
        <v>1419.3</v>
      </c>
      <c r="O104">
        <v>6</v>
      </c>
      <c r="P104" t="s">
        <v>130</v>
      </c>
      <c r="Q104">
        <v>2021</v>
      </c>
      <c r="R104" s="3">
        <v>44322</v>
      </c>
      <c r="S104" s="8">
        <f>Tabla1[[#This Row],[DISCOUNT %]]%*Tabla1[[#This Row],[Total Selling Value]]</f>
        <v>0</v>
      </c>
      <c r="T104" s="12">
        <f>Tabla1[[#This Row],[SELLING PRICE]]-Tabla1[[#This Row],[BUYING PRIZE]]</f>
        <v>11.620000000000005</v>
      </c>
      <c r="U104" s="12">
        <f>Tabla1[[#This Row],[profit_per_product]]*Tabla1[[#This Row],[QUANTITY]]</f>
        <v>174.30000000000007</v>
      </c>
      <c r="V104" s="16">
        <f>Tabla1[[#This Row],[total_profit]]/Tabla1[[#This Row],[Total Selling Value]]</f>
        <v>0.1228070175438597</v>
      </c>
      <c r="W104" s="4" t="str">
        <f>IF(Tabla1[[#This Row],[Total Buying Value]]&gt;=((2/3)*MAX(Tabla1[Total Buying Value])),"Grande",IF(Tabla1[[#This Row],[Total Buying Value]]&lt;=((1/3)*MAX(Tabla1[Total Buying Value])),"Pequeña","Mediana"))</f>
        <v>Mediana</v>
      </c>
      <c r="X104" s="4" t="str">
        <f>IF(Tabla1[[#This Row],[PAYMENT MODE]]="CASH","VERDADERO","FALSO")</f>
        <v>FALSO</v>
      </c>
      <c r="Y104" s="15" t="str">
        <f>TEXT(Tabla1[[#This Row],[formatted_date]],"mmm-aaaa")</f>
        <v>may-2021</v>
      </c>
    </row>
    <row r="105" spans="1:25">
      <c r="A105">
        <v>44322</v>
      </c>
      <c r="B105" t="s">
        <v>57</v>
      </c>
      <c r="C105" t="str">
        <f>Tabla1[[#This Row],[DATE]]&amp;Tabla1[[#This Row],[PRODUCT ID]]</f>
        <v>44322P0009</v>
      </c>
      <c r="D105">
        <v>6</v>
      </c>
      <c r="E105" t="s">
        <v>71</v>
      </c>
      <c r="F105" t="s">
        <v>71</v>
      </c>
      <c r="G105" s="5">
        <v>27</v>
      </c>
      <c r="H105" t="s">
        <v>109</v>
      </c>
      <c r="I105" t="s">
        <v>119</v>
      </c>
      <c r="J105" t="s">
        <v>125</v>
      </c>
      <c r="K105" s="12">
        <v>6</v>
      </c>
      <c r="L105" s="12">
        <v>7.8599999999999994</v>
      </c>
      <c r="M105" s="12">
        <v>36</v>
      </c>
      <c r="N105" s="8">
        <v>47.16</v>
      </c>
      <c r="O105">
        <v>6</v>
      </c>
      <c r="P105" t="s">
        <v>130</v>
      </c>
      <c r="Q105">
        <v>2021</v>
      </c>
      <c r="R105" s="3">
        <v>44322</v>
      </c>
      <c r="S105" s="8">
        <f>Tabla1[[#This Row],[DISCOUNT %]]%*Tabla1[[#This Row],[Total Selling Value]]</f>
        <v>12.7332</v>
      </c>
      <c r="T105" s="12">
        <f>Tabla1[[#This Row],[SELLING PRICE]]-Tabla1[[#This Row],[BUYING PRIZE]]</f>
        <v>1.8599999999999994</v>
      </c>
      <c r="U105" s="12">
        <f>Tabla1[[#This Row],[profit_per_product]]*Tabla1[[#This Row],[QUANTITY]]</f>
        <v>11.159999999999997</v>
      </c>
      <c r="V105" s="16">
        <f>Tabla1[[#This Row],[total_profit]]/Tabla1[[#This Row],[Total Selling Value]]</f>
        <v>0.23664122137404575</v>
      </c>
      <c r="W105" s="4" t="str">
        <f>IF(Tabla1[[#This Row],[Total Buying Value]]&gt;=((2/3)*MAX(Tabla1[Total Buying Value])),"Grande",IF(Tabla1[[#This Row],[Total Buying Value]]&lt;=((1/3)*MAX(Tabla1[Total Buying Value])),"Pequeña","Mediana"))</f>
        <v>Pequeña</v>
      </c>
      <c r="X105" s="4" t="str">
        <f>IF(Tabla1[[#This Row],[PAYMENT MODE]]="CASH","VERDADERO","FALSO")</f>
        <v>FALSO</v>
      </c>
      <c r="Y105" s="15" t="str">
        <f>TEXT(Tabla1[[#This Row],[formatted_date]],"mmm-aaaa")</f>
        <v>may-2021</v>
      </c>
    </row>
    <row r="106" spans="1:25">
      <c r="A106">
        <v>44323</v>
      </c>
      <c r="B106" t="s">
        <v>50</v>
      </c>
      <c r="C106" t="str">
        <f>Tabla1[[#This Row],[DATE]]&amp;Tabla1[[#This Row],[PRODUCT ID]]</f>
        <v>44323P0018</v>
      </c>
      <c r="D106">
        <v>1</v>
      </c>
      <c r="E106" t="s">
        <v>70</v>
      </c>
      <c r="F106" t="s">
        <v>138</v>
      </c>
      <c r="G106" s="5">
        <v>4</v>
      </c>
      <c r="H106" t="s">
        <v>102</v>
      </c>
      <c r="I106" t="s">
        <v>120</v>
      </c>
      <c r="J106" t="s">
        <v>125</v>
      </c>
      <c r="K106" s="12">
        <v>37</v>
      </c>
      <c r="L106" s="12">
        <v>49.21</v>
      </c>
      <c r="M106" s="12">
        <v>37</v>
      </c>
      <c r="N106" s="8">
        <v>49.21</v>
      </c>
      <c r="O106">
        <v>7</v>
      </c>
      <c r="P106" t="s">
        <v>130</v>
      </c>
      <c r="Q106">
        <v>2021</v>
      </c>
      <c r="R106" s="3">
        <v>44323</v>
      </c>
      <c r="S106" s="8">
        <f>Tabla1[[#This Row],[DISCOUNT %]]%*Tabla1[[#This Row],[Total Selling Value]]</f>
        <v>1.9684000000000001</v>
      </c>
      <c r="T106" s="12">
        <f>Tabla1[[#This Row],[SELLING PRICE]]-Tabla1[[#This Row],[BUYING PRIZE]]</f>
        <v>12.21</v>
      </c>
      <c r="U106" s="12">
        <f>Tabla1[[#This Row],[profit_per_product]]*Tabla1[[#This Row],[QUANTITY]]</f>
        <v>12.21</v>
      </c>
      <c r="V106" s="16">
        <f>Tabla1[[#This Row],[total_profit]]/Tabla1[[#This Row],[Total Selling Value]]</f>
        <v>0.24812030075187971</v>
      </c>
      <c r="W106" s="4" t="str">
        <f>IF(Tabla1[[#This Row],[Total Buying Value]]&gt;=((2/3)*MAX(Tabla1[Total Buying Value])),"Grande",IF(Tabla1[[#This Row],[Total Buying Value]]&lt;=((1/3)*MAX(Tabla1[Total Buying Value])),"Pequeña","Mediana"))</f>
        <v>Pequeña</v>
      </c>
      <c r="X106" s="4" t="str">
        <f>IF(Tabla1[[#This Row],[PAYMENT MODE]]="CASH","VERDADERO","FALSO")</f>
        <v>VERDADERO</v>
      </c>
      <c r="Y106" s="15" t="str">
        <f>TEXT(Tabla1[[#This Row],[formatted_date]],"mmm-aaaa")</f>
        <v>may-2021</v>
      </c>
    </row>
    <row r="107" spans="1:25">
      <c r="A107">
        <v>44325</v>
      </c>
      <c r="B107" t="s">
        <v>41</v>
      </c>
      <c r="C107" t="str">
        <f>Tabla1[[#This Row],[DATE]]&amp;Tabla1[[#This Row],[PRODUCT ID]]</f>
        <v>44325P0016</v>
      </c>
      <c r="D107">
        <v>6</v>
      </c>
      <c r="E107" t="s">
        <v>71</v>
      </c>
      <c r="F107" t="s">
        <v>71</v>
      </c>
      <c r="G107" s="5">
        <v>44</v>
      </c>
      <c r="H107" t="s">
        <v>91</v>
      </c>
      <c r="I107" t="s">
        <v>120</v>
      </c>
      <c r="J107" t="s">
        <v>125</v>
      </c>
      <c r="K107" s="12">
        <v>13</v>
      </c>
      <c r="L107" s="12">
        <v>16.64</v>
      </c>
      <c r="M107" s="12">
        <v>78</v>
      </c>
      <c r="N107" s="8">
        <v>99.84</v>
      </c>
      <c r="O107">
        <v>9</v>
      </c>
      <c r="P107" t="s">
        <v>130</v>
      </c>
      <c r="Q107">
        <v>2021</v>
      </c>
      <c r="R107" s="3">
        <v>44325</v>
      </c>
      <c r="S107" s="8">
        <f>Tabla1[[#This Row],[DISCOUNT %]]%*Tabla1[[#This Row],[Total Selling Value]]</f>
        <v>43.929600000000001</v>
      </c>
      <c r="T107" s="12">
        <f>Tabla1[[#This Row],[SELLING PRICE]]-Tabla1[[#This Row],[BUYING PRIZE]]</f>
        <v>3.6400000000000006</v>
      </c>
      <c r="U107" s="12">
        <f>Tabla1[[#This Row],[profit_per_product]]*Tabla1[[#This Row],[QUANTITY]]</f>
        <v>21.840000000000003</v>
      </c>
      <c r="V107" s="16">
        <f>Tabla1[[#This Row],[total_profit]]/Tabla1[[#This Row],[Total Selling Value]]</f>
        <v>0.21875000000000003</v>
      </c>
      <c r="W107" s="4" t="str">
        <f>IF(Tabla1[[#This Row],[Total Buying Value]]&gt;=((2/3)*MAX(Tabla1[Total Buying Value])),"Grande",IF(Tabla1[[#This Row],[Total Buying Value]]&lt;=((1/3)*MAX(Tabla1[Total Buying Value])),"Pequeña","Mediana"))</f>
        <v>Pequeña</v>
      </c>
      <c r="X107" s="4" t="str">
        <f>IF(Tabla1[[#This Row],[PAYMENT MODE]]="CASH","VERDADERO","FALSO")</f>
        <v>FALSO</v>
      </c>
      <c r="Y107" s="15" t="str">
        <f>TEXT(Tabla1[[#This Row],[formatted_date]],"mmm-aaaa")</f>
        <v>may-2021</v>
      </c>
    </row>
    <row r="108" spans="1:25">
      <c r="A108">
        <v>44325</v>
      </c>
      <c r="B108" t="s">
        <v>53</v>
      </c>
      <c r="C108" t="str">
        <f>Tabla1[[#This Row],[DATE]]&amp;Tabla1[[#This Row],[PRODUCT ID]]</f>
        <v>44325P0028</v>
      </c>
      <c r="D108">
        <v>8</v>
      </c>
      <c r="E108" t="s">
        <v>70</v>
      </c>
      <c r="F108" t="s">
        <v>138</v>
      </c>
      <c r="G108" s="5">
        <v>24</v>
      </c>
      <c r="H108" t="s">
        <v>105</v>
      </c>
      <c r="I108" t="s">
        <v>121</v>
      </c>
      <c r="J108" t="s">
        <v>125</v>
      </c>
      <c r="K108" s="12">
        <v>37</v>
      </c>
      <c r="L108" s="12">
        <v>41.81</v>
      </c>
      <c r="M108" s="12">
        <v>296</v>
      </c>
      <c r="N108" s="8">
        <v>334.48</v>
      </c>
      <c r="O108">
        <v>9</v>
      </c>
      <c r="P108" t="s">
        <v>130</v>
      </c>
      <c r="Q108">
        <v>2021</v>
      </c>
      <c r="R108" s="3">
        <v>44325</v>
      </c>
      <c r="S108" s="8">
        <f>Tabla1[[#This Row],[DISCOUNT %]]%*Tabla1[[#This Row],[Total Selling Value]]</f>
        <v>80.275199999999998</v>
      </c>
      <c r="T108" s="12">
        <f>Tabla1[[#This Row],[SELLING PRICE]]-Tabla1[[#This Row],[BUYING PRIZE]]</f>
        <v>4.8100000000000023</v>
      </c>
      <c r="U108" s="12">
        <f>Tabla1[[#This Row],[profit_per_product]]*Tabla1[[#This Row],[QUANTITY]]</f>
        <v>38.480000000000018</v>
      </c>
      <c r="V108" s="16">
        <f>Tabla1[[#This Row],[total_profit]]/Tabla1[[#This Row],[Total Selling Value]]</f>
        <v>0.11504424778761067</v>
      </c>
      <c r="W108" s="4" t="str">
        <f>IF(Tabla1[[#This Row],[Total Buying Value]]&gt;=((2/3)*MAX(Tabla1[Total Buying Value])),"Grande",IF(Tabla1[[#This Row],[Total Buying Value]]&lt;=((1/3)*MAX(Tabla1[Total Buying Value])),"Pequeña","Mediana"))</f>
        <v>Pequeña</v>
      </c>
      <c r="X108" s="4" t="str">
        <f>IF(Tabla1[[#This Row],[PAYMENT MODE]]="CASH","VERDADERO","FALSO")</f>
        <v>VERDADERO</v>
      </c>
      <c r="Y108" s="15" t="str">
        <f>TEXT(Tabla1[[#This Row],[formatted_date]],"mmm-aaaa")</f>
        <v>may-2021</v>
      </c>
    </row>
    <row r="109" spans="1:25">
      <c r="A109">
        <v>44328</v>
      </c>
      <c r="B109" t="s">
        <v>41</v>
      </c>
      <c r="C109" t="str">
        <f>Tabla1[[#This Row],[DATE]]&amp;Tabla1[[#This Row],[PRODUCT ID]]</f>
        <v>44328P0016</v>
      </c>
      <c r="D109">
        <v>3</v>
      </c>
      <c r="E109" t="s">
        <v>70</v>
      </c>
      <c r="F109" t="s">
        <v>71</v>
      </c>
      <c r="G109" s="5">
        <v>52</v>
      </c>
      <c r="H109" t="s">
        <v>91</v>
      </c>
      <c r="I109" t="s">
        <v>120</v>
      </c>
      <c r="J109" t="s">
        <v>125</v>
      </c>
      <c r="K109" s="12">
        <v>13</v>
      </c>
      <c r="L109" s="12">
        <v>16.64</v>
      </c>
      <c r="M109" s="12">
        <v>39</v>
      </c>
      <c r="N109" s="8">
        <v>49.92</v>
      </c>
      <c r="O109">
        <v>12</v>
      </c>
      <c r="P109" t="s">
        <v>130</v>
      </c>
      <c r="Q109">
        <v>2021</v>
      </c>
      <c r="R109" s="3">
        <v>44328</v>
      </c>
      <c r="S109" s="8">
        <f>Tabla1[[#This Row],[DISCOUNT %]]%*Tabla1[[#This Row],[Total Selling Value]]</f>
        <v>25.958400000000001</v>
      </c>
      <c r="T109" s="12">
        <f>Tabla1[[#This Row],[SELLING PRICE]]-Tabla1[[#This Row],[BUYING PRIZE]]</f>
        <v>3.6400000000000006</v>
      </c>
      <c r="U109" s="12">
        <f>Tabla1[[#This Row],[profit_per_product]]*Tabla1[[#This Row],[QUANTITY]]</f>
        <v>10.920000000000002</v>
      </c>
      <c r="V109" s="16">
        <f>Tabla1[[#This Row],[total_profit]]/Tabla1[[#This Row],[Total Selling Value]]</f>
        <v>0.21875000000000003</v>
      </c>
      <c r="W109" s="4" t="str">
        <f>IF(Tabla1[[#This Row],[Total Buying Value]]&gt;=((2/3)*MAX(Tabla1[Total Buying Value])),"Grande",IF(Tabla1[[#This Row],[Total Buying Value]]&lt;=((1/3)*MAX(Tabla1[Total Buying Value])),"Pequeña","Mediana"))</f>
        <v>Pequeña</v>
      </c>
      <c r="X109" s="4" t="str">
        <f>IF(Tabla1[[#This Row],[PAYMENT MODE]]="CASH","VERDADERO","FALSO")</f>
        <v>FALSO</v>
      </c>
      <c r="Y109" s="15" t="str">
        <f>TEXT(Tabla1[[#This Row],[formatted_date]],"mmm-aaaa")</f>
        <v>may-2021</v>
      </c>
    </row>
    <row r="110" spans="1:25">
      <c r="A110">
        <v>44328</v>
      </c>
      <c r="B110" t="s">
        <v>24</v>
      </c>
      <c r="C110" t="str">
        <f>Tabla1[[#This Row],[DATE]]&amp;Tabla1[[#This Row],[PRODUCT ID]]</f>
        <v>44328P0035</v>
      </c>
      <c r="D110">
        <v>15</v>
      </c>
      <c r="E110" t="s">
        <v>70</v>
      </c>
      <c r="F110" t="s">
        <v>71</v>
      </c>
      <c r="G110" s="5">
        <v>7</v>
      </c>
      <c r="H110" t="s">
        <v>77</v>
      </c>
      <c r="I110" t="s">
        <v>121</v>
      </c>
      <c r="J110" t="s">
        <v>125</v>
      </c>
      <c r="K110" s="12">
        <v>5</v>
      </c>
      <c r="L110" s="12">
        <v>6.7</v>
      </c>
      <c r="M110" s="12">
        <v>75</v>
      </c>
      <c r="N110" s="8">
        <v>100.5</v>
      </c>
      <c r="O110">
        <v>12</v>
      </c>
      <c r="P110" t="s">
        <v>130</v>
      </c>
      <c r="Q110">
        <v>2021</v>
      </c>
      <c r="R110" s="3">
        <v>44328</v>
      </c>
      <c r="S110" s="8">
        <f>Tabla1[[#This Row],[DISCOUNT %]]%*Tabla1[[#This Row],[Total Selling Value]]</f>
        <v>7.035000000000001</v>
      </c>
      <c r="T110" s="12">
        <f>Tabla1[[#This Row],[SELLING PRICE]]-Tabla1[[#This Row],[BUYING PRIZE]]</f>
        <v>1.7000000000000002</v>
      </c>
      <c r="U110" s="12">
        <f>Tabla1[[#This Row],[profit_per_product]]*Tabla1[[#This Row],[QUANTITY]]</f>
        <v>25.500000000000004</v>
      </c>
      <c r="V110" s="16">
        <f>Tabla1[[#This Row],[total_profit]]/Tabla1[[#This Row],[Total Selling Value]]</f>
        <v>0.2537313432835821</v>
      </c>
      <c r="W110" s="4" t="str">
        <f>IF(Tabla1[[#This Row],[Total Buying Value]]&gt;=((2/3)*MAX(Tabla1[Total Buying Value])),"Grande",IF(Tabla1[[#This Row],[Total Buying Value]]&lt;=((1/3)*MAX(Tabla1[Total Buying Value])),"Pequeña","Mediana"))</f>
        <v>Pequeña</v>
      </c>
      <c r="X110" s="4" t="str">
        <f>IF(Tabla1[[#This Row],[PAYMENT MODE]]="CASH","VERDADERO","FALSO")</f>
        <v>FALSO</v>
      </c>
      <c r="Y110" s="15" t="str">
        <f>TEXT(Tabla1[[#This Row],[formatted_date]],"mmm-aaaa")</f>
        <v>may-2021</v>
      </c>
    </row>
    <row r="111" spans="1:25">
      <c r="A111">
        <v>44329</v>
      </c>
      <c r="B111" t="s">
        <v>39</v>
      </c>
      <c r="C111" t="str">
        <f>Tabla1[[#This Row],[DATE]]&amp;Tabla1[[#This Row],[PRODUCT ID]]</f>
        <v>44329P0029</v>
      </c>
      <c r="D111">
        <v>4</v>
      </c>
      <c r="E111" t="s">
        <v>70</v>
      </c>
      <c r="F111" t="s">
        <v>71</v>
      </c>
      <c r="G111" s="5">
        <v>28</v>
      </c>
      <c r="H111" t="s">
        <v>89</v>
      </c>
      <c r="I111" t="s">
        <v>121</v>
      </c>
      <c r="J111" t="s">
        <v>124</v>
      </c>
      <c r="K111" s="12">
        <v>47</v>
      </c>
      <c r="L111" s="12">
        <v>53.11</v>
      </c>
      <c r="M111" s="12">
        <v>188</v>
      </c>
      <c r="N111" s="8">
        <v>212.44</v>
      </c>
      <c r="O111">
        <v>13</v>
      </c>
      <c r="P111" t="s">
        <v>130</v>
      </c>
      <c r="Q111">
        <v>2021</v>
      </c>
      <c r="R111" s="3">
        <v>44329</v>
      </c>
      <c r="S111" s="8">
        <f>Tabla1[[#This Row],[DISCOUNT %]]%*Tabla1[[#This Row],[Total Selling Value]]</f>
        <v>59.483200000000004</v>
      </c>
      <c r="T111" s="12">
        <f>Tabla1[[#This Row],[SELLING PRICE]]-Tabla1[[#This Row],[BUYING PRIZE]]</f>
        <v>6.1099999999999994</v>
      </c>
      <c r="U111" s="12">
        <f>Tabla1[[#This Row],[profit_per_product]]*Tabla1[[#This Row],[QUANTITY]]</f>
        <v>24.439999999999998</v>
      </c>
      <c r="V111" s="16">
        <f>Tabla1[[#This Row],[total_profit]]/Tabla1[[#This Row],[Total Selling Value]]</f>
        <v>0.1150442477876106</v>
      </c>
      <c r="W111" s="4" t="str">
        <f>IF(Tabla1[[#This Row],[Total Buying Value]]&gt;=((2/3)*MAX(Tabla1[Total Buying Value])),"Grande",IF(Tabla1[[#This Row],[Total Buying Value]]&lt;=((1/3)*MAX(Tabla1[Total Buying Value])),"Pequeña","Mediana"))</f>
        <v>Pequeña</v>
      </c>
      <c r="X111" s="4" t="str">
        <f>IF(Tabla1[[#This Row],[PAYMENT MODE]]="CASH","VERDADERO","FALSO")</f>
        <v>FALSO</v>
      </c>
      <c r="Y111" s="15" t="str">
        <f>TEXT(Tabla1[[#This Row],[formatted_date]],"mmm-aaaa")</f>
        <v>may-2021</v>
      </c>
    </row>
    <row r="112" spans="1:25">
      <c r="A112">
        <v>44336</v>
      </c>
      <c r="B112" t="s">
        <v>30</v>
      </c>
      <c r="C112" t="str">
        <f>Tabla1[[#This Row],[DATE]]&amp;Tabla1[[#This Row],[PRODUCT ID]]</f>
        <v>44336P0042</v>
      </c>
      <c r="D112">
        <v>2</v>
      </c>
      <c r="E112" t="s">
        <v>71</v>
      </c>
      <c r="F112" t="s">
        <v>138</v>
      </c>
      <c r="G112" s="5">
        <v>1</v>
      </c>
      <c r="H112" t="s">
        <v>80</v>
      </c>
      <c r="I112" t="s">
        <v>118</v>
      </c>
      <c r="J112" t="s">
        <v>122</v>
      </c>
      <c r="K112" s="12">
        <v>120</v>
      </c>
      <c r="L112" s="12">
        <v>162</v>
      </c>
      <c r="M112" s="12">
        <v>240</v>
      </c>
      <c r="N112" s="8">
        <v>324</v>
      </c>
      <c r="O112">
        <v>20</v>
      </c>
      <c r="P112" t="s">
        <v>130</v>
      </c>
      <c r="Q112">
        <v>2021</v>
      </c>
      <c r="R112" s="3">
        <v>44336</v>
      </c>
      <c r="S112" s="8">
        <f>Tabla1[[#This Row],[DISCOUNT %]]%*Tabla1[[#This Row],[Total Selling Value]]</f>
        <v>3.24</v>
      </c>
      <c r="T112" s="12">
        <f>Tabla1[[#This Row],[SELLING PRICE]]-Tabla1[[#This Row],[BUYING PRIZE]]</f>
        <v>42</v>
      </c>
      <c r="U112" s="12">
        <f>Tabla1[[#This Row],[profit_per_product]]*Tabla1[[#This Row],[QUANTITY]]</f>
        <v>84</v>
      </c>
      <c r="V112" s="16">
        <f>Tabla1[[#This Row],[total_profit]]/Tabla1[[#This Row],[Total Selling Value]]</f>
        <v>0.25925925925925924</v>
      </c>
      <c r="W112" s="4" t="str">
        <f>IF(Tabla1[[#This Row],[Total Buying Value]]&gt;=((2/3)*MAX(Tabla1[Total Buying Value])),"Grande",IF(Tabla1[[#This Row],[Total Buying Value]]&lt;=((1/3)*MAX(Tabla1[Total Buying Value])),"Pequeña","Mediana"))</f>
        <v>Pequeña</v>
      </c>
      <c r="X112" s="4" t="str">
        <f>IF(Tabla1[[#This Row],[PAYMENT MODE]]="CASH","VERDADERO","FALSO")</f>
        <v>VERDADERO</v>
      </c>
      <c r="Y112" s="15" t="str">
        <f>TEXT(Tabla1[[#This Row],[formatted_date]],"mmm-aaaa")</f>
        <v>may-2021</v>
      </c>
    </row>
    <row r="113" spans="1:25">
      <c r="A113">
        <v>44339</v>
      </c>
      <c r="B113" t="s">
        <v>37</v>
      </c>
      <c r="C113" t="str">
        <f>Tabla1[[#This Row],[DATE]]&amp;Tabla1[[#This Row],[PRODUCT ID]]</f>
        <v>44339P0040</v>
      </c>
      <c r="D113">
        <v>11</v>
      </c>
      <c r="E113" t="s">
        <v>70</v>
      </c>
      <c r="F113" t="s">
        <v>71</v>
      </c>
      <c r="G113" s="5">
        <v>9</v>
      </c>
      <c r="H113" t="s">
        <v>87</v>
      </c>
      <c r="I113" t="s">
        <v>118</v>
      </c>
      <c r="J113" t="s">
        <v>123</v>
      </c>
      <c r="K113" s="12">
        <v>90</v>
      </c>
      <c r="L113" s="12">
        <v>115.2</v>
      </c>
      <c r="M113" s="12">
        <v>990</v>
      </c>
      <c r="N113" s="8">
        <v>1267.2</v>
      </c>
      <c r="O113">
        <v>23</v>
      </c>
      <c r="P113" t="s">
        <v>130</v>
      </c>
      <c r="Q113">
        <v>2021</v>
      </c>
      <c r="R113" s="3">
        <v>44339</v>
      </c>
      <c r="S113" s="8">
        <f>Tabla1[[#This Row],[DISCOUNT %]]%*Tabla1[[#This Row],[Total Selling Value]]</f>
        <v>114.048</v>
      </c>
      <c r="T113" s="12">
        <f>Tabla1[[#This Row],[SELLING PRICE]]-Tabla1[[#This Row],[BUYING PRIZE]]</f>
        <v>25.200000000000003</v>
      </c>
      <c r="U113" s="12">
        <f>Tabla1[[#This Row],[profit_per_product]]*Tabla1[[#This Row],[QUANTITY]]</f>
        <v>277.20000000000005</v>
      </c>
      <c r="V113" s="16">
        <f>Tabla1[[#This Row],[total_profit]]/Tabla1[[#This Row],[Total Selling Value]]</f>
        <v>0.21875000000000003</v>
      </c>
      <c r="W113" s="4" t="str">
        <f>IF(Tabla1[[#This Row],[Total Buying Value]]&gt;=((2/3)*MAX(Tabla1[Total Buying Value])),"Grande",IF(Tabla1[[#This Row],[Total Buying Value]]&lt;=((1/3)*MAX(Tabla1[Total Buying Value])),"Pequeña","Mediana"))</f>
        <v>Mediana</v>
      </c>
      <c r="X113" s="4" t="str">
        <f>IF(Tabla1[[#This Row],[PAYMENT MODE]]="CASH","VERDADERO","FALSO")</f>
        <v>FALSO</v>
      </c>
      <c r="Y113" s="15" t="str">
        <f>TEXT(Tabla1[[#This Row],[formatted_date]],"mmm-aaaa")</f>
        <v>may-2021</v>
      </c>
    </row>
    <row r="114" spans="1:25">
      <c r="A114">
        <v>44346</v>
      </c>
      <c r="B114" t="s">
        <v>32</v>
      </c>
      <c r="C114" t="str">
        <f>Tabla1[[#This Row],[DATE]]&amp;Tabla1[[#This Row],[PRODUCT ID]]</f>
        <v>44346P0023</v>
      </c>
      <c r="D114">
        <v>13</v>
      </c>
      <c r="E114" t="s">
        <v>71</v>
      </c>
      <c r="F114" t="s">
        <v>71</v>
      </c>
      <c r="G114" s="5">
        <v>5</v>
      </c>
      <c r="H114" t="s">
        <v>82</v>
      </c>
      <c r="I114" t="s">
        <v>117</v>
      </c>
      <c r="J114" t="s">
        <v>122</v>
      </c>
      <c r="K114" s="12">
        <v>141</v>
      </c>
      <c r="L114" s="12">
        <v>149.46</v>
      </c>
      <c r="M114" s="12">
        <v>1833</v>
      </c>
      <c r="N114" s="8">
        <v>1942.98</v>
      </c>
      <c r="O114">
        <v>30</v>
      </c>
      <c r="P114" t="s">
        <v>130</v>
      </c>
      <c r="Q114">
        <v>2021</v>
      </c>
      <c r="R114" s="3">
        <v>44346</v>
      </c>
      <c r="S114" s="8">
        <f>Tabla1[[#This Row],[DISCOUNT %]]%*Tabla1[[#This Row],[Total Selling Value]]</f>
        <v>97.149000000000001</v>
      </c>
      <c r="T114" s="12">
        <f>Tabla1[[#This Row],[SELLING PRICE]]-Tabla1[[#This Row],[BUYING PRIZE]]</f>
        <v>8.460000000000008</v>
      </c>
      <c r="U114" s="12">
        <f>Tabla1[[#This Row],[profit_per_product]]*Tabla1[[#This Row],[QUANTITY]]</f>
        <v>109.9800000000001</v>
      </c>
      <c r="V114" s="16">
        <f>Tabla1[[#This Row],[total_profit]]/Tabla1[[#This Row],[Total Selling Value]]</f>
        <v>5.660377358490571E-2</v>
      </c>
      <c r="W114" s="4" t="str">
        <f>IF(Tabla1[[#This Row],[Total Buying Value]]&gt;=((2/3)*MAX(Tabla1[Total Buying Value])),"Grande",IF(Tabla1[[#This Row],[Total Buying Value]]&lt;=((1/3)*MAX(Tabla1[Total Buying Value])),"Pequeña","Mediana"))</f>
        <v>Grande</v>
      </c>
      <c r="X114" s="4" t="str">
        <f>IF(Tabla1[[#This Row],[PAYMENT MODE]]="CASH","VERDADERO","FALSO")</f>
        <v>FALSO</v>
      </c>
      <c r="Y114" s="15" t="str">
        <f>TEXT(Tabla1[[#This Row],[formatted_date]],"mmm-aaaa")</f>
        <v>may-2021</v>
      </c>
    </row>
    <row r="115" spans="1:25">
      <c r="A115">
        <v>44346</v>
      </c>
      <c r="B115" t="s">
        <v>22</v>
      </c>
      <c r="C115" t="str">
        <f>Tabla1[[#This Row],[DATE]]&amp;Tabla1[[#This Row],[PRODUCT ID]]</f>
        <v>44346P0013</v>
      </c>
      <c r="D115">
        <v>6</v>
      </c>
      <c r="E115" t="s">
        <v>71</v>
      </c>
      <c r="F115" t="s">
        <v>138</v>
      </c>
      <c r="G115" s="5">
        <v>39</v>
      </c>
      <c r="H115" t="s">
        <v>75</v>
      </c>
      <c r="I115" t="s">
        <v>120</v>
      </c>
      <c r="J115" t="s">
        <v>123</v>
      </c>
      <c r="K115" s="12">
        <v>112</v>
      </c>
      <c r="L115" s="12">
        <v>122.08</v>
      </c>
      <c r="M115" s="12">
        <v>672</v>
      </c>
      <c r="N115" s="8">
        <v>732.48</v>
      </c>
      <c r="O115">
        <v>30</v>
      </c>
      <c r="P115" t="s">
        <v>130</v>
      </c>
      <c r="Q115">
        <v>2021</v>
      </c>
      <c r="R115" s="3">
        <v>44346</v>
      </c>
      <c r="S115" s="8">
        <f>Tabla1[[#This Row],[DISCOUNT %]]%*Tabla1[[#This Row],[Total Selling Value]]</f>
        <v>285.66720000000004</v>
      </c>
      <c r="T115" s="12">
        <f>Tabla1[[#This Row],[SELLING PRICE]]-Tabla1[[#This Row],[BUYING PRIZE]]</f>
        <v>10.079999999999998</v>
      </c>
      <c r="U115" s="12">
        <f>Tabla1[[#This Row],[profit_per_product]]*Tabla1[[#This Row],[QUANTITY]]</f>
        <v>60.47999999999999</v>
      </c>
      <c r="V115" s="16">
        <f>Tabla1[[#This Row],[total_profit]]/Tabla1[[#This Row],[Total Selling Value]]</f>
        <v>8.2568807339449532E-2</v>
      </c>
      <c r="W115" s="4" t="str">
        <f>IF(Tabla1[[#This Row],[Total Buying Value]]&gt;=((2/3)*MAX(Tabla1[Total Buying Value])),"Grande",IF(Tabla1[[#This Row],[Total Buying Value]]&lt;=((1/3)*MAX(Tabla1[Total Buying Value])),"Pequeña","Mediana"))</f>
        <v>Pequeña</v>
      </c>
      <c r="X115" s="4" t="str">
        <f>IF(Tabla1[[#This Row],[PAYMENT MODE]]="CASH","VERDADERO","FALSO")</f>
        <v>VERDADERO</v>
      </c>
      <c r="Y115" s="15" t="str">
        <f>TEXT(Tabla1[[#This Row],[formatted_date]],"mmm-aaaa")</f>
        <v>may-2021</v>
      </c>
    </row>
    <row r="116" spans="1:25">
      <c r="A116">
        <v>44350</v>
      </c>
      <c r="B116" t="s">
        <v>52</v>
      </c>
      <c r="C116" t="str">
        <f>Tabla1[[#This Row],[DATE]]&amp;Tabla1[[#This Row],[PRODUCT ID]]</f>
        <v>44350P0021</v>
      </c>
      <c r="D116">
        <v>10</v>
      </c>
      <c r="E116" t="s">
        <v>70</v>
      </c>
      <c r="F116" t="s">
        <v>138</v>
      </c>
      <c r="G116" s="5">
        <v>14</v>
      </c>
      <c r="H116" t="s">
        <v>104</v>
      </c>
      <c r="I116" t="s">
        <v>117</v>
      </c>
      <c r="J116" t="s">
        <v>122</v>
      </c>
      <c r="K116" s="12">
        <v>126</v>
      </c>
      <c r="L116" s="12">
        <v>162.54</v>
      </c>
      <c r="M116" s="12">
        <v>1260</v>
      </c>
      <c r="N116" s="8">
        <v>1625.4</v>
      </c>
      <c r="O116">
        <v>3</v>
      </c>
      <c r="P116" t="s">
        <v>131</v>
      </c>
      <c r="Q116">
        <v>2021</v>
      </c>
      <c r="R116" s="3">
        <v>44350</v>
      </c>
      <c r="S116" s="8">
        <f>Tabla1[[#This Row],[DISCOUNT %]]%*Tabla1[[#This Row],[Total Selling Value]]</f>
        <v>227.55600000000004</v>
      </c>
      <c r="T116" s="12">
        <f>Tabla1[[#This Row],[SELLING PRICE]]-Tabla1[[#This Row],[BUYING PRIZE]]</f>
        <v>36.539999999999992</v>
      </c>
      <c r="U116" s="12">
        <f>Tabla1[[#This Row],[profit_per_product]]*Tabla1[[#This Row],[QUANTITY]]</f>
        <v>365.39999999999992</v>
      </c>
      <c r="V116" s="16">
        <f>Tabla1[[#This Row],[total_profit]]/Tabla1[[#This Row],[Total Selling Value]]</f>
        <v>0.22480620155038752</v>
      </c>
      <c r="W116" s="4" t="str">
        <f>IF(Tabla1[[#This Row],[Total Buying Value]]&gt;=((2/3)*MAX(Tabla1[Total Buying Value])),"Grande",IF(Tabla1[[#This Row],[Total Buying Value]]&lt;=((1/3)*MAX(Tabla1[Total Buying Value])),"Pequeña","Mediana"))</f>
        <v>Mediana</v>
      </c>
      <c r="X116" s="4" t="str">
        <f>IF(Tabla1[[#This Row],[PAYMENT MODE]]="CASH","VERDADERO","FALSO")</f>
        <v>VERDADERO</v>
      </c>
      <c r="Y116" s="15" t="str">
        <f>TEXT(Tabla1[[#This Row],[formatted_date]],"mmm-aaaa")</f>
        <v>jun-2021</v>
      </c>
    </row>
    <row r="117" spans="1:25">
      <c r="A117">
        <v>44351</v>
      </c>
      <c r="B117" t="s">
        <v>34</v>
      </c>
      <c r="C117" t="str">
        <f>Tabla1[[#This Row],[DATE]]&amp;Tabla1[[#This Row],[PRODUCT ID]]</f>
        <v>44351P0020</v>
      </c>
      <c r="D117">
        <v>8</v>
      </c>
      <c r="E117" t="s">
        <v>68</v>
      </c>
      <c r="F117" t="s">
        <v>71</v>
      </c>
      <c r="G117" s="5">
        <v>11</v>
      </c>
      <c r="H117" t="s">
        <v>84</v>
      </c>
      <c r="I117" t="s">
        <v>117</v>
      </c>
      <c r="J117" t="s">
        <v>124</v>
      </c>
      <c r="K117" s="12">
        <v>61</v>
      </c>
      <c r="L117" s="12">
        <v>76.25</v>
      </c>
      <c r="M117" s="12">
        <v>488</v>
      </c>
      <c r="N117" s="8">
        <v>610</v>
      </c>
      <c r="O117">
        <v>4</v>
      </c>
      <c r="P117" t="s">
        <v>131</v>
      </c>
      <c r="Q117">
        <v>2021</v>
      </c>
      <c r="R117" s="3">
        <v>44351</v>
      </c>
      <c r="S117" s="8">
        <f>Tabla1[[#This Row],[DISCOUNT %]]%*Tabla1[[#This Row],[Total Selling Value]]</f>
        <v>67.099999999999994</v>
      </c>
      <c r="T117" s="12">
        <f>Tabla1[[#This Row],[SELLING PRICE]]-Tabla1[[#This Row],[BUYING PRIZE]]</f>
        <v>15.25</v>
      </c>
      <c r="U117" s="12">
        <f>Tabla1[[#This Row],[profit_per_product]]*Tabla1[[#This Row],[QUANTITY]]</f>
        <v>122</v>
      </c>
      <c r="V117" s="16">
        <f>Tabla1[[#This Row],[total_profit]]/Tabla1[[#This Row],[Total Selling Value]]</f>
        <v>0.2</v>
      </c>
      <c r="W117" s="4" t="str">
        <f>IF(Tabla1[[#This Row],[Total Buying Value]]&gt;=((2/3)*MAX(Tabla1[Total Buying Value])),"Grande",IF(Tabla1[[#This Row],[Total Buying Value]]&lt;=((1/3)*MAX(Tabla1[Total Buying Value])),"Pequeña","Mediana"))</f>
        <v>Pequeña</v>
      </c>
      <c r="X117" s="4" t="str">
        <f>IF(Tabla1[[#This Row],[PAYMENT MODE]]="CASH","VERDADERO","FALSO")</f>
        <v>FALSO</v>
      </c>
      <c r="Y117" s="15" t="str">
        <f>TEXT(Tabla1[[#This Row],[formatted_date]],"mmm-aaaa")</f>
        <v>jun-2021</v>
      </c>
    </row>
    <row r="118" spans="1:25">
      <c r="A118">
        <v>44351</v>
      </c>
      <c r="B118" t="s">
        <v>34</v>
      </c>
      <c r="C118" t="str">
        <f>Tabla1[[#This Row],[DATE]]&amp;Tabla1[[#This Row],[PRODUCT ID]]</f>
        <v>44351P0020</v>
      </c>
      <c r="D118">
        <v>12</v>
      </c>
      <c r="E118" t="s">
        <v>71</v>
      </c>
      <c r="F118" t="s">
        <v>138</v>
      </c>
      <c r="G118" s="5">
        <v>29</v>
      </c>
      <c r="H118" t="s">
        <v>84</v>
      </c>
      <c r="I118" t="s">
        <v>117</v>
      </c>
      <c r="J118" t="s">
        <v>124</v>
      </c>
      <c r="K118" s="12">
        <v>61</v>
      </c>
      <c r="L118" s="12">
        <v>76.25</v>
      </c>
      <c r="M118" s="12">
        <v>732</v>
      </c>
      <c r="N118" s="8">
        <v>915</v>
      </c>
      <c r="O118">
        <v>4</v>
      </c>
      <c r="P118" t="s">
        <v>131</v>
      </c>
      <c r="Q118">
        <v>2021</v>
      </c>
      <c r="R118" s="3">
        <v>44351</v>
      </c>
      <c r="S118" s="8">
        <f>Tabla1[[#This Row],[DISCOUNT %]]%*Tabla1[[#This Row],[Total Selling Value]]</f>
        <v>265.34999999999997</v>
      </c>
      <c r="T118" s="12">
        <f>Tabla1[[#This Row],[SELLING PRICE]]-Tabla1[[#This Row],[BUYING PRIZE]]</f>
        <v>15.25</v>
      </c>
      <c r="U118" s="12">
        <f>Tabla1[[#This Row],[profit_per_product]]*Tabla1[[#This Row],[QUANTITY]]</f>
        <v>183</v>
      </c>
      <c r="V118" s="16">
        <f>Tabla1[[#This Row],[total_profit]]/Tabla1[[#This Row],[Total Selling Value]]</f>
        <v>0.2</v>
      </c>
      <c r="W118" s="4" t="str">
        <f>IF(Tabla1[[#This Row],[Total Buying Value]]&gt;=((2/3)*MAX(Tabla1[Total Buying Value])),"Grande",IF(Tabla1[[#This Row],[Total Buying Value]]&lt;=((1/3)*MAX(Tabla1[Total Buying Value])),"Pequeña","Mediana"))</f>
        <v>Pequeña</v>
      </c>
      <c r="X118" s="4" t="str">
        <f>IF(Tabla1[[#This Row],[PAYMENT MODE]]="CASH","VERDADERO","FALSO")</f>
        <v>VERDADERO</v>
      </c>
      <c r="Y118" s="15" t="str">
        <f>TEXT(Tabla1[[#This Row],[formatted_date]],"mmm-aaaa")</f>
        <v>jun-2021</v>
      </c>
    </row>
    <row r="119" spans="1:25">
      <c r="A119">
        <v>44352</v>
      </c>
      <c r="B119" t="s">
        <v>42</v>
      </c>
      <c r="C119" t="str">
        <f>Tabla1[[#This Row],[DATE]]&amp;Tabla1[[#This Row],[PRODUCT ID]]</f>
        <v>44352P0022</v>
      </c>
      <c r="D119">
        <v>15</v>
      </c>
      <c r="E119" t="s">
        <v>68</v>
      </c>
      <c r="F119" t="s">
        <v>71</v>
      </c>
      <c r="G119" s="5">
        <v>27</v>
      </c>
      <c r="H119" t="s">
        <v>92</v>
      </c>
      <c r="I119" t="s">
        <v>117</v>
      </c>
      <c r="J119" t="s">
        <v>122</v>
      </c>
      <c r="K119" s="12">
        <v>121</v>
      </c>
      <c r="L119" s="12">
        <v>141.57</v>
      </c>
      <c r="M119" s="12">
        <v>1815</v>
      </c>
      <c r="N119" s="8">
        <v>2123.5500000000002</v>
      </c>
      <c r="O119">
        <v>5</v>
      </c>
      <c r="P119" t="s">
        <v>131</v>
      </c>
      <c r="Q119">
        <v>2021</v>
      </c>
      <c r="R119" s="3">
        <v>44352</v>
      </c>
      <c r="S119" s="8">
        <f>Tabla1[[#This Row],[DISCOUNT %]]%*Tabla1[[#This Row],[Total Selling Value]]</f>
        <v>573.35850000000005</v>
      </c>
      <c r="T119" s="12">
        <f>Tabla1[[#This Row],[SELLING PRICE]]-Tabla1[[#This Row],[BUYING PRIZE]]</f>
        <v>20.569999999999993</v>
      </c>
      <c r="U119" s="12">
        <f>Tabla1[[#This Row],[profit_per_product]]*Tabla1[[#This Row],[QUANTITY]]</f>
        <v>308.5499999999999</v>
      </c>
      <c r="V119" s="16">
        <f>Tabla1[[#This Row],[total_profit]]/Tabla1[[#This Row],[Total Selling Value]]</f>
        <v>0.14529914529914523</v>
      </c>
      <c r="W119" s="4" t="str">
        <f>IF(Tabla1[[#This Row],[Total Buying Value]]&gt;=((2/3)*MAX(Tabla1[Total Buying Value])),"Grande",IF(Tabla1[[#This Row],[Total Buying Value]]&lt;=((1/3)*MAX(Tabla1[Total Buying Value])),"Pequeña","Mediana"))</f>
        <v>Grande</v>
      </c>
      <c r="X119" s="4" t="str">
        <f>IF(Tabla1[[#This Row],[PAYMENT MODE]]="CASH","VERDADERO","FALSO")</f>
        <v>FALSO</v>
      </c>
      <c r="Y119" s="15" t="str">
        <f>TEXT(Tabla1[[#This Row],[formatted_date]],"mmm-aaaa")</f>
        <v>jun-2021</v>
      </c>
    </row>
    <row r="120" spans="1:25">
      <c r="A120">
        <v>44352</v>
      </c>
      <c r="B120" t="s">
        <v>24</v>
      </c>
      <c r="C120" t="str">
        <f>Tabla1[[#This Row],[DATE]]&amp;Tabla1[[#This Row],[PRODUCT ID]]</f>
        <v>44352P0035</v>
      </c>
      <c r="D120">
        <v>10</v>
      </c>
      <c r="E120" t="s">
        <v>70</v>
      </c>
      <c r="F120" t="s">
        <v>71</v>
      </c>
      <c r="G120" s="5">
        <v>38</v>
      </c>
      <c r="H120" t="s">
        <v>77</v>
      </c>
      <c r="I120" t="s">
        <v>121</v>
      </c>
      <c r="J120" t="s">
        <v>125</v>
      </c>
      <c r="K120" s="12">
        <v>5</v>
      </c>
      <c r="L120" s="12">
        <v>6.7</v>
      </c>
      <c r="M120" s="12">
        <v>50</v>
      </c>
      <c r="N120" s="8">
        <v>67</v>
      </c>
      <c r="O120">
        <v>5</v>
      </c>
      <c r="P120" t="s">
        <v>131</v>
      </c>
      <c r="Q120">
        <v>2021</v>
      </c>
      <c r="R120" s="3">
        <v>44352</v>
      </c>
      <c r="S120" s="8">
        <f>Tabla1[[#This Row],[DISCOUNT %]]%*Tabla1[[#This Row],[Total Selling Value]]</f>
        <v>25.46</v>
      </c>
      <c r="T120" s="12">
        <f>Tabla1[[#This Row],[SELLING PRICE]]-Tabla1[[#This Row],[BUYING PRIZE]]</f>
        <v>1.7000000000000002</v>
      </c>
      <c r="U120" s="12">
        <f>Tabla1[[#This Row],[profit_per_product]]*Tabla1[[#This Row],[QUANTITY]]</f>
        <v>17</v>
      </c>
      <c r="V120" s="16">
        <f>Tabla1[[#This Row],[total_profit]]/Tabla1[[#This Row],[Total Selling Value]]</f>
        <v>0.2537313432835821</v>
      </c>
      <c r="W120" s="4" t="str">
        <f>IF(Tabla1[[#This Row],[Total Buying Value]]&gt;=((2/3)*MAX(Tabla1[Total Buying Value])),"Grande",IF(Tabla1[[#This Row],[Total Buying Value]]&lt;=((1/3)*MAX(Tabla1[Total Buying Value])),"Pequeña","Mediana"))</f>
        <v>Pequeña</v>
      </c>
      <c r="X120" s="4" t="str">
        <f>IF(Tabla1[[#This Row],[PAYMENT MODE]]="CASH","VERDADERO","FALSO")</f>
        <v>FALSO</v>
      </c>
      <c r="Y120" s="15" t="str">
        <f>TEXT(Tabla1[[#This Row],[formatted_date]],"mmm-aaaa")</f>
        <v>jun-2021</v>
      </c>
    </row>
    <row r="121" spans="1:25">
      <c r="A121">
        <v>44353</v>
      </c>
      <c r="B121" t="s">
        <v>58</v>
      </c>
      <c r="C121" t="str">
        <f>Tabla1[[#This Row],[DATE]]&amp;Tabla1[[#This Row],[PRODUCT ID]]</f>
        <v>44353P0033</v>
      </c>
      <c r="D121">
        <v>6</v>
      </c>
      <c r="E121" t="s">
        <v>70</v>
      </c>
      <c r="F121" t="s">
        <v>71</v>
      </c>
      <c r="G121" s="5">
        <v>15</v>
      </c>
      <c r="H121" t="s">
        <v>110</v>
      </c>
      <c r="I121" t="s">
        <v>121</v>
      </c>
      <c r="J121" t="s">
        <v>123</v>
      </c>
      <c r="K121" s="12">
        <v>95</v>
      </c>
      <c r="L121" s="12">
        <v>119.7</v>
      </c>
      <c r="M121" s="12">
        <v>570</v>
      </c>
      <c r="N121" s="8">
        <v>718.2</v>
      </c>
      <c r="O121">
        <v>6</v>
      </c>
      <c r="P121" t="s">
        <v>131</v>
      </c>
      <c r="Q121">
        <v>2021</v>
      </c>
      <c r="R121" s="3">
        <v>44353</v>
      </c>
      <c r="S121" s="8">
        <f>Tabla1[[#This Row],[DISCOUNT %]]%*Tabla1[[#This Row],[Total Selling Value]]</f>
        <v>107.73</v>
      </c>
      <c r="T121" s="12">
        <f>Tabla1[[#This Row],[SELLING PRICE]]-Tabla1[[#This Row],[BUYING PRIZE]]</f>
        <v>24.700000000000003</v>
      </c>
      <c r="U121" s="12">
        <f>Tabla1[[#This Row],[profit_per_product]]*Tabla1[[#This Row],[QUANTITY]]</f>
        <v>148.20000000000002</v>
      </c>
      <c r="V121" s="16">
        <f>Tabla1[[#This Row],[total_profit]]/Tabla1[[#This Row],[Total Selling Value]]</f>
        <v>0.20634920634920637</v>
      </c>
      <c r="W121" s="4" t="str">
        <f>IF(Tabla1[[#This Row],[Total Buying Value]]&gt;=((2/3)*MAX(Tabla1[Total Buying Value])),"Grande",IF(Tabla1[[#This Row],[Total Buying Value]]&lt;=((1/3)*MAX(Tabla1[Total Buying Value])),"Pequeña","Mediana"))</f>
        <v>Pequeña</v>
      </c>
      <c r="X121" s="4" t="str">
        <f>IF(Tabla1[[#This Row],[PAYMENT MODE]]="CASH","VERDADERO","FALSO")</f>
        <v>FALSO</v>
      </c>
      <c r="Y121" s="15" t="str">
        <f>TEXT(Tabla1[[#This Row],[formatted_date]],"mmm-aaaa")</f>
        <v>jun-2021</v>
      </c>
    </row>
    <row r="122" spans="1:25">
      <c r="A122">
        <v>44355</v>
      </c>
      <c r="B122" t="s">
        <v>53</v>
      </c>
      <c r="C122" t="str">
        <f>Tabla1[[#This Row],[DATE]]&amp;Tabla1[[#This Row],[PRODUCT ID]]</f>
        <v>44355P0028</v>
      </c>
      <c r="D122">
        <v>11</v>
      </c>
      <c r="E122" t="s">
        <v>70</v>
      </c>
      <c r="F122" t="s">
        <v>71</v>
      </c>
      <c r="G122" s="5">
        <v>42</v>
      </c>
      <c r="H122" t="s">
        <v>105</v>
      </c>
      <c r="I122" t="s">
        <v>121</v>
      </c>
      <c r="J122" t="s">
        <v>125</v>
      </c>
      <c r="K122" s="12">
        <v>37</v>
      </c>
      <c r="L122" s="12">
        <v>41.81</v>
      </c>
      <c r="M122" s="12">
        <v>407</v>
      </c>
      <c r="N122" s="8">
        <v>459.91</v>
      </c>
      <c r="O122">
        <v>8</v>
      </c>
      <c r="P122" t="s">
        <v>131</v>
      </c>
      <c r="Q122">
        <v>2021</v>
      </c>
      <c r="R122" s="3">
        <v>44355</v>
      </c>
      <c r="S122" s="8">
        <f>Tabla1[[#This Row],[DISCOUNT %]]%*Tabla1[[#This Row],[Total Selling Value]]</f>
        <v>193.16220000000001</v>
      </c>
      <c r="T122" s="12">
        <f>Tabla1[[#This Row],[SELLING PRICE]]-Tabla1[[#This Row],[BUYING PRIZE]]</f>
        <v>4.8100000000000023</v>
      </c>
      <c r="U122" s="12">
        <f>Tabla1[[#This Row],[profit_per_product]]*Tabla1[[#This Row],[QUANTITY]]</f>
        <v>52.910000000000025</v>
      </c>
      <c r="V122" s="16">
        <f>Tabla1[[#This Row],[total_profit]]/Tabla1[[#This Row],[Total Selling Value]]</f>
        <v>0.11504424778761067</v>
      </c>
      <c r="W122" s="4" t="str">
        <f>IF(Tabla1[[#This Row],[Total Buying Value]]&gt;=((2/3)*MAX(Tabla1[Total Buying Value])),"Grande",IF(Tabla1[[#This Row],[Total Buying Value]]&lt;=((1/3)*MAX(Tabla1[Total Buying Value])),"Pequeña","Mediana"))</f>
        <v>Pequeña</v>
      </c>
      <c r="X122" s="4" t="str">
        <f>IF(Tabla1[[#This Row],[PAYMENT MODE]]="CASH","VERDADERO","FALSO")</f>
        <v>FALSO</v>
      </c>
      <c r="Y122" s="15" t="str">
        <f>TEXT(Tabla1[[#This Row],[formatted_date]],"mmm-aaaa")</f>
        <v>jun-2021</v>
      </c>
    </row>
    <row r="123" spans="1:25">
      <c r="A123">
        <v>44355</v>
      </c>
      <c r="B123" t="s">
        <v>23</v>
      </c>
      <c r="C123" t="str">
        <f>Tabla1[[#This Row],[DATE]]&amp;Tabla1[[#This Row],[PRODUCT ID]]</f>
        <v>44355P0004</v>
      </c>
      <c r="D123">
        <v>11</v>
      </c>
      <c r="E123" t="s">
        <v>68</v>
      </c>
      <c r="F123" t="s">
        <v>138</v>
      </c>
      <c r="G123" s="5">
        <v>39</v>
      </c>
      <c r="H123" t="s">
        <v>76</v>
      </c>
      <c r="I123" t="s">
        <v>119</v>
      </c>
      <c r="J123" t="s">
        <v>124</v>
      </c>
      <c r="K123" s="12">
        <v>44</v>
      </c>
      <c r="L123" s="12">
        <v>48.84</v>
      </c>
      <c r="M123" s="12">
        <v>484</v>
      </c>
      <c r="N123" s="8">
        <v>537.24</v>
      </c>
      <c r="O123">
        <v>8</v>
      </c>
      <c r="P123" t="s">
        <v>131</v>
      </c>
      <c r="Q123">
        <v>2021</v>
      </c>
      <c r="R123" s="3">
        <v>44355</v>
      </c>
      <c r="S123" s="8">
        <f>Tabla1[[#This Row],[DISCOUNT %]]%*Tabla1[[#This Row],[Total Selling Value]]</f>
        <v>209.52360000000002</v>
      </c>
      <c r="T123" s="12">
        <f>Tabla1[[#This Row],[SELLING PRICE]]-Tabla1[[#This Row],[BUYING PRIZE]]</f>
        <v>4.8400000000000034</v>
      </c>
      <c r="U123" s="12">
        <f>Tabla1[[#This Row],[profit_per_product]]*Tabla1[[#This Row],[QUANTITY]]</f>
        <v>53.240000000000038</v>
      </c>
      <c r="V123" s="16">
        <f>Tabla1[[#This Row],[total_profit]]/Tabla1[[#This Row],[Total Selling Value]]</f>
        <v>9.9099099099099169E-2</v>
      </c>
      <c r="W123" s="4" t="str">
        <f>IF(Tabla1[[#This Row],[Total Buying Value]]&gt;=((2/3)*MAX(Tabla1[Total Buying Value])),"Grande",IF(Tabla1[[#This Row],[Total Buying Value]]&lt;=((1/3)*MAX(Tabla1[Total Buying Value])),"Pequeña","Mediana"))</f>
        <v>Pequeña</v>
      </c>
      <c r="X123" s="4" t="str">
        <f>IF(Tabla1[[#This Row],[PAYMENT MODE]]="CASH","VERDADERO","FALSO")</f>
        <v>VERDADERO</v>
      </c>
      <c r="Y123" s="15" t="str">
        <f>TEXT(Tabla1[[#This Row],[formatted_date]],"mmm-aaaa")</f>
        <v>jun-2021</v>
      </c>
    </row>
    <row r="124" spans="1:25">
      <c r="A124">
        <v>44356</v>
      </c>
      <c r="B124" t="s">
        <v>36</v>
      </c>
      <c r="C124" t="str">
        <f>Tabla1[[#This Row],[DATE]]&amp;Tabla1[[#This Row],[PRODUCT ID]]</f>
        <v>44356P0001</v>
      </c>
      <c r="D124">
        <v>7</v>
      </c>
      <c r="E124" t="s">
        <v>70</v>
      </c>
      <c r="F124" t="s">
        <v>71</v>
      </c>
      <c r="G124" s="5">
        <v>2</v>
      </c>
      <c r="H124" t="s">
        <v>86</v>
      </c>
      <c r="I124" t="s">
        <v>119</v>
      </c>
      <c r="J124" t="s">
        <v>123</v>
      </c>
      <c r="K124" s="12">
        <v>98</v>
      </c>
      <c r="L124" s="12">
        <v>103.88</v>
      </c>
      <c r="M124" s="12">
        <v>686</v>
      </c>
      <c r="N124" s="8">
        <v>727.16</v>
      </c>
      <c r="O124">
        <v>9</v>
      </c>
      <c r="P124" t="s">
        <v>131</v>
      </c>
      <c r="Q124">
        <v>2021</v>
      </c>
      <c r="R124" s="3">
        <v>44356</v>
      </c>
      <c r="S124" s="8">
        <f>Tabla1[[#This Row],[DISCOUNT %]]%*Tabla1[[#This Row],[Total Selling Value]]</f>
        <v>14.543199999999999</v>
      </c>
      <c r="T124" s="12">
        <f>Tabla1[[#This Row],[SELLING PRICE]]-Tabla1[[#This Row],[BUYING PRIZE]]</f>
        <v>5.8799999999999955</v>
      </c>
      <c r="U124" s="12">
        <f>Tabla1[[#This Row],[profit_per_product]]*Tabla1[[#This Row],[QUANTITY]]</f>
        <v>41.159999999999968</v>
      </c>
      <c r="V124" s="16">
        <f>Tabla1[[#This Row],[total_profit]]/Tabla1[[#This Row],[Total Selling Value]]</f>
        <v>5.660377358490562E-2</v>
      </c>
      <c r="W124" s="4" t="str">
        <f>IF(Tabla1[[#This Row],[Total Buying Value]]&gt;=((2/3)*MAX(Tabla1[Total Buying Value])),"Grande",IF(Tabla1[[#This Row],[Total Buying Value]]&lt;=((1/3)*MAX(Tabla1[Total Buying Value])),"Pequeña","Mediana"))</f>
        <v>Pequeña</v>
      </c>
      <c r="X124" s="4" t="str">
        <f>IF(Tabla1[[#This Row],[PAYMENT MODE]]="CASH","VERDADERO","FALSO")</f>
        <v>FALSO</v>
      </c>
      <c r="Y124" s="15" t="str">
        <f>TEXT(Tabla1[[#This Row],[formatted_date]],"mmm-aaaa")</f>
        <v>jun-2021</v>
      </c>
    </row>
    <row r="125" spans="1:25">
      <c r="A125">
        <v>44358</v>
      </c>
      <c r="B125" t="s">
        <v>38</v>
      </c>
      <c r="C125" t="str">
        <f>Tabla1[[#This Row],[DATE]]&amp;Tabla1[[#This Row],[PRODUCT ID]]</f>
        <v>44358P0032</v>
      </c>
      <c r="D125">
        <v>12</v>
      </c>
      <c r="E125" t="s">
        <v>68</v>
      </c>
      <c r="F125" t="s">
        <v>138</v>
      </c>
      <c r="G125" s="5">
        <v>41</v>
      </c>
      <c r="H125" t="s">
        <v>88</v>
      </c>
      <c r="I125" t="s">
        <v>121</v>
      </c>
      <c r="J125" t="s">
        <v>123</v>
      </c>
      <c r="K125" s="12">
        <v>89</v>
      </c>
      <c r="L125" s="12">
        <v>117.48</v>
      </c>
      <c r="M125" s="12">
        <v>1068</v>
      </c>
      <c r="N125" s="8">
        <v>1409.76</v>
      </c>
      <c r="O125">
        <v>11</v>
      </c>
      <c r="P125" t="s">
        <v>131</v>
      </c>
      <c r="Q125">
        <v>2021</v>
      </c>
      <c r="R125" s="3">
        <v>44358</v>
      </c>
      <c r="S125" s="8">
        <f>Tabla1[[#This Row],[DISCOUNT %]]%*Tabla1[[#This Row],[Total Selling Value]]</f>
        <v>578.00159999999994</v>
      </c>
      <c r="T125" s="12">
        <f>Tabla1[[#This Row],[SELLING PRICE]]-Tabla1[[#This Row],[BUYING PRIZE]]</f>
        <v>28.480000000000004</v>
      </c>
      <c r="U125" s="12">
        <f>Tabla1[[#This Row],[profit_per_product]]*Tabla1[[#This Row],[QUANTITY]]</f>
        <v>341.76000000000005</v>
      </c>
      <c r="V125" s="16">
        <f>Tabla1[[#This Row],[total_profit]]/Tabla1[[#This Row],[Total Selling Value]]</f>
        <v>0.24242424242424246</v>
      </c>
      <c r="W125" s="4" t="str">
        <f>IF(Tabla1[[#This Row],[Total Buying Value]]&gt;=((2/3)*MAX(Tabla1[Total Buying Value])),"Grande",IF(Tabla1[[#This Row],[Total Buying Value]]&lt;=((1/3)*MAX(Tabla1[Total Buying Value])),"Pequeña","Mediana"))</f>
        <v>Mediana</v>
      </c>
      <c r="X125" s="4" t="str">
        <f>IF(Tabla1[[#This Row],[PAYMENT MODE]]="CASH","VERDADERO","FALSO")</f>
        <v>VERDADERO</v>
      </c>
      <c r="Y125" s="15" t="str">
        <f>TEXT(Tabla1[[#This Row],[formatted_date]],"mmm-aaaa")</f>
        <v>jun-2021</v>
      </c>
    </row>
    <row r="126" spans="1:25">
      <c r="A126">
        <v>44359</v>
      </c>
      <c r="B126" t="s">
        <v>61</v>
      </c>
      <c r="C126" t="str">
        <f>Tabla1[[#This Row],[DATE]]&amp;Tabla1[[#This Row],[PRODUCT ID]]</f>
        <v>44359P0041</v>
      </c>
      <c r="D126">
        <v>6</v>
      </c>
      <c r="E126" t="s">
        <v>70</v>
      </c>
      <c r="F126" t="s">
        <v>71</v>
      </c>
      <c r="G126" s="5">
        <v>51</v>
      </c>
      <c r="H126" t="s">
        <v>114</v>
      </c>
      <c r="I126" t="s">
        <v>118</v>
      </c>
      <c r="J126" t="s">
        <v>122</v>
      </c>
      <c r="K126" s="12">
        <v>138</v>
      </c>
      <c r="L126" s="12">
        <v>173.88</v>
      </c>
      <c r="M126" s="12">
        <v>828</v>
      </c>
      <c r="N126" s="8">
        <v>1043.28</v>
      </c>
      <c r="O126">
        <v>12</v>
      </c>
      <c r="P126" t="s">
        <v>131</v>
      </c>
      <c r="Q126">
        <v>2021</v>
      </c>
      <c r="R126" s="3">
        <v>44359</v>
      </c>
      <c r="S126" s="8">
        <f>Tabla1[[#This Row],[DISCOUNT %]]%*Tabla1[[#This Row],[Total Selling Value]]</f>
        <v>532.07280000000003</v>
      </c>
      <c r="T126" s="12">
        <f>Tabla1[[#This Row],[SELLING PRICE]]-Tabla1[[#This Row],[BUYING PRIZE]]</f>
        <v>35.879999999999995</v>
      </c>
      <c r="U126" s="12">
        <f>Tabla1[[#This Row],[profit_per_product]]*Tabla1[[#This Row],[QUANTITY]]</f>
        <v>215.27999999999997</v>
      </c>
      <c r="V126" s="16">
        <f>Tabla1[[#This Row],[total_profit]]/Tabla1[[#This Row],[Total Selling Value]]</f>
        <v>0.20634920634920634</v>
      </c>
      <c r="W126" s="4" t="str">
        <f>IF(Tabla1[[#This Row],[Total Buying Value]]&gt;=((2/3)*MAX(Tabla1[Total Buying Value])),"Grande",IF(Tabla1[[#This Row],[Total Buying Value]]&lt;=((1/3)*MAX(Tabla1[Total Buying Value])),"Pequeña","Mediana"))</f>
        <v>Mediana</v>
      </c>
      <c r="X126" s="4" t="str">
        <f>IF(Tabla1[[#This Row],[PAYMENT MODE]]="CASH","VERDADERO","FALSO")</f>
        <v>FALSO</v>
      </c>
      <c r="Y126" s="15" t="str">
        <f>TEXT(Tabla1[[#This Row],[formatted_date]],"mmm-aaaa")</f>
        <v>jun-2021</v>
      </c>
    </row>
    <row r="127" spans="1:25">
      <c r="A127">
        <v>44361</v>
      </c>
      <c r="B127" t="s">
        <v>27</v>
      </c>
      <c r="C127" t="str">
        <f>Tabla1[[#This Row],[DATE]]&amp;Tabla1[[#This Row],[PRODUCT ID]]</f>
        <v>44361P0025</v>
      </c>
      <c r="D127">
        <v>10</v>
      </c>
      <c r="E127" t="s">
        <v>71</v>
      </c>
      <c r="F127" t="s">
        <v>138</v>
      </c>
      <c r="G127" s="5">
        <v>43</v>
      </c>
      <c r="H127" t="s">
        <v>100</v>
      </c>
      <c r="I127" t="s">
        <v>117</v>
      </c>
      <c r="J127" t="s">
        <v>125</v>
      </c>
      <c r="K127" s="12">
        <v>7</v>
      </c>
      <c r="L127" s="12">
        <v>8.33</v>
      </c>
      <c r="M127" s="12">
        <v>70</v>
      </c>
      <c r="N127" s="8">
        <v>83.3</v>
      </c>
      <c r="O127">
        <v>14</v>
      </c>
      <c r="P127" t="s">
        <v>131</v>
      </c>
      <c r="Q127">
        <v>2021</v>
      </c>
      <c r="R127" s="3">
        <v>44361</v>
      </c>
      <c r="S127" s="8">
        <f>Tabla1[[#This Row],[DISCOUNT %]]%*Tabla1[[#This Row],[Total Selling Value]]</f>
        <v>35.818999999999996</v>
      </c>
      <c r="T127" s="12">
        <f>Tabla1[[#This Row],[SELLING PRICE]]-Tabla1[[#This Row],[BUYING PRIZE]]</f>
        <v>1.33</v>
      </c>
      <c r="U127" s="12">
        <f>Tabla1[[#This Row],[profit_per_product]]*Tabla1[[#This Row],[QUANTITY]]</f>
        <v>13.3</v>
      </c>
      <c r="V127" s="16">
        <f>Tabla1[[#This Row],[total_profit]]/Tabla1[[#This Row],[Total Selling Value]]</f>
        <v>0.1596638655462185</v>
      </c>
      <c r="W127" s="4" t="str">
        <f>IF(Tabla1[[#This Row],[Total Buying Value]]&gt;=((2/3)*MAX(Tabla1[Total Buying Value])),"Grande",IF(Tabla1[[#This Row],[Total Buying Value]]&lt;=((1/3)*MAX(Tabla1[Total Buying Value])),"Pequeña","Mediana"))</f>
        <v>Pequeña</v>
      </c>
      <c r="X127" s="4" t="str">
        <f>IF(Tabla1[[#This Row],[PAYMENT MODE]]="CASH","VERDADERO","FALSO")</f>
        <v>VERDADERO</v>
      </c>
      <c r="Y127" s="15" t="str">
        <f>TEXT(Tabla1[[#This Row],[formatted_date]],"mmm-aaaa")</f>
        <v>jun-2021</v>
      </c>
    </row>
    <row r="128" spans="1:25">
      <c r="A128">
        <v>44363</v>
      </c>
      <c r="B128" t="s">
        <v>60</v>
      </c>
      <c r="C128" t="str">
        <f>Tabla1[[#This Row],[DATE]]&amp;Tabla1[[#This Row],[PRODUCT ID]]</f>
        <v>44363P0019</v>
      </c>
      <c r="D128">
        <v>5</v>
      </c>
      <c r="E128" t="s">
        <v>68</v>
      </c>
      <c r="F128" t="s">
        <v>138</v>
      </c>
      <c r="G128" s="5">
        <v>41</v>
      </c>
      <c r="H128" t="s">
        <v>112</v>
      </c>
      <c r="I128" t="s">
        <v>120</v>
      </c>
      <c r="J128" t="s">
        <v>122</v>
      </c>
      <c r="K128" s="12">
        <v>150</v>
      </c>
      <c r="L128" s="12">
        <v>210</v>
      </c>
      <c r="M128" s="12">
        <v>750</v>
      </c>
      <c r="N128" s="8">
        <v>1050</v>
      </c>
      <c r="O128">
        <v>16</v>
      </c>
      <c r="P128" t="s">
        <v>131</v>
      </c>
      <c r="Q128">
        <v>2021</v>
      </c>
      <c r="R128" s="3">
        <v>44363</v>
      </c>
      <c r="S128" s="8">
        <f>Tabla1[[#This Row],[DISCOUNT %]]%*Tabla1[[#This Row],[Total Selling Value]]</f>
        <v>430.5</v>
      </c>
      <c r="T128" s="12">
        <f>Tabla1[[#This Row],[SELLING PRICE]]-Tabla1[[#This Row],[BUYING PRIZE]]</f>
        <v>60</v>
      </c>
      <c r="U128" s="12">
        <f>Tabla1[[#This Row],[profit_per_product]]*Tabla1[[#This Row],[QUANTITY]]</f>
        <v>300</v>
      </c>
      <c r="V128" s="16">
        <f>Tabla1[[#This Row],[total_profit]]/Tabla1[[#This Row],[Total Selling Value]]</f>
        <v>0.2857142857142857</v>
      </c>
      <c r="W128" s="4" t="str">
        <f>IF(Tabla1[[#This Row],[Total Buying Value]]&gt;=((2/3)*MAX(Tabla1[Total Buying Value])),"Grande",IF(Tabla1[[#This Row],[Total Buying Value]]&lt;=((1/3)*MAX(Tabla1[Total Buying Value])),"Pequeña","Mediana"))</f>
        <v>Pequeña</v>
      </c>
      <c r="X128" s="4" t="str">
        <f>IF(Tabla1[[#This Row],[PAYMENT MODE]]="CASH","VERDADERO","FALSO")</f>
        <v>VERDADERO</v>
      </c>
      <c r="Y128" s="15" t="str">
        <f>TEXT(Tabla1[[#This Row],[formatted_date]],"mmm-aaaa")</f>
        <v>jun-2021</v>
      </c>
    </row>
    <row r="129" spans="1:25">
      <c r="A129">
        <v>44363</v>
      </c>
      <c r="B129" t="s">
        <v>47</v>
      </c>
      <c r="C129" t="str">
        <f>Tabla1[[#This Row],[DATE]]&amp;Tabla1[[#This Row],[PRODUCT ID]]</f>
        <v>44363P0015</v>
      </c>
      <c r="D129">
        <v>12</v>
      </c>
      <c r="E129" t="s">
        <v>71</v>
      </c>
      <c r="F129" t="s">
        <v>138</v>
      </c>
      <c r="G129" s="5">
        <v>33</v>
      </c>
      <c r="H129" t="s">
        <v>98</v>
      </c>
      <c r="I129" t="s">
        <v>120</v>
      </c>
      <c r="J129" t="s">
        <v>125</v>
      </c>
      <c r="K129" s="12">
        <v>12</v>
      </c>
      <c r="L129" s="12">
        <v>15.72</v>
      </c>
      <c r="M129" s="12">
        <v>144</v>
      </c>
      <c r="N129" s="8">
        <v>188.64</v>
      </c>
      <c r="O129">
        <v>16</v>
      </c>
      <c r="P129" t="s">
        <v>131</v>
      </c>
      <c r="Q129">
        <v>2021</v>
      </c>
      <c r="R129" s="3">
        <v>44363</v>
      </c>
      <c r="S129" s="8">
        <f>Tabla1[[#This Row],[DISCOUNT %]]%*Tabla1[[#This Row],[Total Selling Value]]</f>
        <v>62.251199999999997</v>
      </c>
      <c r="T129" s="12">
        <f>Tabla1[[#This Row],[SELLING PRICE]]-Tabla1[[#This Row],[BUYING PRIZE]]</f>
        <v>3.7200000000000006</v>
      </c>
      <c r="U129" s="12">
        <f>Tabla1[[#This Row],[profit_per_product]]*Tabla1[[#This Row],[QUANTITY]]</f>
        <v>44.640000000000008</v>
      </c>
      <c r="V129" s="16">
        <f>Tabla1[[#This Row],[total_profit]]/Tabla1[[#This Row],[Total Selling Value]]</f>
        <v>0.23664122137404586</v>
      </c>
      <c r="W129" s="4" t="str">
        <f>IF(Tabla1[[#This Row],[Total Buying Value]]&gt;=((2/3)*MAX(Tabla1[Total Buying Value])),"Grande",IF(Tabla1[[#This Row],[Total Buying Value]]&lt;=((1/3)*MAX(Tabla1[Total Buying Value])),"Pequeña","Mediana"))</f>
        <v>Pequeña</v>
      </c>
      <c r="X129" s="4" t="str">
        <f>IF(Tabla1[[#This Row],[PAYMENT MODE]]="CASH","VERDADERO","FALSO")</f>
        <v>VERDADERO</v>
      </c>
      <c r="Y129" s="15" t="str">
        <f>TEXT(Tabla1[[#This Row],[formatted_date]],"mmm-aaaa")</f>
        <v>jun-2021</v>
      </c>
    </row>
    <row r="130" spans="1:25">
      <c r="A130">
        <v>44363</v>
      </c>
      <c r="B130" t="s">
        <v>54</v>
      </c>
      <c r="C130" t="str">
        <f>Tabla1[[#This Row],[DATE]]&amp;Tabla1[[#This Row],[PRODUCT ID]]</f>
        <v>44363P0039</v>
      </c>
      <c r="D130">
        <v>11</v>
      </c>
      <c r="E130" t="s">
        <v>70</v>
      </c>
      <c r="F130" t="s">
        <v>138</v>
      </c>
      <c r="G130" s="5">
        <v>46</v>
      </c>
      <c r="H130" t="s">
        <v>106</v>
      </c>
      <c r="I130" t="s">
        <v>118</v>
      </c>
      <c r="J130" t="s">
        <v>125</v>
      </c>
      <c r="K130" s="12">
        <v>37</v>
      </c>
      <c r="L130" s="12">
        <v>42.55</v>
      </c>
      <c r="M130" s="12">
        <v>407</v>
      </c>
      <c r="N130" s="8">
        <v>468.05</v>
      </c>
      <c r="O130">
        <v>16</v>
      </c>
      <c r="P130" t="s">
        <v>131</v>
      </c>
      <c r="Q130">
        <v>2021</v>
      </c>
      <c r="R130" s="3">
        <v>44363</v>
      </c>
      <c r="S130" s="8">
        <f>Tabla1[[#This Row],[DISCOUNT %]]%*Tabla1[[#This Row],[Total Selling Value]]</f>
        <v>215.30300000000003</v>
      </c>
      <c r="T130" s="12">
        <f>Tabla1[[#This Row],[SELLING PRICE]]-Tabla1[[#This Row],[BUYING PRIZE]]</f>
        <v>5.5499999999999972</v>
      </c>
      <c r="U130" s="12">
        <f>Tabla1[[#This Row],[profit_per_product]]*Tabla1[[#This Row],[QUANTITY]]</f>
        <v>61.049999999999969</v>
      </c>
      <c r="V130" s="16">
        <f>Tabla1[[#This Row],[total_profit]]/Tabla1[[#This Row],[Total Selling Value]]</f>
        <v>0.13043478260869559</v>
      </c>
      <c r="W130" s="4" t="str">
        <f>IF(Tabla1[[#This Row],[Total Buying Value]]&gt;=((2/3)*MAX(Tabla1[Total Buying Value])),"Grande",IF(Tabla1[[#This Row],[Total Buying Value]]&lt;=((1/3)*MAX(Tabla1[Total Buying Value])),"Pequeña","Mediana"))</f>
        <v>Pequeña</v>
      </c>
      <c r="X130" s="4" t="str">
        <f>IF(Tabla1[[#This Row],[PAYMENT MODE]]="CASH","VERDADERO","FALSO")</f>
        <v>VERDADERO</v>
      </c>
      <c r="Y130" s="15" t="str">
        <f>TEXT(Tabla1[[#This Row],[formatted_date]],"mmm-aaaa")</f>
        <v>jun-2021</v>
      </c>
    </row>
    <row r="131" spans="1:25">
      <c r="A131">
        <v>44365</v>
      </c>
      <c r="B131" t="s">
        <v>27</v>
      </c>
      <c r="C131" t="str">
        <f>Tabla1[[#This Row],[DATE]]&amp;Tabla1[[#This Row],[PRODUCT ID]]</f>
        <v>44365P0025</v>
      </c>
      <c r="D131">
        <v>13</v>
      </c>
      <c r="E131" t="s">
        <v>70</v>
      </c>
      <c r="F131" t="s">
        <v>138</v>
      </c>
      <c r="G131" s="5">
        <v>26</v>
      </c>
      <c r="H131" t="s">
        <v>100</v>
      </c>
      <c r="I131" t="s">
        <v>117</v>
      </c>
      <c r="J131" t="s">
        <v>125</v>
      </c>
      <c r="K131" s="12">
        <v>7</v>
      </c>
      <c r="L131" s="12">
        <v>8.33</v>
      </c>
      <c r="M131" s="12">
        <v>91</v>
      </c>
      <c r="N131" s="8">
        <v>108.29</v>
      </c>
      <c r="O131">
        <v>18</v>
      </c>
      <c r="P131" t="s">
        <v>131</v>
      </c>
      <c r="Q131">
        <v>2021</v>
      </c>
      <c r="R131" s="3">
        <v>44365</v>
      </c>
      <c r="S131" s="8">
        <f>Tabla1[[#This Row],[DISCOUNT %]]%*Tabla1[[#This Row],[Total Selling Value]]</f>
        <v>28.155400000000004</v>
      </c>
      <c r="T131" s="12">
        <f>Tabla1[[#This Row],[SELLING PRICE]]-Tabla1[[#This Row],[BUYING PRIZE]]</f>
        <v>1.33</v>
      </c>
      <c r="U131" s="12">
        <f>Tabla1[[#This Row],[profit_per_product]]*Tabla1[[#This Row],[QUANTITY]]</f>
        <v>17.29</v>
      </c>
      <c r="V131" s="16">
        <f>Tabla1[[#This Row],[total_profit]]/Tabla1[[#This Row],[Total Selling Value]]</f>
        <v>0.15966386554621848</v>
      </c>
      <c r="W131" s="4" t="str">
        <f>IF(Tabla1[[#This Row],[Total Buying Value]]&gt;=((2/3)*MAX(Tabla1[Total Buying Value])),"Grande",IF(Tabla1[[#This Row],[Total Buying Value]]&lt;=((1/3)*MAX(Tabla1[Total Buying Value])),"Pequeña","Mediana"))</f>
        <v>Pequeña</v>
      </c>
      <c r="X131" s="4" t="str">
        <f>IF(Tabla1[[#This Row],[PAYMENT MODE]]="CASH","VERDADERO","FALSO")</f>
        <v>VERDADERO</v>
      </c>
      <c r="Y131" s="15" t="str">
        <f>TEXT(Tabla1[[#This Row],[formatted_date]],"mmm-aaaa")</f>
        <v>jun-2021</v>
      </c>
    </row>
    <row r="132" spans="1:25">
      <c r="A132">
        <v>44366</v>
      </c>
      <c r="B132" t="s">
        <v>61</v>
      </c>
      <c r="C132" t="str">
        <f>Tabla1[[#This Row],[DATE]]&amp;Tabla1[[#This Row],[PRODUCT ID]]</f>
        <v>44366P0041</v>
      </c>
      <c r="D132">
        <v>5</v>
      </c>
      <c r="E132" t="s">
        <v>70</v>
      </c>
      <c r="F132" t="s">
        <v>71</v>
      </c>
      <c r="G132" s="5">
        <v>11</v>
      </c>
      <c r="H132" t="s">
        <v>114</v>
      </c>
      <c r="I132" t="s">
        <v>118</v>
      </c>
      <c r="J132" t="s">
        <v>122</v>
      </c>
      <c r="K132" s="12">
        <v>138</v>
      </c>
      <c r="L132" s="12">
        <v>173.88</v>
      </c>
      <c r="M132" s="12">
        <v>690</v>
      </c>
      <c r="N132" s="8">
        <v>869.4</v>
      </c>
      <c r="O132">
        <v>19</v>
      </c>
      <c r="P132" t="s">
        <v>131</v>
      </c>
      <c r="Q132">
        <v>2021</v>
      </c>
      <c r="R132" s="3">
        <v>44366</v>
      </c>
      <c r="S132" s="8">
        <f>Tabla1[[#This Row],[DISCOUNT %]]%*Tabla1[[#This Row],[Total Selling Value]]</f>
        <v>95.634</v>
      </c>
      <c r="T132" s="12">
        <f>Tabla1[[#This Row],[SELLING PRICE]]-Tabla1[[#This Row],[BUYING PRIZE]]</f>
        <v>35.879999999999995</v>
      </c>
      <c r="U132" s="12">
        <f>Tabla1[[#This Row],[profit_per_product]]*Tabla1[[#This Row],[QUANTITY]]</f>
        <v>179.39999999999998</v>
      </c>
      <c r="V132" s="16">
        <f>Tabla1[[#This Row],[total_profit]]/Tabla1[[#This Row],[Total Selling Value]]</f>
        <v>0.20634920634920634</v>
      </c>
      <c r="W132" s="4" t="str">
        <f>IF(Tabla1[[#This Row],[Total Buying Value]]&gt;=((2/3)*MAX(Tabla1[Total Buying Value])),"Grande",IF(Tabla1[[#This Row],[Total Buying Value]]&lt;=((1/3)*MAX(Tabla1[Total Buying Value])),"Pequeña","Mediana"))</f>
        <v>Pequeña</v>
      </c>
      <c r="X132" s="4" t="str">
        <f>IF(Tabla1[[#This Row],[PAYMENT MODE]]="CASH","VERDADERO","FALSO")</f>
        <v>FALSO</v>
      </c>
      <c r="Y132" s="15" t="str">
        <f>TEXT(Tabla1[[#This Row],[formatted_date]],"mmm-aaaa")</f>
        <v>jun-2021</v>
      </c>
    </row>
    <row r="133" spans="1:25">
      <c r="A133">
        <v>44367</v>
      </c>
      <c r="B133" t="s">
        <v>41</v>
      </c>
      <c r="C133" t="str">
        <f>Tabla1[[#This Row],[DATE]]&amp;Tabla1[[#This Row],[PRODUCT ID]]</f>
        <v>44367P0016</v>
      </c>
      <c r="D133">
        <v>1</v>
      </c>
      <c r="E133" t="s">
        <v>68</v>
      </c>
      <c r="F133" t="s">
        <v>138</v>
      </c>
      <c r="G133" s="5">
        <v>22</v>
      </c>
      <c r="H133" t="s">
        <v>91</v>
      </c>
      <c r="I133" t="s">
        <v>120</v>
      </c>
      <c r="J133" t="s">
        <v>125</v>
      </c>
      <c r="K133" s="12">
        <v>13</v>
      </c>
      <c r="L133" s="12">
        <v>16.64</v>
      </c>
      <c r="M133" s="12">
        <v>13</v>
      </c>
      <c r="N133" s="8">
        <v>16.64</v>
      </c>
      <c r="O133">
        <v>20</v>
      </c>
      <c r="P133" t="s">
        <v>131</v>
      </c>
      <c r="Q133">
        <v>2021</v>
      </c>
      <c r="R133" s="3">
        <v>44367</v>
      </c>
      <c r="S133" s="8">
        <f>Tabla1[[#This Row],[DISCOUNT %]]%*Tabla1[[#This Row],[Total Selling Value]]</f>
        <v>3.6608000000000001</v>
      </c>
      <c r="T133" s="12">
        <f>Tabla1[[#This Row],[SELLING PRICE]]-Tabla1[[#This Row],[BUYING PRIZE]]</f>
        <v>3.6400000000000006</v>
      </c>
      <c r="U133" s="12">
        <f>Tabla1[[#This Row],[profit_per_product]]*Tabla1[[#This Row],[QUANTITY]]</f>
        <v>3.6400000000000006</v>
      </c>
      <c r="V133" s="16">
        <f>Tabla1[[#This Row],[total_profit]]/Tabla1[[#This Row],[Total Selling Value]]</f>
        <v>0.21875000000000003</v>
      </c>
      <c r="W133" s="4" t="str">
        <f>IF(Tabla1[[#This Row],[Total Buying Value]]&gt;=((2/3)*MAX(Tabla1[Total Buying Value])),"Grande",IF(Tabla1[[#This Row],[Total Buying Value]]&lt;=((1/3)*MAX(Tabla1[Total Buying Value])),"Pequeña","Mediana"))</f>
        <v>Pequeña</v>
      </c>
      <c r="X133" s="4" t="str">
        <f>IF(Tabla1[[#This Row],[PAYMENT MODE]]="CASH","VERDADERO","FALSO")</f>
        <v>VERDADERO</v>
      </c>
      <c r="Y133" s="15" t="str">
        <f>TEXT(Tabla1[[#This Row],[formatted_date]],"mmm-aaaa")</f>
        <v>jun-2021</v>
      </c>
    </row>
    <row r="134" spans="1:25">
      <c r="A134">
        <v>44370</v>
      </c>
      <c r="B134" t="s">
        <v>41</v>
      </c>
      <c r="C134" t="str">
        <f>Tabla1[[#This Row],[DATE]]&amp;Tabla1[[#This Row],[PRODUCT ID]]</f>
        <v>44370P0016</v>
      </c>
      <c r="D134">
        <v>4</v>
      </c>
      <c r="E134" t="s">
        <v>70</v>
      </c>
      <c r="F134" t="s">
        <v>71</v>
      </c>
      <c r="G134" s="5">
        <v>26</v>
      </c>
      <c r="H134" t="s">
        <v>91</v>
      </c>
      <c r="I134" t="s">
        <v>120</v>
      </c>
      <c r="J134" t="s">
        <v>125</v>
      </c>
      <c r="K134" s="12">
        <v>13</v>
      </c>
      <c r="L134" s="12">
        <v>16.64</v>
      </c>
      <c r="M134" s="12">
        <v>52</v>
      </c>
      <c r="N134" s="8">
        <v>66.56</v>
      </c>
      <c r="O134">
        <v>23</v>
      </c>
      <c r="P134" t="s">
        <v>131</v>
      </c>
      <c r="Q134">
        <v>2021</v>
      </c>
      <c r="R134" s="3">
        <v>44370</v>
      </c>
      <c r="S134" s="8">
        <f>Tabla1[[#This Row],[DISCOUNT %]]%*Tabla1[[#This Row],[Total Selling Value]]</f>
        <v>17.305600000000002</v>
      </c>
      <c r="T134" s="12">
        <f>Tabla1[[#This Row],[SELLING PRICE]]-Tabla1[[#This Row],[BUYING PRIZE]]</f>
        <v>3.6400000000000006</v>
      </c>
      <c r="U134" s="12">
        <f>Tabla1[[#This Row],[profit_per_product]]*Tabla1[[#This Row],[QUANTITY]]</f>
        <v>14.560000000000002</v>
      </c>
      <c r="V134" s="16">
        <f>Tabla1[[#This Row],[total_profit]]/Tabla1[[#This Row],[Total Selling Value]]</f>
        <v>0.21875000000000003</v>
      </c>
      <c r="W134" s="4" t="str">
        <f>IF(Tabla1[[#This Row],[Total Buying Value]]&gt;=((2/3)*MAX(Tabla1[Total Buying Value])),"Grande",IF(Tabla1[[#This Row],[Total Buying Value]]&lt;=((1/3)*MAX(Tabla1[Total Buying Value])),"Pequeña","Mediana"))</f>
        <v>Pequeña</v>
      </c>
      <c r="X134" s="4" t="str">
        <f>IF(Tabla1[[#This Row],[PAYMENT MODE]]="CASH","VERDADERO","FALSO")</f>
        <v>FALSO</v>
      </c>
      <c r="Y134" s="15" t="str">
        <f>TEXT(Tabla1[[#This Row],[formatted_date]],"mmm-aaaa")</f>
        <v>jun-2021</v>
      </c>
    </row>
    <row r="135" spans="1:25">
      <c r="A135">
        <v>44371</v>
      </c>
      <c r="B135" t="s">
        <v>51</v>
      </c>
      <c r="C135" t="str">
        <f>Tabla1[[#This Row],[DATE]]&amp;Tabla1[[#This Row],[PRODUCT ID]]</f>
        <v>44371P0011</v>
      </c>
      <c r="D135">
        <v>13</v>
      </c>
      <c r="E135" t="s">
        <v>70</v>
      </c>
      <c r="F135" t="s">
        <v>71</v>
      </c>
      <c r="G135" s="5">
        <v>1</v>
      </c>
      <c r="H135" t="s">
        <v>103</v>
      </c>
      <c r="I135" t="s">
        <v>120</v>
      </c>
      <c r="J135" t="s">
        <v>124</v>
      </c>
      <c r="K135" s="12">
        <v>44</v>
      </c>
      <c r="L135" s="12">
        <v>48.4</v>
      </c>
      <c r="M135" s="12">
        <v>572</v>
      </c>
      <c r="N135" s="8">
        <v>629.19999999999993</v>
      </c>
      <c r="O135">
        <v>24</v>
      </c>
      <c r="P135" t="s">
        <v>131</v>
      </c>
      <c r="Q135">
        <v>2021</v>
      </c>
      <c r="R135" s="3">
        <v>44371</v>
      </c>
      <c r="S135" s="8">
        <f>Tabla1[[#This Row],[DISCOUNT %]]%*Tabla1[[#This Row],[Total Selling Value]]</f>
        <v>6.2919999999999998</v>
      </c>
      <c r="T135" s="12">
        <f>Tabla1[[#This Row],[SELLING PRICE]]-Tabla1[[#This Row],[BUYING PRIZE]]</f>
        <v>4.3999999999999986</v>
      </c>
      <c r="U135" s="12">
        <f>Tabla1[[#This Row],[profit_per_product]]*Tabla1[[#This Row],[QUANTITY]]</f>
        <v>57.199999999999982</v>
      </c>
      <c r="V135" s="16">
        <f>Tabla1[[#This Row],[total_profit]]/Tabla1[[#This Row],[Total Selling Value]]</f>
        <v>9.0909090909090884E-2</v>
      </c>
      <c r="W135" s="4" t="str">
        <f>IF(Tabla1[[#This Row],[Total Buying Value]]&gt;=((2/3)*MAX(Tabla1[Total Buying Value])),"Grande",IF(Tabla1[[#This Row],[Total Buying Value]]&lt;=((1/3)*MAX(Tabla1[Total Buying Value])),"Pequeña","Mediana"))</f>
        <v>Pequeña</v>
      </c>
      <c r="X135" s="4" t="str">
        <f>IF(Tabla1[[#This Row],[PAYMENT MODE]]="CASH","VERDADERO","FALSO")</f>
        <v>FALSO</v>
      </c>
      <c r="Y135" s="15" t="str">
        <f>TEXT(Tabla1[[#This Row],[formatted_date]],"mmm-aaaa")</f>
        <v>jun-2021</v>
      </c>
    </row>
    <row r="136" spans="1:25">
      <c r="A136">
        <v>44373</v>
      </c>
      <c r="B136" t="s">
        <v>57</v>
      </c>
      <c r="C136" t="str">
        <f>Tabla1[[#This Row],[DATE]]&amp;Tabla1[[#This Row],[PRODUCT ID]]</f>
        <v>44373P0009</v>
      </c>
      <c r="D136">
        <v>7</v>
      </c>
      <c r="E136" t="s">
        <v>71</v>
      </c>
      <c r="F136" t="s">
        <v>71</v>
      </c>
      <c r="G136" s="5">
        <v>1</v>
      </c>
      <c r="H136" t="s">
        <v>109</v>
      </c>
      <c r="I136" t="s">
        <v>119</v>
      </c>
      <c r="J136" t="s">
        <v>125</v>
      </c>
      <c r="K136" s="12">
        <v>6</v>
      </c>
      <c r="L136" s="12">
        <v>7.8599999999999994</v>
      </c>
      <c r="M136" s="12">
        <v>42</v>
      </c>
      <c r="N136" s="8">
        <v>55.02</v>
      </c>
      <c r="O136">
        <v>26</v>
      </c>
      <c r="P136" t="s">
        <v>131</v>
      </c>
      <c r="Q136">
        <v>2021</v>
      </c>
      <c r="R136" s="3">
        <v>44373</v>
      </c>
      <c r="S136" s="8">
        <f>Tabla1[[#This Row],[DISCOUNT %]]%*Tabla1[[#This Row],[Total Selling Value]]</f>
        <v>0.55020000000000002</v>
      </c>
      <c r="T136" s="12">
        <f>Tabla1[[#This Row],[SELLING PRICE]]-Tabla1[[#This Row],[BUYING PRIZE]]</f>
        <v>1.8599999999999994</v>
      </c>
      <c r="U136" s="12">
        <f>Tabla1[[#This Row],[profit_per_product]]*Tabla1[[#This Row],[QUANTITY]]</f>
        <v>13.019999999999996</v>
      </c>
      <c r="V136" s="16">
        <f>Tabla1[[#This Row],[total_profit]]/Tabla1[[#This Row],[Total Selling Value]]</f>
        <v>0.23664122137404572</v>
      </c>
      <c r="W136" s="4" t="str">
        <f>IF(Tabla1[[#This Row],[Total Buying Value]]&gt;=((2/3)*MAX(Tabla1[Total Buying Value])),"Grande",IF(Tabla1[[#This Row],[Total Buying Value]]&lt;=((1/3)*MAX(Tabla1[Total Buying Value])),"Pequeña","Mediana"))</f>
        <v>Pequeña</v>
      </c>
      <c r="X136" s="4" t="str">
        <f>IF(Tabla1[[#This Row],[PAYMENT MODE]]="CASH","VERDADERO","FALSO")</f>
        <v>FALSO</v>
      </c>
      <c r="Y136" s="15" t="str">
        <f>TEXT(Tabla1[[#This Row],[formatted_date]],"mmm-aaaa")</f>
        <v>jun-2021</v>
      </c>
    </row>
    <row r="137" spans="1:25">
      <c r="A137">
        <v>44374</v>
      </c>
      <c r="B137" t="s">
        <v>44</v>
      </c>
      <c r="C137" t="str">
        <f>Tabla1[[#This Row],[DATE]]&amp;Tabla1[[#This Row],[PRODUCT ID]]</f>
        <v>44374P0005</v>
      </c>
      <c r="D137">
        <v>11</v>
      </c>
      <c r="E137" t="s">
        <v>70</v>
      </c>
      <c r="F137" t="s">
        <v>138</v>
      </c>
      <c r="G137" s="5">
        <v>21</v>
      </c>
      <c r="H137" t="s">
        <v>95</v>
      </c>
      <c r="I137" t="s">
        <v>119</v>
      </c>
      <c r="J137" t="s">
        <v>122</v>
      </c>
      <c r="K137" s="12">
        <v>133</v>
      </c>
      <c r="L137" s="12">
        <v>155.61000000000001</v>
      </c>
      <c r="M137" s="12">
        <v>1463</v>
      </c>
      <c r="N137" s="8">
        <v>1711.71</v>
      </c>
      <c r="O137">
        <v>27</v>
      </c>
      <c r="P137" t="s">
        <v>131</v>
      </c>
      <c r="Q137">
        <v>2021</v>
      </c>
      <c r="R137" s="3">
        <v>44374</v>
      </c>
      <c r="S137" s="8">
        <f>Tabla1[[#This Row],[DISCOUNT %]]%*Tabla1[[#This Row],[Total Selling Value]]</f>
        <v>359.45909999999998</v>
      </c>
      <c r="T137" s="12">
        <f>Tabla1[[#This Row],[SELLING PRICE]]-Tabla1[[#This Row],[BUYING PRIZE]]</f>
        <v>22.610000000000014</v>
      </c>
      <c r="U137" s="12">
        <f>Tabla1[[#This Row],[profit_per_product]]*Tabla1[[#This Row],[QUANTITY]]</f>
        <v>248.71000000000015</v>
      </c>
      <c r="V137" s="16">
        <f>Tabla1[[#This Row],[total_profit]]/Tabla1[[#This Row],[Total Selling Value]]</f>
        <v>0.14529914529914539</v>
      </c>
      <c r="W137" s="4" t="str">
        <f>IF(Tabla1[[#This Row],[Total Buying Value]]&gt;=((2/3)*MAX(Tabla1[Total Buying Value])),"Grande",IF(Tabla1[[#This Row],[Total Buying Value]]&lt;=((1/3)*MAX(Tabla1[Total Buying Value])),"Pequeña","Mediana"))</f>
        <v>Mediana</v>
      </c>
      <c r="X137" s="4" t="str">
        <f>IF(Tabla1[[#This Row],[PAYMENT MODE]]="CASH","VERDADERO","FALSO")</f>
        <v>VERDADERO</v>
      </c>
      <c r="Y137" s="15" t="str">
        <f>TEXT(Tabla1[[#This Row],[formatted_date]],"mmm-aaaa")</f>
        <v>jun-2021</v>
      </c>
    </row>
    <row r="138" spans="1:25">
      <c r="A138">
        <v>44375</v>
      </c>
      <c r="B138" t="s">
        <v>52</v>
      </c>
      <c r="C138" t="str">
        <f>Tabla1[[#This Row],[DATE]]&amp;Tabla1[[#This Row],[PRODUCT ID]]</f>
        <v>44375P0021</v>
      </c>
      <c r="D138">
        <v>2</v>
      </c>
      <c r="E138" t="s">
        <v>71</v>
      </c>
      <c r="F138" t="s">
        <v>138</v>
      </c>
      <c r="G138" s="5">
        <v>43</v>
      </c>
      <c r="H138" t="s">
        <v>104</v>
      </c>
      <c r="I138" t="s">
        <v>117</v>
      </c>
      <c r="J138" t="s">
        <v>122</v>
      </c>
      <c r="K138" s="12">
        <v>126</v>
      </c>
      <c r="L138" s="12">
        <v>162.54</v>
      </c>
      <c r="M138" s="12">
        <v>252</v>
      </c>
      <c r="N138" s="8">
        <v>325.08</v>
      </c>
      <c r="O138">
        <v>28</v>
      </c>
      <c r="P138" t="s">
        <v>131</v>
      </c>
      <c r="Q138">
        <v>2021</v>
      </c>
      <c r="R138" s="3">
        <v>44375</v>
      </c>
      <c r="S138" s="8">
        <f>Tabla1[[#This Row],[DISCOUNT %]]%*Tabla1[[#This Row],[Total Selling Value]]</f>
        <v>139.78440000000001</v>
      </c>
      <c r="T138" s="12">
        <f>Tabla1[[#This Row],[SELLING PRICE]]-Tabla1[[#This Row],[BUYING PRIZE]]</f>
        <v>36.539999999999992</v>
      </c>
      <c r="U138" s="12">
        <f>Tabla1[[#This Row],[profit_per_product]]*Tabla1[[#This Row],[QUANTITY]]</f>
        <v>73.079999999999984</v>
      </c>
      <c r="V138" s="16">
        <f>Tabla1[[#This Row],[total_profit]]/Tabla1[[#This Row],[Total Selling Value]]</f>
        <v>0.22480620155038755</v>
      </c>
      <c r="W138" s="4" t="str">
        <f>IF(Tabla1[[#This Row],[Total Buying Value]]&gt;=((2/3)*MAX(Tabla1[Total Buying Value])),"Grande",IF(Tabla1[[#This Row],[Total Buying Value]]&lt;=((1/3)*MAX(Tabla1[Total Buying Value])),"Pequeña","Mediana"))</f>
        <v>Pequeña</v>
      </c>
      <c r="X138" s="4" t="str">
        <f>IF(Tabla1[[#This Row],[PAYMENT MODE]]="CASH","VERDADERO","FALSO")</f>
        <v>VERDADERO</v>
      </c>
      <c r="Y138" s="15" t="str">
        <f>TEXT(Tabla1[[#This Row],[formatted_date]],"mmm-aaaa")</f>
        <v>jun-2021</v>
      </c>
    </row>
    <row r="139" spans="1:25">
      <c r="A139">
        <v>44375</v>
      </c>
      <c r="B139" t="s">
        <v>24</v>
      </c>
      <c r="C139" t="str">
        <f>Tabla1[[#This Row],[DATE]]&amp;Tabla1[[#This Row],[PRODUCT ID]]</f>
        <v>44375P0035</v>
      </c>
      <c r="D139">
        <v>7</v>
      </c>
      <c r="E139" t="s">
        <v>71</v>
      </c>
      <c r="F139" t="s">
        <v>71</v>
      </c>
      <c r="G139" s="5">
        <v>40</v>
      </c>
      <c r="H139" t="s">
        <v>77</v>
      </c>
      <c r="I139" t="s">
        <v>121</v>
      </c>
      <c r="J139" t="s">
        <v>125</v>
      </c>
      <c r="K139" s="12">
        <v>5</v>
      </c>
      <c r="L139" s="12">
        <v>6.7</v>
      </c>
      <c r="M139" s="12">
        <v>35</v>
      </c>
      <c r="N139" s="8">
        <v>46.9</v>
      </c>
      <c r="O139">
        <v>28</v>
      </c>
      <c r="P139" t="s">
        <v>131</v>
      </c>
      <c r="Q139">
        <v>2021</v>
      </c>
      <c r="R139" s="3">
        <v>44375</v>
      </c>
      <c r="S139" s="8">
        <f>Tabla1[[#This Row],[DISCOUNT %]]%*Tabla1[[#This Row],[Total Selling Value]]</f>
        <v>18.760000000000002</v>
      </c>
      <c r="T139" s="12">
        <f>Tabla1[[#This Row],[SELLING PRICE]]-Tabla1[[#This Row],[BUYING PRIZE]]</f>
        <v>1.7000000000000002</v>
      </c>
      <c r="U139" s="12">
        <f>Tabla1[[#This Row],[profit_per_product]]*Tabla1[[#This Row],[QUANTITY]]</f>
        <v>11.900000000000002</v>
      </c>
      <c r="V139" s="16">
        <f>Tabla1[[#This Row],[total_profit]]/Tabla1[[#This Row],[Total Selling Value]]</f>
        <v>0.25373134328358216</v>
      </c>
      <c r="W139" s="4" t="str">
        <f>IF(Tabla1[[#This Row],[Total Buying Value]]&gt;=((2/3)*MAX(Tabla1[Total Buying Value])),"Grande",IF(Tabla1[[#This Row],[Total Buying Value]]&lt;=((1/3)*MAX(Tabla1[Total Buying Value])),"Pequeña","Mediana"))</f>
        <v>Pequeña</v>
      </c>
      <c r="X139" s="4" t="str">
        <f>IF(Tabla1[[#This Row],[PAYMENT MODE]]="CASH","VERDADERO","FALSO")</f>
        <v>FALSO</v>
      </c>
      <c r="Y139" s="15" t="str">
        <f>TEXT(Tabla1[[#This Row],[formatted_date]],"mmm-aaaa")</f>
        <v>jun-2021</v>
      </c>
    </row>
    <row r="140" spans="1:25">
      <c r="A140">
        <v>44376</v>
      </c>
      <c r="B140" t="s">
        <v>29</v>
      </c>
      <c r="C140" t="str">
        <f>Tabla1[[#This Row],[DATE]]&amp;Tabla1[[#This Row],[PRODUCT ID]]</f>
        <v>44376P0014</v>
      </c>
      <c r="D140">
        <v>4</v>
      </c>
      <c r="E140" t="s">
        <v>70</v>
      </c>
      <c r="F140" t="s">
        <v>71</v>
      </c>
      <c r="G140" s="5">
        <v>16</v>
      </c>
      <c r="H140" t="s">
        <v>113</v>
      </c>
      <c r="I140" t="s">
        <v>120</v>
      </c>
      <c r="J140" t="s">
        <v>123</v>
      </c>
      <c r="K140" s="12">
        <v>112</v>
      </c>
      <c r="L140" s="12">
        <v>146.72</v>
      </c>
      <c r="M140" s="12">
        <v>448</v>
      </c>
      <c r="N140" s="8">
        <v>586.88</v>
      </c>
      <c r="O140">
        <v>29</v>
      </c>
      <c r="P140" t="s">
        <v>131</v>
      </c>
      <c r="Q140">
        <v>2021</v>
      </c>
      <c r="R140" s="3">
        <v>44376</v>
      </c>
      <c r="S140" s="8">
        <f>Tabla1[[#This Row],[DISCOUNT %]]%*Tabla1[[#This Row],[Total Selling Value]]</f>
        <v>93.900800000000004</v>
      </c>
      <c r="T140" s="12">
        <f>Tabla1[[#This Row],[SELLING PRICE]]-Tabla1[[#This Row],[BUYING PRIZE]]</f>
        <v>34.72</v>
      </c>
      <c r="U140" s="12">
        <f>Tabla1[[#This Row],[profit_per_product]]*Tabla1[[#This Row],[QUANTITY]]</f>
        <v>138.88</v>
      </c>
      <c r="V140" s="16">
        <f>Tabla1[[#This Row],[total_profit]]/Tabla1[[#This Row],[Total Selling Value]]</f>
        <v>0.23664122137404581</v>
      </c>
      <c r="W140" s="4" t="str">
        <f>IF(Tabla1[[#This Row],[Total Buying Value]]&gt;=((2/3)*MAX(Tabla1[Total Buying Value])),"Grande",IF(Tabla1[[#This Row],[Total Buying Value]]&lt;=((1/3)*MAX(Tabla1[Total Buying Value])),"Pequeña","Mediana"))</f>
        <v>Pequeña</v>
      </c>
      <c r="X140" s="4" t="str">
        <f>IF(Tabla1[[#This Row],[PAYMENT MODE]]="CASH","VERDADERO","FALSO")</f>
        <v>FALSO</v>
      </c>
      <c r="Y140" s="15" t="str">
        <f>TEXT(Tabla1[[#This Row],[formatted_date]],"mmm-aaaa")</f>
        <v>jun-2021</v>
      </c>
    </row>
    <row r="141" spans="1:25">
      <c r="A141">
        <v>44378</v>
      </c>
      <c r="B141" t="s">
        <v>44</v>
      </c>
      <c r="C141" t="str">
        <f>Tabla1[[#This Row],[DATE]]&amp;Tabla1[[#This Row],[PRODUCT ID]]</f>
        <v>44378P0005</v>
      </c>
      <c r="D141">
        <v>11</v>
      </c>
      <c r="E141" t="s">
        <v>70</v>
      </c>
      <c r="F141" t="s">
        <v>138</v>
      </c>
      <c r="G141" s="5">
        <v>27</v>
      </c>
      <c r="H141" t="s">
        <v>95</v>
      </c>
      <c r="I141" t="s">
        <v>119</v>
      </c>
      <c r="J141" t="s">
        <v>122</v>
      </c>
      <c r="K141" s="12">
        <v>133</v>
      </c>
      <c r="L141" s="12">
        <v>155.61000000000001</v>
      </c>
      <c r="M141" s="12">
        <v>1463</v>
      </c>
      <c r="N141" s="8">
        <v>1711.71</v>
      </c>
      <c r="O141">
        <v>1</v>
      </c>
      <c r="P141" t="s">
        <v>132</v>
      </c>
      <c r="Q141">
        <v>2021</v>
      </c>
      <c r="R141" s="3">
        <v>44378</v>
      </c>
      <c r="S141" s="8">
        <f>Tabla1[[#This Row],[DISCOUNT %]]%*Tabla1[[#This Row],[Total Selling Value]]</f>
        <v>462.16170000000005</v>
      </c>
      <c r="T141" s="12">
        <f>Tabla1[[#This Row],[SELLING PRICE]]-Tabla1[[#This Row],[BUYING PRIZE]]</f>
        <v>22.610000000000014</v>
      </c>
      <c r="U141" s="12">
        <f>Tabla1[[#This Row],[profit_per_product]]*Tabla1[[#This Row],[QUANTITY]]</f>
        <v>248.71000000000015</v>
      </c>
      <c r="V141" s="16">
        <f>Tabla1[[#This Row],[total_profit]]/Tabla1[[#This Row],[Total Selling Value]]</f>
        <v>0.14529914529914539</v>
      </c>
      <c r="W141" s="4" t="str">
        <f>IF(Tabla1[[#This Row],[Total Buying Value]]&gt;=((2/3)*MAX(Tabla1[Total Buying Value])),"Grande",IF(Tabla1[[#This Row],[Total Buying Value]]&lt;=((1/3)*MAX(Tabla1[Total Buying Value])),"Pequeña","Mediana"))</f>
        <v>Mediana</v>
      </c>
      <c r="X141" s="4" t="str">
        <f>IF(Tabla1[[#This Row],[PAYMENT MODE]]="CASH","VERDADERO","FALSO")</f>
        <v>VERDADERO</v>
      </c>
      <c r="Y141" s="15" t="str">
        <f>TEXT(Tabla1[[#This Row],[formatted_date]],"mmm-aaaa")</f>
        <v>jul-2021</v>
      </c>
    </row>
    <row r="142" spans="1:25">
      <c r="A142">
        <v>44379</v>
      </c>
      <c r="B142" t="s">
        <v>40</v>
      </c>
      <c r="C142" t="str">
        <f>Tabla1[[#This Row],[DATE]]&amp;Tabla1[[#This Row],[PRODUCT ID]]</f>
        <v>44379P0010</v>
      </c>
      <c r="D142">
        <v>11</v>
      </c>
      <c r="E142" t="s">
        <v>70</v>
      </c>
      <c r="F142" t="s">
        <v>138</v>
      </c>
      <c r="G142" s="5">
        <v>2</v>
      </c>
      <c r="H142" t="s">
        <v>90</v>
      </c>
      <c r="I142" t="s">
        <v>120</v>
      </c>
      <c r="J142" t="s">
        <v>122</v>
      </c>
      <c r="K142" s="12">
        <v>148</v>
      </c>
      <c r="L142" s="12">
        <v>164.28</v>
      </c>
      <c r="M142" s="12">
        <v>1628</v>
      </c>
      <c r="N142" s="8">
        <v>1807.08</v>
      </c>
      <c r="O142">
        <v>2</v>
      </c>
      <c r="P142" t="s">
        <v>132</v>
      </c>
      <c r="Q142">
        <v>2021</v>
      </c>
      <c r="R142" s="3">
        <v>44379</v>
      </c>
      <c r="S142" s="8">
        <f>Tabla1[[#This Row],[DISCOUNT %]]%*Tabla1[[#This Row],[Total Selling Value]]</f>
        <v>36.141599999999997</v>
      </c>
      <c r="T142" s="12">
        <f>Tabla1[[#This Row],[SELLING PRICE]]-Tabla1[[#This Row],[BUYING PRIZE]]</f>
        <v>16.28</v>
      </c>
      <c r="U142" s="12">
        <f>Tabla1[[#This Row],[profit_per_product]]*Tabla1[[#This Row],[QUANTITY]]</f>
        <v>179.08</v>
      </c>
      <c r="V142" s="16">
        <f>Tabla1[[#This Row],[total_profit]]/Tabla1[[#This Row],[Total Selling Value]]</f>
        <v>9.9099099099099114E-2</v>
      </c>
      <c r="W142" s="4" t="str">
        <f>IF(Tabla1[[#This Row],[Total Buying Value]]&gt;=((2/3)*MAX(Tabla1[Total Buying Value])),"Grande",IF(Tabla1[[#This Row],[Total Buying Value]]&lt;=((1/3)*MAX(Tabla1[Total Buying Value])),"Pequeña","Mediana"))</f>
        <v>Grande</v>
      </c>
      <c r="X142" s="4" t="str">
        <f>IF(Tabla1[[#This Row],[PAYMENT MODE]]="CASH","VERDADERO","FALSO")</f>
        <v>VERDADERO</v>
      </c>
      <c r="Y142" s="15" t="str">
        <f>TEXT(Tabla1[[#This Row],[formatted_date]],"mmm-aaaa")</f>
        <v>jul-2021</v>
      </c>
    </row>
    <row r="143" spans="1:25">
      <c r="A143">
        <v>44380</v>
      </c>
      <c r="B143" t="s">
        <v>58</v>
      </c>
      <c r="C143" t="str">
        <f>Tabla1[[#This Row],[DATE]]&amp;Tabla1[[#This Row],[PRODUCT ID]]</f>
        <v>44380P0033</v>
      </c>
      <c r="D143">
        <v>9</v>
      </c>
      <c r="E143" t="s">
        <v>71</v>
      </c>
      <c r="F143" t="s">
        <v>138</v>
      </c>
      <c r="G143" s="5">
        <v>50</v>
      </c>
      <c r="H143" t="s">
        <v>110</v>
      </c>
      <c r="I143" t="s">
        <v>121</v>
      </c>
      <c r="J143" t="s">
        <v>123</v>
      </c>
      <c r="K143" s="12">
        <v>95</v>
      </c>
      <c r="L143" s="12">
        <v>119.7</v>
      </c>
      <c r="M143" s="12">
        <v>855</v>
      </c>
      <c r="N143" s="8">
        <v>1077.3</v>
      </c>
      <c r="O143">
        <v>3</v>
      </c>
      <c r="P143" t="s">
        <v>132</v>
      </c>
      <c r="Q143">
        <v>2021</v>
      </c>
      <c r="R143" s="3">
        <v>44380</v>
      </c>
      <c r="S143" s="8">
        <f>Tabla1[[#This Row],[DISCOUNT %]]%*Tabla1[[#This Row],[Total Selling Value]]</f>
        <v>538.65</v>
      </c>
      <c r="T143" s="12">
        <f>Tabla1[[#This Row],[SELLING PRICE]]-Tabla1[[#This Row],[BUYING PRIZE]]</f>
        <v>24.700000000000003</v>
      </c>
      <c r="U143" s="12">
        <f>Tabla1[[#This Row],[profit_per_product]]*Tabla1[[#This Row],[QUANTITY]]</f>
        <v>222.3</v>
      </c>
      <c r="V143" s="16">
        <f>Tabla1[[#This Row],[total_profit]]/Tabla1[[#This Row],[Total Selling Value]]</f>
        <v>0.20634920634920637</v>
      </c>
      <c r="W143" s="4" t="str">
        <f>IF(Tabla1[[#This Row],[Total Buying Value]]&gt;=((2/3)*MAX(Tabla1[Total Buying Value])),"Grande",IF(Tabla1[[#This Row],[Total Buying Value]]&lt;=((1/3)*MAX(Tabla1[Total Buying Value])),"Pequeña","Mediana"))</f>
        <v>Mediana</v>
      </c>
      <c r="X143" s="4" t="str">
        <f>IF(Tabla1[[#This Row],[PAYMENT MODE]]="CASH","VERDADERO","FALSO")</f>
        <v>VERDADERO</v>
      </c>
      <c r="Y143" s="15" t="str">
        <f>TEXT(Tabla1[[#This Row],[formatted_date]],"mmm-aaaa")</f>
        <v>jul-2021</v>
      </c>
    </row>
    <row r="144" spans="1:25">
      <c r="A144">
        <v>44380</v>
      </c>
      <c r="B144" t="s">
        <v>26</v>
      </c>
      <c r="C144" t="str">
        <f>Tabla1[[#This Row],[DATE]]&amp;Tabla1[[#This Row],[PRODUCT ID]]</f>
        <v>44380P0003</v>
      </c>
      <c r="D144">
        <v>8</v>
      </c>
      <c r="E144" t="s">
        <v>71</v>
      </c>
      <c r="F144" t="s">
        <v>138</v>
      </c>
      <c r="G144" s="5">
        <v>51</v>
      </c>
      <c r="H144" t="s">
        <v>79</v>
      </c>
      <c r="I144" t="s">
        <v>119</v>
      </c>
      <c r="J144" t="s">
        <v>123</v>
      </c>
      <c r="K144" s="12">
        <v>71</v>
      </c>
      <c r="L144" s="12">
        <v>80.94</v>
      </c>
      <c r="M144" s="12">
        <v>568</v>
      </c>
      <c r="N144" s="8">
        <v>647.52</v>
      </c>
      <c r="O144">
        <v>3</v>
      </c>
      <c r="P144" t="s">
        <v>132</v>
      </c>
      <c r="Q144">
        <v>2021</v>
      </c>
      <c r="R144" s="3">
        <v>44380</v>
      </c>
      <c r="S144" s="8">
        <f>Tabla1[[#This Row],[DISCOUNT %]]%*Tabla1[[#This Row],[Total Selling Value]]</f>
        <v>330.23520000000002</v>
      </c>
      <c r="T144" s="12">
        <f>Tabla1[[#This Row],[SELLING PRICE]]-Tabla1[[#This Row],[BUYING PRIZE]]</f>
        <v>9.9399999999999977</v>
      </c>
      <c r="U144" s="12">
        <f>Tabla1[[#This Row],[profit_per_product]]*Tabla1[[#This Row],[QUANTITY]]</f>
        <v>79.519999999999982</v>
      </c>
      <c r="V144" s="16">
        <f>Tabla1[[#This Row],[total_profit]]/Tabla1[[#This Row],[Total Selling Value]]</f>
        <v>0.12280701754385963</v>
      </c>
      <c r="W144" s="4" t="str">
        <f>IF(Tabla1[[#This Row],[Total Buying Value]]&gt;=((2/3)*MAX(Tabla1[Total Buying Value])),"Grande",IF(Tabla1[[#This Row],[Total Buying Value]]&lt;=((1/3)*MAX(Tabla1[Total Buying Value])),"Pequeña","Mediana"))</f>
        <v>Pequeña</v>
      </c>
      <c r="X144" s="4" t="str">
        <f>IF(Tabla1[[#This Row],[PAYMENT MODE]]="CASH","VERDADERO","FALSO")</f>
        <v>VERDADERO</v>
      </c>
      <c r="Y144" s="15" t="str">
        <f>TEXT(Tabla1[[#This Row],[formatted_date]],"mmm-aaaa")</f>
        <v>jul-2021</v>
      </c>
    </row>
    <row r="145" spans="1:25">
      <c r="A145">
        <v>44382</v>
      </c>
      <c r="B145" t="s">
        <v>49</v>
      </c>
      <c r="C145" t="str">
        <f>Tabla1[[#This Row],[DATE]]&amp;Tabla1[[#This Row],[PRODUCT ID]]</f>
        <v>44382P0002</v>
      </c>
      <c r="D145">
        <v>8</v>
      </c>
      <c r="E145" t="s">
        <v>70</v>
      </c>
      <c r="F145" t="s">
        <v>71</v>
      </c>
      <c r="G145" s="5">
        <v>11</v>
      </c>
      <c r="H145" t="s">
        <v>101</v>
      </c>
      <c r="I145" t="s">
        <v>119</v>
      </c>
      <c r="J145" t="s">
        <v>123</v>
      </c>
      <c r="K145" s="12">
        <v>105</v>
      </c>
      <c r="L145" s="12">
        <v>142.80000000000001</v>
      </c>
      <c r="M145" s="12">
        <v>840</v>
      </c>
      <c r="N145" s="8">
        <v>1142.4000000000001</v>
      </c>
      <c r="O145">
        <v>5</v>
      </c>
      <c r="P145" t="s">
        <v>132</v>
      </c>
      <c r="Q145">
        <v>2021</v>
      </c>
      <c r="R145" s="3">
        <v>44382</v>
      </c>
      <c r="S145" s="8">
        <f>Tabla1[[#This Row],[DISCOUNT %]]%*Tabla1[[#This Row],[Total Selling Value]]</f>
        <v>125.66400000000002</v>
      </c>
      <c r="T145" s="12">
        <f>Tabla1[[#This Row],[SELLING PRICE]]-Tabla1[[#This Row],[BUYING PRIZE]]</f>
        <v>37.800000000000011</v>
      </c>
      <c r="U145" s="12">
        <f>Tabla1[[#This Row],[profit_per_product]]*Tabla1[[#This Row],[QUANTITY]]</f>
        <v>302.40000000000009</v>
      </c>
      <c r="V145" s="16">
        <f>Tabla1[[#This Row],[total_profit]]/Tabla1[[#This Row],[Total Selling Value]]</f>
        <v>0.26470588235294124</v>
      </c>
      <c r="W145" s="4" t="str">
        <f>IF(Tabla1[[#This Row],[Total Buying Value]]&gt;=((2/3)*MAX(Tabla1[Total Buying Value])),"Grande",IF(Tabla1[[#This Row],[Total Buying Value]]&lt;=((1/3)*MAX(Tabla1[Total Buying Value])),"Pequeña","Mediana"))</f>
        <v>Mediana</v>
      </c>
      <c r="X145" s="4" t="str">
        <f>IF(Tabla1[[#This Row],[PAYMENT MODE]]="CASH","VERDADERO","FALSO")</f>
        <v>FALSO</v>
      </c>
      <c r="Y145" s="15" t="str">
        <f>TEXT(Tabla1[[#This Row],[formatted_date]],"mmm-aaaa")</f>
        <v>jul-2021</v>
      </c>
    </row>
    <row r="146" spans="1:25">
      <c r="A146">
        <v>44383</v>
      </c>
      <c r="B146" t="s">
        <v>61</v>
      </c>
      <c r="C146" t="str">
        <f>Tabla1[[#This Row],[DATE]]&amp;Tabla1[[#This Row],[PRODUCT ID]]</f>
        <v>44383P0041</v>
      </c>
      <c r="D146">
        <v>15</v>
      </c>
      <c r="E146" t="s">
        <v>70</v>
      </c>
      <c r="F146" t="s">
        <v>138</v>
      </c>
      <c r="G146" s="5">
        <v>35</v>
      </c>
      <c r="H146" t="s">
        <v>114</v>
      </c>
      <c r="I146" t="s">
        <v>118</v>
      </c>
      <c r="J146" t="s">
        <v>122</v>
      </c>
      <c r="K146" s="12">
        <v>138</v>
      </c>
      <c r="L146" s="12">
        <v>173.88</v>
      </c>
      <c r="M146" s="12">
        <v>2070</v>
      </c>
      <c r="N146" s="8">
        <v>2608.1999999999998</v>
      </c>
      <c r="O146">
        <v>6</v>
      </c>
      <c r="P146" t="s">
        <v>132</v>
      </c>
      <c r="Q146">
        <v>2021</v>
      </c>
      <c r="R146" s="3">
        <v>44383</v>
      </c>
      <c r="S146" s="8">
        <f>Tabla1[[#This Row],[DISCOUNT %]]%*Tabla1[[#This Row],[Total Selling Value]]</f>
        <v>912.86999999999989</v>
      </c>
      <c r="T146" s="12">
        <f>Tabla1[[#This Row],[SELLING PRICE]]-Tabla1[[#This Row],[BUYING PRIZE]]</f>
        <v>35.879999999999995</v>
      </c>
      <c r="U146" s="12">
        <f>Tabla1[[#This Row],[profit_per_product]]*Tabla1[[#This Row],[QUANTITY]]</f>
        <v>538.19999999999993</v>
      </c>
      <c r="V146" s="16">
        <f>Tabla1[[#This Row],[total_profit]]/Tabla1[[#This Row],[Total Selling Value]]</f>
        <v>0.20634920634920634</v>
      </c>
      <c r="W146" s="4" t="str">
        <f>IF(Tabla1[[#This Row],[Total Buying Value]]&gt;=((2/3)*MAX(Tabla1[Total Buying Value])),"Grande",IF(Tabla1[[#This Row],[Total Buying Value]]&lt;=((1/3)*MAX(Tabla1[Total Buying Value])),"Pequeña","Mediana"))</f>
        <v>Grande</v>
      </c>
      <c r="X146" s="4" t="str">
        <f>IF(Tabla1[[#This Row],[PAYMENT MODE]]="CASH","VERDADERO","FALSO")</f>
        <v>VERDADERO</v>
      </c>
      <c r="Y146" s="15" t="str">
        <f>TEXT(Tabla1[[#This Row],[formatted_date]],"mmm-aaaa")</f>
        <v>jul-2021</v>
      </c>
    </row>
    <row r="147" spans="1:25">
      <c r="A147">
        <v>44385</v>
      </c>
      <c r="B147" t="s">
        <v>23</v>
      </c>
      <c r="C147" t="str">
        <f>Tabla1[[#This Row],[DATE]]&amp;Tabla1[[#This Row],[PRODUCT ID]]</f>
        <v>44385P0004</v>
      </c>
      <c r="D147">
        <v>10</v>
      </c>
      <c r="E147" t="s">
        <v>70</v>
      </c>
      <c r="F147" t="s">
        <v>71</v>
      </c>
      <c r="G147" s="5">
        <v>44</v>
      </c>
      <c r="H147" t="s">
        <v>76</v>
      </c>
      <c r="I147" t="s">
        <v>119</v>
      </c>
      <c r="J147" t="s">
        <v>124</v>
      </c>
      <c r="K147" s="12">
        <v>44</v>
      </c>
      <c r="L147" s="12">
        <v>48.84</v>
      </c>
      <c r="M147" s="12">
        <v>440</v>
      </c>
      <c r="N147" s="8">
        <v>488.4</v>
      </c>
      <c r="O147">
        <v>8</v>
      </c>
      <c r="P147" t="s">
        <v>132</v>
      </c>
      <c r="Q147">
        <v>2021</v>
      </c>
      <c r="R147" s="3">
        <v>44385</v>
      </c>
      <c r="S147" s="8">
        <f>Tabla1[[#This Row],[DISCOUNT %]]%*Tabla1[[#This Row],[Total Selling Value]]</f>
        <v>214.89599999999999</v>
      </c>
      <c r="T147" s="12">
        <f>Tabla1[[#This Row],[SELLING PRICE]]-Tabla1[[#This Row],[BUYING PRIZE]]</f>
        <v>4.8400000000000034</v>
      </c>
      <c r="U147" s="12">
        <f>Tabla1[[#This Row],[profit_per_product]]*Tabla1[[#This Row],[QUANTITY]]</f>
        <v>48.400000000000034</v>
      </c>
      <c r="V147" s="16">
        <f>Tabla1[[#This Row],[total_profit]]/Tabla1[[#This Row],[Total Selling Value]]</f>
        <v>9.9099099099099169E-2</v>
      </c>
      <c r="W147" s="4" t="str">
        <f>IF(Tabla1[[#This Row],[Total Buying Value]]&gt;=((2/3)*MAX(Tabla1[Total Buying Value])),"Grande",IF(Tabla1[[#This Row],[Total Buying Value]]&lt;=((1/3)*MAX(Tabla1[Total Buying Value])),"Pequeña","Mediana"))</f>
        <v>Pequeña</v>
      </c>
      <c r="X147" s="4" t="str">
        <f>IF(Tabla1[[#This Row],[PAYMENT MODE]]="CASH","VERDADERO","FALSO")</f>
        <v>FALSO</v>
      </c>
      <c r="Y147" s="15" t="str">
        <f>TEXT(Tabla1[[#This Row],[formatted_date]],"mmm-aaaa")</f>
        <v>jul-2021</v>
      </c>
    </row>
    <row r="148" spans="1:25">
      <c r="A148">
        <v>44387</v>
      </c>
      <c r="B148" t="s">
        <v>33</v>
      </c>
      <c r="C148" t="str">
        <f>Tabla1[[#This Row],[DATE]]&amp;Tabla1[[#This Row],[PRODUCT ID]]</f>
        <v>44387P0034</v>
      </c>
      <c r="D148">
        <v>6</v>
      </c>
      <c r="E148" t="s">
        <v>68</v>
      </c>
      <c r="F148" t="s">
        <v>138</v>
      </c>
      <c r="G148" s="5">
        <v>37</v>
      </c>
      <c r="H148" t="s">
        <v>83</v>
      </c>
      <c r="I148" t="s">
        <v>121</v>
      </c>
      <c r="J148" t="s">
        <v>124</v>
      </c>
      <c r="K148" s="12">
        <v>55</v>
      </c>
      <c r="L148" s="12">
        <v>58.3</v>
      </c>
      <c r="M148" s="12">
        <v>330</v>
      </c>
      <c r="N148" s="8">
        <v>349.8</v>
      </c>
      <c r="O148">
        <v>10</v>
      </c>
      <c r="P148" t="s">
        <v>132</v>
      </c>
      <c r="Q148">
        <v>2021</v>
      </c>
      <c r="R148" s="3">
        <v>44387</v>
      </c>
      <c r="S148" s="8">
        <f>Tabla1[[#This Row],[DISCOUNT %]]%*Tabla1[[#This Row],[Total Selling Value]]</f>
        <v>129.42600000000002</v>
      </c>
      <c r="T148" s="12">
        <f>Tabla1[[#This Row],[SELLING PRICE]]-Tabla1[[#This Row],[BUYING PRIZE]]</f>
        <v>3.2999999999999972</v>
      </c>
      <c r="U148" s="12">
        <f>Tabla1[[#This Row],[profit_per_product]]*Tabla1[[#This Row],[QUANTITY]]</f>
        <v>19.799999999999983</v>
      </c>
      <c r="V148" s="16">
        <f>Tabla1[[#This Row],[total_profit]]/Tabla1[[#This Row],[Total Selling Value]]</f>
        <v>5.6603773584905613E-2</v>
      </c>
      <c r="W148" s="4" t="str">
        <f>IF(Tabla1[[#This Row],[Total Buying Value]]&gt;=((2/3)*MAX(Tabla1[Total Buying Value])),"Grande",IF(Tabla1[[#This Row],[Total Buying Value]]&lt;=((1/3)*MAX(Tabla1[Total Buying Value])),"Pequeña","Mediana"))</f>
        <v>Pequeña</v>
      </c>
      <c r="X148" s="4" t="str">
        <f>IF(Tabla1[[#This Row],[PAYMENT MODE]]="CASH","VERDADERO","FALSO")</f>
        <v>VERDADERO</v>
      </c>
      <c r="Y148" s="15" t="str">
        <f>TEXT(Tabla1[[#This Row],[formatted_date]],"mmm-aaaa")</f>
        <v>jul-2021</v>
      </c>
    </row>
    <row r="149" spans="1:25">
      <c r="A149">
        <v>44388</v>
      </c>
      <c r="B149" t="s">
        <v>57</v>
      </c>
      <c r="C149" t="str">
        <f>Tabla1[[#This Row],[DATE]]&amp;Tabla1[[#This Row],[PRODUCT ID]]</f>
        <v>44388P0009</v>
      </c>
      <c r="D149">
        <v>4</v>
      </c>
      <c r="E149" t="s">
        <v>68</v>
      </c>
      <c r="F149" t="s">
        <v>71</v>
      </c>
      <c r="G149" s="5">
        <v>28</v>
      </c>
      <c r="H149" t="s">
        <v>109</v>
      </c>
      <c r="I149" t="s">
        <v>119</v>
      </c>
      <c r="J149" t="s">
        <v>125</v>
      </c>
      <c r="K149" s="12">
        <v>6</v>
      </c>
      <c r="L149" s="12">
        <v>7.8599999999999994</v>
      </c>
      <c r="M149" s="12">
        <v>24</v>
      </c>
      <c r="N149" s="8">
        <v>31.44</v>
      </c>
      <c r="O149">
        <v>11</v>
      </c>
      <c r="P149" t="s">
        <v>132</v>
      </c>
      <c r="Q149">
        <v>2021</v>
      </c>
      <c r="R149" s="3">
        <v>44388</v>
      </c>
      <c r="S149" s="8">
        <f>Tabla1[[#This Row],[DISCOUNT %]]%*Tabla1[[#This Row],[Total Selling Value]]</f>
        <v>8.8032000000000004</v>
      </c>
      <c r="T149" s="12">
        <f>Tabla1[[#This Row],[SELLING PRICE]]-Tabla1[[#This Row],[BUYING PRIZE]]</f>
        <v>1.8599999999999994</v>
      </c>
      <c r="U149" s="12">
        <f>Tabla1[[#This Row],[profit_per_product]]*Tabla1[[#This Row],[QUANTITY]]</f>
        <v>7.4399999999999977</v>
      </c>
      <c r="V149" s="16">
        <f>Tabla1[[#This Row],[total_profit]]/Tabla1[[#This Row],[Total Selling Value]]</f>
        <v>0.23664122137404572</v>
      </c>
      <c r="W149" s="4" t="str">
        <f>IF(Tabla1[[#This Row],[Total Buying Value]]&gt;=((2/3)*MAX(Tabla1[Total Buying Value])),"Grande",IF(Tabla1[[#This Row],[Total Buying Value]]&lt;=((1/3)*MAX(Tabla1[Total Buying Value])),"Pequeña","Mediana"))</f>
        <v>Pequeña</v>
      </c>
      <c r="X149" s="4" t="str">
        <f>IF(Tabla1[[#This Row],[PAYMENT MODE]]="CASH","VERDADERO","FALSO")</f>
        <v>FALSO</v>
      </c>
      <c r="Y149" s="15" t="str">
        <f>TEXT(Tabla1[[#This Row],[formatted_date]],"mmm-aaaa")</f>
        <v>jul-2021</v>
      </c>
    </row>
    <row r="150" spans="1:25">
      <c r="A150">
        <v>44390</v>
      </c>
      <c r="B150" t="s">
        <v>60</v>
      </c>
      <c r="C150" t="str">
        <f>Tabla1[[#This Row],[DATE]]&amp;Tabla1[[#This Row],[PRODUCT ID]]</f>
        <v>44390P0019</v>
      </c>
      <c r="D150">
        <v>1</v>
      </c>
      <c r="E150" t="s">
        <v>70</v>
      </c>
      <c r="F150" t="s">
        <v>138</v>
      </c>
      <c r="G150" s="5">
        <v>45</v>
      </c>
      <c r="H150" t="s">
        <v>112</v>
      </c>
      <c r="I150" t="s">
        <v>120</v>
      </c>
      <c r="J150" t="s">
        <v>122</v>
      </c>
      <c r="K150" s="12">
        <v>150</v>
      </c>
      <c r="L150" s="12">
        <v>210</v>
      </c>
      <c r="M150" s="12">
        <v>150</v>
      </c>
      <c r="N150" s="8">
        <v>210</v>
      </c>
      <c r="O150">
        <v>13</v>
      </c>
      <c r="P150" t="s">
        <v>132</v>
      </c>
      <c r="Q150">
        <v>2021</v>
      </c>
      <c r="R150" s="3">
        <v>44390</v>
      </c>
      <c r="S150" s="8">
        <f>Tabla1[[#This Row],[DISCOUNT %]]%*Tabla1[[#This Row],[Total Selling Value]]</f>
        <v>94.5</v>
      </c>
      <c r="T150" s="12">
        <f>Tabla1[[#This Row],[SELLING PRICE]]-Tabla1[[#This Row],[BUYING PRIZE]]</f>
        <v>60</v>
      </c>
      <c r="U150" s="12">
        <f>Tabla1[[#This Row],[profit_per_product]]*Tabla1[[#This Row],[QUANTITY]]</f>
        <v>60</v>
      </c>
      <c r="V150" s="16">
        <f>Tabla1[[#This Row],[total_profit]]/Tabla1[[#This Row],[Total Selling Value]]</f>
        <v>0.2857142857142857</v>
      </c>
      <c r="W150" s="4" t="str">
        <f>IF(Tabla1[[#This Row],[Total Buying Value]]&gt;=((2/3)*MAX(Tabla1[Total Buying Value])),"Grande",IF(Tabla1[[#This Row],[Total Buying Value]]&lt;=((1/3)*MAX(Tabla1[Total Buying Value])),"Pequeña","Mediana"))</f>
        <v>Pequeña</v>
      </c>
      <c r="X150" s="4" t="str">
        <f>IF(Tabla1[[#This Row],[PAYMENT MODE]]="CASH","VERDADERO","FALSO")</f>
        <v>VERDADERO</v>
      </c>
      <c r="Y150" s="15" t="str">
        <f>TEXT(Tabla1[[#This Row],[formatted_date]],"mmm-aaaa")</f>
        <v>jul-2021</v>
      </c>
    </row>
    <row r="151" spans="1:25">
      <c r="A151">
        <v>44393</v>
      </c>
      <c r="B151" t="s">
        <v>32</v>
      </c>
      <c r="C151" t="str">
        <f>Tabla1[[#This Row],[DATE]]&amp;Tabla1[[#This Row],[PRODUCT ID]]</f>
        <v>44393P0023</v>
      </c>
      <c r="D151">
        <v>8</v>
      </c>
      <c r="E151" t="s">
        <v>68</v>
      </c>
      <c r="F151" t="s">
        <v>138</v>
      </c>
      <c r="G151" s="5">
        <v>42</v>
      </c>
      <c r="H151" t="s">
        <v>82</v>
      </c>
      <c r="I151" t="s">
        <v>117</v>
      </c>
      <c r="J151" t="s">
        <v>122</v>
      </c>
      <c r="K151" s="12">
        <v>141</v>
      </c>
      <c r="L151" s="12">
        <v>149.46</v>
      </c>
      <c r="M151" s="12">
        <v>1128</v>
      </c>
      <c r="N151" s="8">
        <v>1195.68</v>
      </c>
      <c r="O151">
        <v>16</v>
      </c>
      <c r="P151" t="s">
        <v>132</v>
      </c>
      <c r="Q151">
        <v>2021</v>
      </c>
      <c r="R151" s="3">
        <v>44393</v>
      </c>
      <c r="S151" s="8">
        <f>Tabla1[[#This Row],[DISCOUNT %]]%*Tabla1[[#This Row],[Total Selling Value]]</f>
        <v>502.18560000000002</v>
      </c>
      <c r="T151" s="12">
        <f>Tabla1[[#This Row],[SELLING PRICE]]-Tabla1[[#This Row],[BUYING PRIZE]]</f>
        <v>8.460000000000008</v>
      </c>
      <c r="U151" s="12">
        <f>Tabla1[[#This Row],[profit_per_product]]*Tabla1[[#This Row],[QUANTITY]]</f>
        <v>67.680000000000064</v>
      </c>
      <c r="V151" s="16">
        <f>Tabla1[[#This Row],[total_profit]]/Tabla1[[#This Row],[Total Selling Value]]</f>
        <v>5.660377358490571E-2</v>
      </c>
      <c r="W151" s="4" t="str">
        <f>IF(Tabla1[[#This Row],[Total Buying Value]]&gt;=((2/3)*MAX(Tabla1[Total Buying Value])),"Grande",IF(Tabla1[[#This Row],[Total Buying Value]]&lt;=((1/3)*MAX(Tabla1[Total Buying Value])),"Pequeña","Mediana"))</f>
        <v>Mediana</v>
      </c>
      <c r="X151" s="4" t="str">
        <f>IF(Tabla1[[#This Row],[PAYMENT MODE]]="CASH","VERDADERO","FALSO")</f>
        <v>VERDADERO</v>
      </c>
      <c r="Y151" s="15" t="str">
        <f>TEXT(Tabla1[[#This Row],[formatted_date]],"mmm-aaaa")</f>
        <v>jul-2021</v>
      </c>
    </row>
    <row r="152" spans="1:25">
      <c r="A152">
        <v>44395</v>
      </c>
      <c r="B152" t="s">
        <v>46</v>
      </c>
      <c r="C152" t="str">
        <f>Tabla1[[#This Row],[DATE]]&amp;Tabla1[[#This Row],[PRODUCT ID]]</f>
        <v>44395P0027</v>
      </c>
      <c r="D152">
        <v>14</v>
      </c>
      <c r="E152" t="s">
        <v>71</v>
      </c>
      <c r="F152" t="s">
        <v>71</v>
      </c>
      <c r="G152" s="5">
        <v>31</v>
      </c>
      <c r="H152" t="s">
        <v>97</v>
      </c>
      <c r="I152" t="s">
        <v>121</v>
      </c>
      <c r="J152" t="s">
        <v>124</v>
      </c>
      <c r="K152" s="12">
        <v>48</v>
      </c>
      <c r="L152" s="12">
        <v>57.12</v>
      </c>
      <c r="M152" s="12">
        <v>672</v>
      </c>
      <c r="N152" s="8">
        <v>799.68000000000006</v>
      </c>
      <c r="O152">
        <v>18</v>
      </c>
      <c r="P152" t="s">
        <v>132</v>
      </c>
      <c r="Q152">
        <v>2021</v>
      </c>
      <c r="R152" s="3">
        <v>44395</v>
      </c>
      <c r="S152" s="8">
        <f>Tabla1[[#This Row],[DISCOUNT %]]%*Tabla1[[#This Row],[Total Selling Value]]</f>
        <v>247.9008</v>
      </c>
      <c r="T152" s="12">
        <f>Tabla1[[#This Row],[SELLING PRICE]]-Tabla1[[#This Row],[BUYING PRIZE]]</f>
        <v>9.1199999999999974</v>
      </c>
      <c r="U152" s="12">
        <f>Tabla1[[#This Row],[profit_per_product]]*Tabla1[[#This Row],[QUANTITY]]</f>
        <v>127.67999999999996</v>
      </c>
      <c r="V152" s="16">
        <f>Tabla1[[#This Row],[total_profit]]/Tabla1[[#This Row],[Total Selling Value]]</f>
        <v>0.15966386554621842</v>
      </c>
      <c r="W152" s="4" t="str">
        <f>IF(Tabla1[[#This Row],[Total Buying Value]]&gt;=((2/3)*MAX(Tabla1[Total Buying Value])),"Grande",IF(Tabla1[[#This Row],[Total Buying Value]]&lt;=((1/3)*MAX(Tabla1[Total Buying Value])),"Pequeña","Mediana"))</f>
        <v>Pequeña</v>
      </c>
      <c r="X152" s="4" t="str">
        <f>IF(Tabla1[[#This Row],[PAYMENT MODE]]="CASH","VERDADERO","FALSO")</f>
        <v>FALSO</v>
      </c>
      <c r="Y152" s="15" t="str">
        <f>TEXT(Tabla1[[#This Row],[formatted_date]],"mmm-aaaa")</f>
        <v>jul-2021</v>
      </c>
    </row>
    <row r="153" spans="1:25">
      <c r="A153">
        <v>44397</v>
      </c>
      <c r="B153" t="s">
        <v>21</v>
      </c>
      <c r="C153" t="str">
        <f>Tabla1[[#This Row],[DATE]]&amp;Tabla1[[#This Row],[PRODUCT ID]]</f>
        <v>44397P0038</v>
      </c>
      <c r="D153">
        <v>11</v>
      </c>
      <c r="E153" t="s">
        <v>71</v>
      </c>
      <c r="F153" t="s">
        <v>71</v>
      </c>
      <c r="G153" s="5">
        <v>3</v>
      </c>
      <c r="H153" t="s">
        <v>74</v>
      </c>
      <c r="I153" t="s">
        <v>118</v>
      </c>
      <c r="J153" t="s">
        <v>123</v>
      </c>
      <c r="K153" s="12">
        <v>72</v>
      </c>
      <c r="L153" s="12">
        <v>79.92</v>
      </c>
      <c r="M153" s="12">
        <v>792</v>
      </c>
      <c r="N153" s="8">
        <v>879.12</v>
      </c>
      <c r="O153">
        <v>20</v>
      </c>
      <c r="P153" t="s">
        <v>132</v>
      </c>
      <c r="Q153">
        <v>2021</v>
      </c>
      <c r="R153" s="3">
        <v>44397</v>
      </c>
      <c r="S153" s="8">
        <f>Tabla1[[#This Row],[DISCOUNT %]]%*Tabla1[[#This Row],[Total Selling Value]]</f>
        <v>26.3736</v>
      </c>
      <c r="T153" s="12">
        <f>Tabla1[[#This Row],[SELLING PRICE]]-Tabla1[[#This Row],[BUYING PRIZE]]</f>
        <v>7.9200000000000017</v>
      </c>
      <c r="U153" s="12">
        <f>Tabla1[[#This Row],[profit_per_product]]*Tabla1[[#This Row],[QUANTITY]]</f>
        <v>87.120000000000019</v>
      </c>
      <c r="V153" s="16">
        <f>Tabla1[[#This Row],[total_profit]]/Tabla1[[#This Row],[Total Selling Value]]</f>
        <v>9.9099099099099114E-2</v>
      </c>
      <c r="W153" s="4" t="str">
        <f>IF(Tabla1[[#This Row],[Total Buying Value]]&gt;=((2/3)*MAX(Tabla1[Total Buying Value])),"Grande",IF(Tabla1[[#This Row],[Total Buying Value]]&lt;=((1/3)*MAX(Tabla1[Total Buying Value])),"Pequeña","Mediana"))</f>
        <v>Mediana</v>
      </c>
      <c r="X153" s="4" t="str">
        <f>IF(Tabla1[[#This Row],[PAYMENT MODE]]="CASH","VERDADERO","FALSO")</f>
        <v>FALSO</v>
      </c>
      <c r="Y153" s="15" t="str">
        <f>TEXT(Tabla1[[#This Row],[formatted_date]],"mmm-aaaa")</f>
        <v>jul-2021</v>
      </c>
    </row>
    <row r="154" spans="1:25">
      <c r="A154">
        <v>44397</v>
      </c>
      <c r="B154" t="s">
        <v>43</v>
      </c>
      <c r="C154" t="str">
        <f>Tabla1[[#This Row],[DATE]]&amp;Tabla1[[#This Row],[PRODUCT ID]]</f>
        <v>44397P0043</v>
      </c>
      <c r="D154">
        <v>5</v>
      </c>
      <c r="E154" t="s">
        <v>70</v>
      </c>
      <c r="F154" t="s">
        <v>71</v>
      </c>
      <c r="G154" s="5">
        <v>8</v>
      </c>
      <c r="H154" t="s">
        <v>94</v>
      </c>
      <c r="I154" t="s">
        <v>118</v>
      </c>
      <c r="J154" t="s">
        <v>123</v>
      </c>
      <c r="K154" s="12">
        <v>67</v>
      </c>
      <c r="L154" s="12">
        <v>83.08</v>
      </c>
      <c r="M154" s="12">
        <v>335</v>
      </c>
      <c r="N154" s="8">
        <v>415.4</v>
      </c>
      <c r="O154">
        <v>20</v>
      </c>
      <c r="P154" t="s">
        <v>132</v>
      </c>
      <c r="Q154">
        <v>2021</v>
      </c>
      <c r="R154" s="3">
        <v>44397</v>
      </c>
      <c r="S154" s="8">
        <f>Tabla1[[#This Row],[DISCOUNT %]]%*Tabla1[[#This Row],[Total Selling Value]]</f>
        <v>33.231999999999999</v>
      </c>
      <c r="T154" s="12">
        <f>Tabla1[[#This Row],[SELLING PRICE]]-Tabla1[[#This Row],[BUYING PRIZE]]</f>
        <v>16.079999999999998</v>
      </c>
      <c r="U154" s="12">
        <f>Tabla1[[#This Row],[profit_per_product]]*Tabla1[[#This Row],[QUANTITY]]</f>
        <v>80.399999999999991</v>
      </c>
      <c r="V154" s="16">
        <f>Tabla1[[#This Row],[total_profit]]/Tabla1[[#This Row],[Total Selling Value]]</f>
        <v>0.19354838709677419</v>
      </c>
      <c r="W154" s="4" t="str">
        <f>IF(Tabla1[[#This Row],[Total Buying Value]]&gt;=((2/3)*MAX(Tabla1[Total Buying Value])),"Grande",IF(Tabla1[[#This Row],[Total Buying Value]]&lt;=((1/3)*MAX(Tabla1[Total Buying Value])),"Pequeña","Mediana"))</f>
        <v>Pequeña</v>
      </c>
      <c r="X154" s="4" t="str">
        <f>IF(Tabla1[[#This Row],[PAYMENT MODE]]="CASH","VERDADERO","FALSO")</f>
        <v>FALSO</v>
      </c>
      <c r="Y154" s="15" t="str">
        <f>TEXT(Tabla1[[#This Row],[formatted_date]],"mmm-aaaa")</f>
        <v>jul-2021</v>
      </c>
    </row>
    <row r="155" spans="1:25">
      <c r="A155">
        <v>44398</v>
      </c>
      <c r="B155" t="s">
        <v>39</v>
      </c>
      <c r="C155" t="str">
        <f>Tabla1[[#This Row],[DATE]]&amp;Tabla1[[#This Row],[PRODUCT ID]]</f>
        <v>44398P0029</v>
      </c>
      <c r="D155">
        <v>15</v>
      </c>
      <c r="E155" t="s">
        <v>70</v>
      </c>
      <c r="F155" t="s">
        <v>71</v>
      </c>
      <c r="G155" s="5">
        <v>41</v>
      </c>
      <c r="H155" t="s">
        <v>89</v>
      </c>
      <c r="I155" t="s">
        <v>121</v>
      </c>
      <c r="J155" t="s">
        <v>124</v>
      </c>
      <c r="K155" s="12">
        <v>47</v>
      </c>
      <c r="L155" s="12">
        <v>53.11</v>
      </c>
      <c r="M155" s="12">
        <v>705</v>
      </c>
      <c r="N155" s="8">
        <v>796.65</v>
      </c>
      <c r="O155">
        <v>21</v>
      </c>
      <c r="P155" t="s">
        <v>132</v>
      </c>
      <c r="Q155">
        <v>2021</v>
      </c>
      <c r="R155" s="3">
        <v>44398</v>
      </c>
      <c r="S155" s="8">
        <f>Tabla1[[#This Row],[DISCOUNT %]]%*Tabla1[[#This Row],[Total Selling Value]]</f>
        <v>326.62649999999996</v>
      </c>
      <c r="T155" s="12">
        <f>Tabla1[[#This Row],[SELLING PRICE]]-Tabla1[[#This Row],[BUYING PRIZE]]</f>
        <v>6.1099999999999994</v>
      </c>
      <c r="U155" s="12">
        <f>Tabla1[[#This Row],[profit_per_product]]*Tabla1[[#This Row],[QUANTITY]]</f>
        <v>91.649999999999991</v>
      </c>
      <c r="V155" s="16">
        <f>Tabla1[[#This Row],[total_profit]]/Tabla1[[#This Row],[Total Selling Value]]</f>
        <v>0.11504424778761062</v>
      </c>
      <c r="W155" s="4" t="str">
        <f>IF(Tabla1[[#This Row],[Total Buying Value]]&gt;=((2/3)*MAX(Tabla1[Total Buying Value])),"Grande",IF(Tabla1[[#This Row],[Total Buying Value]]&lt;=((1/3)*MAX(Tabla1[Total Buying Value])),"Pequeña","Mediana"))</f>
        <v>Pequeña</v>
      </c>
      <c r="X155" s="4" t="str">
        <f>IF(Tabla1[[#This Row],[PAYMENT MODE]]="CASH","VERDADERO","FALSO")</f>
        <v>FALSO</v>
      </c>
      <c r="Y155" s="15" t="str">
        <f>TEXT(Tabla1[[#This Row],[formatted_date]],"mmm-aaaa")</f>
        <v>jul-2021</v>
      </c>
    </row>
    <row r="156" spans="1:25">
      <c r="A156">
        <v>44399</v>
      </c>
      <c r="B156" t="s">
        <v>62</v>
      </c>
      <c r="C156" t="str">
        <f>Tabla1[[#This Row],[DATE]]&amp;Tabla1[[#This Row],[PRODUCT ID]]</f>
        <v>44399P0026</v>
      </c>
      <c r="D156">
        <v>3</v>
      </c>
      <c r="E156" t="s">
        <v>68</v>
      </c>
      <c r="F156" t="s">
        <v>138</v>
      </c>
      <c r="G156" s="5">
        <v>14</v>
      </c>
      <c r="H156" t="s">
        <v>115</v>
      </c>
      <c r="I156" t="s">
        <v>121</v>
      </c>
      <c r="J156" t="s">
        <v>125</v>
      </c>
      <c r="K156" s="12">
        <v>18</v>
      </c>
      <c r="L156" s="12">
        <v>24.66</v>
      </c>
      <c r="M156" s="12">
        <v>54</v>
      </c>
      <c r="N156" s="8">
        <v>73.98</v>
      </c>
      <c r="O156">
        <v>22</v>
      </c>
      <c r="P156" t="s">
        <v>132</v>
      </c>
      <c r="Q156">
        <v>2021</v>
      </c>
      <c r="R156" s="3">
        <v>44399</v>
      </c>
      <c r="S156" s="8">
        <f>Tabla1[[#This Row],[DISCOUNT %]]%*Tabla1[[#This Row],[Total Selling Value]]</f>
        <v>10.357200000000002</v>
      </c>
      <c r="T156" s="12">
        <f>Tabla1[[#This Row],[SELLING PRICE]]-Tabla1[[#This Row],[BUYING PRIZE]]</f>
        <v>6.66</v>
      </c>
      <c r="U156" s="12">
        <f>Tabla1[[#This Row],[profit_per_product]]*Tabla1[[#This Row],[QUANTITY]]</f>
        <v>19.98</v>
      </c>
      <c r="V156" s="16">
        <f>Tabla1[[#This Row],[total_profit]]/Tabla1[[#This Row],[Total Selling Value]]</f>
        <v>0.27007299270072993</v>
      </c>
      <c r="W156" s="4" t="str">
        <f>IF(Tabla1[[#This Row],[Total Buying Value]]&gt;=((2/3)*MAX(Tabla1[Total Buying Value])),"Grande",IF(Tabla1[[#This Row],[Total Buying Value]]&lt;=((1/3)*MAX(Tabla1[Total Buying Value])),"Pequeña","Mediana"))</f>
        <v>Pequeña</v>
      </c>
      <c r="X156" s="4" t="str">
        <f>IF(Tabla1[[#This Row],[PAYMENT MODE]]="CASH","VERDADERO","FALSO")</f>
        <v>VERDADERO</v>
      </c>
      <c r="Y156" s="15" t="str">
        <f>TEXT(Tabla1[[#This Row],[formatted_date]],"mmm-aaaa")</f>
        <v>jul-2021</v>
      </c>
    </row>
    <row r="157" spans="1:25">
      <c r="A157">
        <v>44399</v>
      </c>
      <c r="B157" t="s">
        <v>20</v>
      </c>
      <c r="C157" t="str">
        <f>Tabla1[[#This Row],[DATE]]&amp;Tabla1[[#This Row],[PRODUCT ID]]</f>
        <v>44399P0024</v>
      </c>
      <c r="D157">
        <v>14</v>
      </c>
      <c r="E157" t="s">
        <v>71</v>
      </c>
      <c r="F157" t="s">
        <v>138</v>
      </c>
      <c r="G157" s="5">
        <v>27</v>
      </c>
      <c r="H157" t="s">
        <v>73</v>
      </c>
      <c r="I157" t="s">
        <v>117</v>
      </c>
      <c r="J157" t="s">
        <v>122</v>
      </c>
      <c r="K157" s="12">
        <v>144</v>
      </c>
      <c r="L157" s="12">
        <v>156.96</v>
      </c>
      <c r="M157" s="12">
        <v>2016</v>
      </c>
      <c r="N157" s="8">
        <v>2197.44</v>
      </c>
      <c r="O157">
        <v>22</v>
      </c>
      <c r="P157" t="s">
        <v>132</v>
      </c>
      <c r="Q157">
        <v>2021</v>
      </c>
      <c r="R157" s="3">
        <v>44399</v>
      </c>
      <c r="S157" s="8">
        <f>Tabla1[[#This Row],[DISCOUNT %]]%*Tabla1[[#This Row],[Total Selling Value]]</f>
        <v>593.30880000000002</v>
      </c>
      <c r="T157" s="12">
        <f>Tabla1[[#This Row],[SELLING PRICE]]-Tabla1[[#This Row],[BUYING PRIZE]]</f>
        <v>12.960000000000008</v>
      </c>
      <c r="U157" s="12">
        <f>Tabla1[[#This Row],[profit_per_product]]*Tabla1[[#This Row],[QUANTITY]]</f>
        <v>181.44000000000011</v>
      </c>
      <c r="V157" s="16">
        <f>Tabla1[[#This Row],[total_profit]]/Tabla1[[#This Row],[Total Selling Value]]</f>
        <v>8.2568807339449588E-2</v>
      </c>
      <c r="W157" s="4" t="str">
        <f>IF(Tabla1[[#This Row],[Total Buying Value]]&gt;=((2/3)*MAX(Tabla1[Total Buying Value])),"Grande",IF(Tabla1[[#This Row],[Total Buying Value]]&lt;=((1/3)*MAX(Tabla1[Total Buying Value])),"Pequeña","Mediana"))</f>
        <v>Grande</v>
      </c>
      <c r="X157" s="4" t="str">
        <f>IF(Tabla1[[#This Row],[PAYMENT MODE]]="CASH","VERDADERO","FALSO")</f>
        <v>VERDADERO</v>
      </c>
      <c r="Y157" s="15" t="str">
        <f>TEXT(Tabla1[[#This Row],[formatted_date]],"mmm-aaaa")</f>
        <v>jul-2021</v>
      </c>
    </row>
    <row r="158" spans="1:25">
      <c r="A158">
        <v>44400</v>
      </c>
      <c r="B158" t="s">
        <v>63</v>
      </c>
      <c r="C158" t="str">
        <f>Tabla1[[#This Row],[DATE]]&amp;Tabla1[[#This Row],[PRODUCT ID]]</f>
        <v>44400P0036</v>
      </c>
      <c r="D158">
        <v>7</v>
      </c>
      <c r="E158" t="s">
        <v>68</v>
      </c>
      <c r="F158" t="s">
        <v>71</v>
      </c>
      <c r="G158" s="5">
        <v>45</v>
      </c>
      <c r="H158" t="s">
        <v>116</v>
      </c>
      <c r="I158" t="s">
        <v>121</v>
      </c>
      <c r="J158" t="s">
        <v>123</v>
      </c>
      <c r="K158" s="12">
        <v>90</v>
      </c>
      <c r="L158" s="12">
        <v>96.3</v>
      </c>
      <c r="M158" s="12">
        <v>630</v>
      </c>
      <c r="N158" s="8">
        <v>674.1</v>
      </c>
      <c r="O158">
        <v>23</v>
      </c>
      <c r="P158" t="s">
        <v>132</v>
      </c>
      <c r="Q158">
        <v>2021</v>
      </c>
      <c r="R158" s="3">
        <v>44400</v>
      </c>
      <c r="S158" s="8">
        <f>Tabla1[[#This Row],[DISCOUNT %]]%*Tabla1[[#This Row],[Total Selling Value]]</f>
        <v>303.34500000000003</v>
      </c>
      <c r="T158" s="12">
        <f>Tabla1[[#This Row],[SELLING PRICE]]-Tabla1[[#This Row],[BUYING PRIZE]]</f>
        <v>6.2999999999999972</v>
      </c>
      <c r="U158" s="12">
        <f>Tabla1[[#This Row],[profit_per_product]]*Tabla1[[#This Row],[QUANTITY]]</f>
        <v>44.09999999999998</v>
      </c>
      <c r="V158" s="16">
        <f>Tabla1[[#This Row],[total_profit]]/Tabla1[[#This Row],[Total Selling Value]]</f>
        <v>6.5420560747663517E-2</v>
      </c>
      <c r="W158" s="4" t="str">
        <f>IF(Tabla1[[#This Row],[Total Buying Value]]&gt;=((2/3)*MAX(Tabla1[Total Buying Value])),"Grande",IF(Tabla1[[#This Row],[Total Buying Value]]&lt;=((1/3)*MAX(Tabla1[Total Buying Value])),"Pequeña","Mediana"))</f>
        <v>Pequeña</v>
      </c>
      <c r="X158" s="4" t="str">
        <f>IF(Tabla1[[#This Row],[PAYMENT MODE]]="CASH","VERDADERO","FALSO")</f>
        <v>FALSO</v>
      </c>
      <c r="Y158" s="15" t="str">
        <f>TEXT(Tabla1[[#This Row],[formatted_date]],"mmm-aaaa")</f>
        <v>jul-2021</v>
      </c>
    </row>
    <row r="159" spans="1:25">
      <c r="A159">
        <v>44400</v>
      </c>
      <c r="B159" t="s">
        <v>28</v>
      </c>
      <c r="C159" t="str">
        <f>Tabla1[[#This Row],[DATE]]&amp;Tabla1[[#This Row],[PRODUCT ID]]</f>
        <v>44400P0037</v>
      </c>
      <c r="D159">
        <v>8</v>
      </c>
      <c r="E159" t="s">
        <v>70</v>
      </c>
      <c r="F159" t="s">
        <v>71</v>
      </c>
      <c r="G159" s="5">
        <v>15</v>
      </c>
      <c r="H159" t="s">
        <v>93</v>
      </c>
      <c r="I159" t="s">
        <v>118</v>
      </c>
      <c r="J159" t="s">
        <v>123</v>
      </c>
      <c r="K159" s="12">
        <v>67</v>
      </c>
      <c r="L159" s="12">
        <v>85.76</v>
      </c>
      <c r="M159" s="12">
        <v>536</v>
      </c>
      <c r="N159" s="8">
        <v>686.08</v>
      </c>
      <c r="O159">
        <v>23</v>
      </c>
      <c r="P159" t="s">
        <v>132</v>
      </c>
      <c r="Q159">
        <v>2021</v>
      </c>
      <c r="R159" s="3">
        <v>44400</v>
      </c>
      <c r="S159" s="8">
        <f>Tabla1[[#This Row],[DISCOUNT %]]%*Tabla1[[#This Row],[Total Selling Value]]</f>
        <v>102.91200000000001</v>
      </c>
      <c r="T159" s="12">
        <f>Tabla1[[#This Row],[SELLING PRICE]]-Tabla1[[#This Row],[BUYING PRIZE]]</f>
        <v>18.760000000000005</v>
      </c>
      <c r="U159" s="12">
        <f>Tabla1[[#This Row],[profit_per_product]]*Tabla1[[#This Row],[QUANTITY]]</f>
        <v>150.08000000000004</v>
      </c>
      <c r="V159" s="16">
        <f>Tabla1[[#This Row],[total_profit]]/Tabla1[[#This Row],[Total Selling Value]]</f>
        <v>0.21875000000000006</v>
      </c>
      <c r="W159" s="4" t="str">
        <f>IF(Tabla1[[#This Row],[Total Buying Value]]&gt;=((2/3)*MAX(Tabla1[Total Buying Value])),"Grande",IF(Tabla1[[#This Row],[Total Buying Value]]&lt;=((1/3)*MAX(Tabla1[Total Buying Value])),"Pequeña","Mediana"))</f>
        <v>Pequeña</v>
      </c>
      <c r="X159" s="4" t="str">
        <f>IF(Tabla1[[#This Row],[PAYMENT MODE]]="CASH","VERDADERO","FALSO")</f>
        <v>FALSO</v>
      </c>
      <c r="Y159" s="15" t="str">
        <f>TEXT(Tabla1[[#This Row],[formatted_date]],"mmm-aaaa")</f>
        <v>jul-2021</v>
      </c>
    </row>
    <row r="160" spans="1:25">
      <c r="A160">
        <v>44401</v>
      </c>
      <c r="B160" t="s">
        <v>57</v>
      </c>
      <c r="C160" t="str">
        <f>Tabla1[[#This Row],[DATE]]&amp;Tabla1[[#This Row],[PRODUCT ID]]</f>
        <v>44401P0009</v>
      </c>
      <c r="D160">
        <v>4</v>
      </c>
      <c r="E160" t="s">
        <v>71</v>
      </c>
      <c r="F160" t="s">
        <v>138</v>
      </c>
      <c r="G160" s="5">
        <v>26</v>
      </c>
      <c r="H160" t="s">
        <v>109</v>
      </c>
      <c r="I160" t="s">
        <v>119</v>
      </c>
      <c r="J160" t="s">
        <v>125</v>
      </c>
      <c r="K160" s="12">
        <v>6</v>
      </c>
      <c r="L160" s="12">
        <v>7.8599999999999994</v>
      </c>
      <c r="M160" s="12">
        <v>24</v>
      </c>
      <c r="N160" s="8">
        <v>31.44</v>
      </c>
      <c r="O160">
        <v>24</v>
      </c>
      <c r="P160" t="s">
        <v>132</v>
      </c>
      <c r="Q160">
        <v>2021</v>
      </c>
      <c r="R160" s="3">
        <v>44401</v>
      </c>
      <c r="S160" s="8">
        <f>Tabla1[[#This Row],[DISCOUNT %]]%*Tabla1[[#This Row],[Total Selling Value]]</f>
        <v>8.1744000000000003</v>
      </c>
      <c r="T160" s="12">
        <f>Tabla1[[#This Row],[SELLING PRICE]]-Tabla1[[#This Row],[BUYING PRIZE]]</f>
        <v>1.8599999999999994</v>
      </c>
      <c r="U160" s="12">
        <f>Tabla1[[#This Row],[profit_per_product]]*Tabla1[[#This Row],[QUANTITY]]</f>
        <v>7.4399999999999977</v>
      </c>
      <c r="V160" s="16">
        <f>Tabla1[[#This Row],[total_profit]]/Tabla1[[#This Row],[Total Selling Value]]</f>
        <v>0.23664122137404572</v>
      </c>
      <c r="W160" s="4" t="str">
        <f>IF(Tabla1[[#This Row],[Total Buying Value]]&gt;=((2/3)*MAX(Tabla1[Total Buying Value])),"Grande",IF(Tabla1[[#This Row],[Total Buying Value]]&lt;=((1/3)*MAX(Tabla1[Total Buying Value])),"Pequeña","Mediana"))</f>
        <v>Pequeña</v>
      </c>
      <c r="X160" s="4" t="str">
        <f>IF(Tabla1[[#This Row],[PAYMENT MODE]]="CASH","VERDADERO","FALSO")</f>
        <v>VERDADERO</v>
      </c>
      <c r="Y160" s="15" t="str">
        <f>TEXT(Tabla1[[#This Row],[formatted_date]],"mmm-aaaa")</f>
        <v>jul-2021</v>
      </c>
    </row>
    <row r="161" spans="1:25">
      <c r="A161">
        <v>44406</v>
      </c>
      <c r="B161" t="s">
        <v>31</v>
      </c>
      <c r="C161" t="str">
        <f>Tabla1[[#This Row],[DATE]]&amp;Tabla1[[#This Row],[PRODUCT ID]]</f>
        <v>44406P0044</v>
      </c>
      <c r="D161">
        <v>15</v>
      </c>
      <c r="E161" t="s">
        <v>71</v>
      </c>
      <c r="F161" t="s">
        <v>138</v>
      </c>
      <c r="G161" s="5">
        <v>34</v>
      </c>
      <c r="H161" t="s">
        <v>81</v>
      </c>
      <c r="I161" t="s">
        <v>118</v>
      </c>
      <c r="J161" t="s">
        <v>123</v>
      </c>
      <c r="K161" s="12">
        <v>76</v>
      </c>
      <c r="L161" s="12">
        <v>82.08</v>
      </c>
      <c r="M161" s="12">
        <v>1140</v>
      </c>
      <c r="N161" s="8">
        <v>1231.2</v>
      </c>
      <c r="O161">
        <v>29</v>
      </c>
      <c r="P161" t="s">
        <v>132</v>
      </c>
      <c r="Q161">
        <v>2021</v>
      </c>
      <c r="R161" s="3">
        <v>44406</v>
      </c>
      <c r="S161" s="8">
        <f>Tabla1[[#This Row],[DISCOUNT %]]%*Tabla1[[#This Row],[Total Selling Value]]</f>
        <v>418.60800000000006</v>
      </c>
      <c r="T161" s="12">
        <f>Tabla1[[#This Row],[SELLING PRICE]]-Tabla1[[#This Row],[BUYING PRIZE]]</f>
        <v>6.0799999999999983</v>
      </c>
      <c r="U161" s="12">
        <f>Tabla1[[#This Row],[profit_per_product]]*Tabla1[[#This Row],[QUANTITY]]</f>
        <v>91.199999999999974</v>
      </c>
      <c r="V161" s="16">
        <f>Tabla1[[#This Row],[total_profit]]/Tabla1[[#This Row],[Total Selling Value]]</f>
        <v>7.4074074074074056E-2</v>
      </c>
      <c r="W161" s="4" t="str">
        <f>IF(Tabla1[[#This Row],[Total Buying Value]]&gt;=((2/3)*MAX(Tabla1[Total Buying Value])),"Grande",IF(Tabla1[[#This Row],[Total Buying Value]]&lt;=((1/3)*MAX(Tabla1[Total Buying Value])),"Pequeña","Mediana"))</f>
        <v>Mediana</v>
      </c>
      <c r="X161" s="4" t="str">
        <f>IF(Tabla1[[#This Row],[PAYMENT MODE]]="CASH","VERDADERO","FALSO")</f>
        <v>VERDADERO</v>
      </c>
      <c r="Y161" s="15" t="str">
        <f>TEXT(Tabla1[[#This Row],[formatted_date]],"mmm-aaaa")</f>
        <v>jul-2021</v>
      </c>
    </row>
    <row r="162" spans="1:25">
      <c r="A162">
        <v>44409</v>
      </c>
      <c r="B162" t="s">
        <v>36</v>
      </c>
      <c r="C162" t="str">
        <f>Tabla1[[#This Row],[DATE]]&amp;Tabla1[[#This Row],[PRODUCT ID]]</f>
        <v>44409P0001</v>
      </c>
      <c r="D162">
        <v>11</v>
      </c>
      <c r="E162" t="s">
        <v>70</v>
      </c>
      <c r="F162" t="s">
        <v>138</v>
      </c>
      <c r="G162" s="5">
        <v>35</v>
      </c>
      <c r="H162" t="s">
        <v>86</v>
      </c>
      <c r="I162" t="s">
        <v>119</v>
      </c>
      <c r="J162" t="s">
        <v>123</v>
      </c>
      <c r="K162" s="12">
        <v>98</v>
      </c>
      <c r="L162" s="12">
        <v>103.88</v>
      </c>
      <c r="M162" s="12">
        <v>1078</v>
      </c>
      <c r="N162" s="8">
        <v>1142.68</v>
      </c>
      <c r="O162">
        <v>1</v>
      </c>
      <c r="P162" t="s">
        <v>133</v>
      </c>
      <c r="Q162">
        <v>2021</v>
      </c>
      <c r="R162" s="3">
        <v>44409</v>
      </c>
      <c r="S162" s="8">
        <f>Tabla1[[#This Row],[DISCOUNT %]]%*Tabla1[[#This Row],[Total Selling Value]]</f>
        <v>399.93799999999999</v>
      </c>
      <c r="T162" s="12">
        <f>Tabla1[[#This Row],[SELLING PRICE]]-Tabla1[[#This Row],[BUYING PRIZE]]</f>
        <v>5.8799999999999955</v>
      </c>
      <c r="U162" s="12">
        <f>Tabla1[[#This Row],[profit_per_product]]*Tabla1[[#This Row],[QUANTITY]]</f>
        <v>64.67999999999995</v>
      </c>
      <c r="V162" s="16">
        <f>Tabla1[[#This Row],[total_profit]]/Tabla1[[#This Row],[Total Selling Value]]</f>
        <v>5.6603773584905613E-2</v>
      </c>
      <c r="W162" s="4" t="str">
        <f>IF(Tabla1[[#This Row],[Total Buying Value]]&gt;=((2/3)*MAX(Tabla1[Total Buying Value])),"Grande",IF(Tabla1[[#This Row],[Total Buying Value]]&lt;=((1/3)*MAX(Tabla1[Total Buying Value])),"Pequeña","Mediana"))</f>
        <v>Mediana</v>
      </c>
      <c r="X162" s="4" t="str">
        <f>IF(Tabla1[[#This Row],[PAYMENT MODE]]="CASH","VERDADERO","FALSO")</f>
        <v>VERDADERO</v>
      </c>
      <c r="Y162" s="15" t="str">
        <f>TEXT(Tabla1[[#This Row],[formatted_date]],"mmm-aaaa")</f>
        <v>ago-2021</v>
      </c>
    </row>
    <row r="163" spans="1:25">
      <c r="A163">
        <v>44410</v>
      </c>
      <c r="B163" t="s">
        <v>32</v>
      </c>
      <c r="C163" t="str">
        <f>Tabla1[[#This Row],[DATE]]&amp;Tabla1[[#This Row],[PRODUCT ID]]</f>
        <v>44410P0023</v>
      </c>
      <c r="D163">
        <v>3</v>
      </c>
      <c r="E163" t="s">
        <v>70</v>
      </c>
      <c r="F163" t="s">
        <v>71</v>
      </c>
      <c r="G163" s="5">
        <v>14</v>
      </c>
      <c r="H163" t="s">
        <v>82</v>
      </c>
      <c r="I163" t="s">
        <v>117</v>
      </c>
      <c r="J163" t="s">
        <v>122</v>
      </c>
      <c r="K163" s="12">
        <v>141</v>
      </c>
      <c r="L163" s="12">
        <v>149.46</v>
      </c>
      <c r="M163" s="12">
        <v>423</v>
      </c>
      <c r="N163" s="8">
        <v>448.38</v>
      </c>
      <c r="O163">
        <v>2</v>
      </c>
      <c r="P163" t="s">
        <v>133</v>
      </c>
      <c r="Q163">
        <v>2021</v>
      </c>
      <c r="R163" s="3">
        <v>44410</v>
      </c>
      <c r="S163" s="8">
        <f>Tabla1[[#This Row],[DISCOUNT %]]%*Tabla1[[#This Row],[Total Selling Value]]</f>
        <v>62.773200000000003</v>
      </c>
      <c r="T163" s="12">
        <f>Tabla1[[#This Row],[SELLING PRICE]]-Tabla1[[#This Row],[BUYING PRIZE]]</f>
        <v>8.460000000000008</v>
      </c>
      <c r="U163" s="12">
        <f>Tabla1[[#This Row],[profit_per_product]]*Tabla1[[#This Row],[QUANTITY]]</f>
        <v>25.380000000000024</v>
      </c>
      <c r="V163" s="16">
        <f>Tabla1[[#This Row],[total_profit]]/Tabla1[[#This Row],[Total Selling Value]]</f>
        <v>5.6603773584905717E-2</v>
      </c>
      <c r="W163" s="4" t="str">
        <f>IF(Tabla1[[#This Row],[Total Buying Value]]&gt;=((2/3)*MAX(Tabla1[Total Buying Value])),"Grande",IF(Tabla1[[#This Row],[Total Buying Value]]&lt;=((1/3)*MAX(Tabla1[Total Buying Value])),"Pequeña","Mediana"))</f>
        <v>Pequeña</v>
      </c>
      <c r="X163" s="4" t="str">
        <f>IF(Tabla1[[#This Row],[PAYMENT MODE]]="CASH","VERDADERO","FALSO")</f>
        <v>FALSO</v>
      </c>
      <c r="Y163" s="15" t="str">
        <f>TEXT(Tabla1[[#This Row],[formatted_date]],"mmm-aaaa")</f>
        <v>ago-2021</v>
      </c>
    </row>
    <row r="164" spans="1:25">
      <c r="A164">
        <v>44411</v>
      </c>
      <c r="B164" t="s">
        <v>42</v>
      </c>
      <c r="C164" t="str">
        <f>Tabla1[[#This Row],[DATE]]&amp;Tabla1[[#This Row],[PRODUCT ID]]</f>
        <v>44411P0022</v>
      </c>
      <c r="D164">
        <v>13</v>
      </c>
      <c r="E164" t="s">
        <v>71</v>
      </c>
      <c r="F164" t="s">
        <v>71</v>
      </c>
      <c r="G164" s="5">
        <v>20</v>
      </c>
      <c r="H164" t="s">
        <v>92</v>
      </c>
      <c r="I164" t="s">
        <v>117</v>
      </c>
      <c r="J164" t="s">
        <v>122</v>
      </c>
      <c r="K164" s="12">
        <v>121</v>
      </c>
      <c r="L164" s="12">
        <v>141.57</v>
      </c>
      <c r="M164" s="12">
        <v>1573</v>
      </c>
      <c r="N164" s="8">
        <v>1840.41</v>
      </c>
      <c r="O164">
        <v>3</v>
      </c>
      <c r="P164" t="s">
        <v>133</v>
      </c>
      <c r="Q164">
        <v>2021</v>
      </c>
      <c r="R164" s="3">
        <v>44411</v>
      </c>
      <c r="S164" s="8">
        <f>Tabla1[[#This Row],[DISCOUNT %]]%*Tabla1[[#This Row],[Total Selling Value]]</f>
        <v>368.08200000000005</v>
      </c>
      <c r="T164" s="12">
        <f>Tabla1[[#This Row],[SELLING PRICE]]-Tabla1[[#This Row],[BUYING PRIZE]]</f>
        <v>20.569999999999993</v>
      </c>
      <c r="U164" s="12">
        <f>Tabla1[[#This Row],[profit_per_product]]*Tabla1[[#This Row],[QUANTITY]]</f>
        <v>267.40999999999991</v>
      </c>
      <c r="V164" s="16">
        <f>Tabla1[[#This Row],[total_profit]]/Tabla1[[#This Row],[Total Selling Value]]</f>
        <v>0.14529914529914525</v>
      </c>
      <c r="W164" s="4" t="str">
        <f>IF(Tabla1[[#This Row],[Total Buying Value]]&gt;=((2/3)*MAX(Tabla1[Total Buying Value])),"Grande",IF(Tabla1[[#This Row],[Total Buying Value]]&lt;=((1/3)*MAX(Tabla1[Total Buying Value])),"Pequeña","Mediana"))</f>
        <v>Grande</v>
      </c>
      <c r="X164" s="4" t="str">
        <f>IF(Tabla1[[#This Row],[PAYMENT MODE]]="CASH","VERDADERO","FALSO")</f>
        <v>FALSO</v>
      </c>
      <c r="Y164" s="15" t="str">
        <f>TEXT(Tabla1[[#This Row],[formatted_date]],"mmm-aaaa")</f>
        <v>ago-2021</v>
      </c>
    </row>
    <row r="165" spans="1:25">
      <c r="A165">
        <v>44411</v>
      </c>
      <c r="B165" t="s">
        <v>33</v>
      </c>
      <c r="C165" t="str">
        <f>Tabla1[[#This Row],[DATE]]&amp;Tabla1[[#This Row],[PRODUCT ID]]</f>
        <v>44411P0034</v>
      </c>
      <c r="D165">
        <v>12</v>
      </c>
      <c r="E165" t="s">
        <v>71</v>
      </c>
      <c r="F165" t="s">
        <v>71</v>
      </c>
      <c r="G165" s="5">
        <v>33</v>
      </c>
      <c r="H165" t="s">
        <v>83</v>
      </c>
      <c r="I165" t="s">
        <v>121</v>
      </c>
      <c r="J165" t="s">
        <v>124</v>
      </c>
      <c r="K165" s="12">
        <v>55</v>
      </c>
      <c r="L165" s="12">
        <v>58.3</v>
      </c>
      <c r="M165" s="12">
        <v>660</v>
      </c>
      <c r="N165" s="8">
        <v>699.59999999999991</v>
      </c>
      <c r="O165">
        <v>3</v>
      </c>
      <c r="P165" t="s">
        <v>133</v>
      </c>
      <c r="Q165">
        <v>2021</v>
      </c>
      <c r="R165" s="3">
        <v>44411</v>
      </c>
      <c r="S165" s="8">
        <f>Tabla1[[#This Row],[DISCOUNT %]]%*Tabla1[[#This Row],[Total Selling Value]]</f>
        <v>230.86799999999999</v>
      </c>
      <c r="T165" s="12">
        <f>Tabla1[[#This Row],[SELLING PRICE]]-Tabla1[[#This Row],[BUYING PRIZE]]</f>
        <v>3.2999999999999972</v>
      </c>
      <c r="U165" s="12">
        <f>Tabla1[[#This Row],[profit_per_product]]*Tabla1[[#This Row],[QUANTITY]]</f>
        <v>39.599999999999966</v>
      </c>
      <c r="V165" s="16">
        <f>Tabla1[[#This Row],[total_profit]]/Tabla1[[#This Row],[Total Selling Value]]</f>
        <v>5.660377358490562E-2</v>
      </c>
      <c r="W165" s="4" t="str">
        <f>IF(Tabla1[[#This Row],[Total Buying Value]]&gt;=((2/3)*MAX(Tabla1[Total Buying Value])),"Grande",IF(Tabla1[[#This Row],[Total Buying Value]]&lt;=((1/3)*MAX(Tabla1[Total Buying Value])),"Pequeña","Mediana"))</f>
        <v>Pequeña</v>
      </c>
      <c r="X165" s="4" t="str">
        <f>IF(Tabla1[[#This Row],[PAYMENT MODE]]="CASH","VERDADERO","FALSO")</f>
        <v>FALSO</v>
      </c>
      <c r="Y165" s="15" t="str">
        <f>TEXT(Tabla1[[#This Row],[formatted_date]],"mmm-aaaa")</f>
        <v>ago-2021</v>
      </c>
    </row>
    <row r="166" spans="1:25">
      <c r="A166">
        <v>44413</v>
      </c>
      <c r="B166" t="s">
        <v>53</v>
      </c>
      <c r="C166" t="str">
        <f>Tabla1[[#This Row],[DATE]]&amp;Tabla1[[#This Row],[PRODUCT ID]]</f>
        <v>44413P0028</v>
      </c>
      <c r="D166">
        <v>14</v>
      </c>
      <c r="E166" t="s">
        <v>70</v>
      </c>
      <c r="F166" t="s">
        <v>138</v>
      </c>
      <c r="G166" s="5">
        <v>37</v>
      </c>
      <c r="H166" t="s">
        <v>105</v>
      </c>
      <c r="I166" t="s">
        <v>121</v>
      </c>
      <c r="J166" t="s">
        <v>125</v>
      </c>
      <c r="K166" s="12">
        <v>37</v>
      </c>
      <c r="L166" s="12">
        <v>41.81</v>
      </c>
      <c r="M166" s="12">
        <v>518</v>
      </c>
      <c r="N166" s="8">
        <v>585.34</v>
      </c>
      <c r="O166">
        <v>5</v>
      </c>
      <c r="P166" t="s">
        <v>133</v>
      </c>
      <c r="Q166">
        <v>2021</v>
      </c>
      <c r="R166" s="3">
        <v>44413</v>
      </c>
      <c r="S166" s="8">
        <f>Tabla1[[#This Row],[DISCOUNT %]]%*Tabla1[[#This Row],[Total Selling Value]]</f>
        <v>216.57580000000002</v>
      </c>
      <c r="T166" s="12">
        <f>Tabla1[[#This Row],[SELLING PRICE]]-Tabla1[[#This Row],[BUYING PRIZE]]</f>
        <v>4.8100000000000023</v>
      </c>
      <c r="U166" s="12">
        <f>Tabla1[[#This Row],[profit_per_product]]*Tabla1[[#This Row],[QUANTITY]]</f>
        <v>67.340000000000032</v>
      </c>
      <c r="V166" s="16">
        <f>Tabla1[[#This Row],[total_profit]]/Tabla1[[#This Row],[Total Selling Value]]</f>
        <v>0.11504424778761067</v>
      </c>
      <c r="W166" s="4" t="str">
        <f>IF(Tabla1[[#This Row],[Total Buying Value]]&gt;=((2/3)*MAX(Tabla1[Total Buying Value])),"Grande",IF(Tabla1[[#This Row],[Total Buying Value]]&lt;=((1/3)*MAX(Tabla1[Total Buying Value])),"Pequeña","Mediana"))</f>
        <v>Pequeña</v>
      </c>
      <c r="X166" s="4" t="str">
        <f>IF(Tabla1[[#This Row],[PAYMENT MODE]]="CASH","VERDADERO","FALSO")</f>
        <v>VERDADERO</v>
      </c>
      <c r="Y166" s="15" t="str">
        <f>TEXT(Tabla1[[#This Row],[formatted_date]],"mmm-aaaa")</f>
        <v>ago-2021</v>
      </c>
    </row>
    <row r="167" spans="1:25">
      <c r="A167">
        <v>44414</v>
      </c>
      <c r="B167" t="s">
        <v>28</v>
      </c>
      <c r="C167" t="str">
        <f>Tabla1[[#This Row],[DATE]]&amp;Tabla1[[#This Row],[PRODUCT ID]]</f>
        <v>44414P0037</v>
      </c>
      <c r="D167">
        <v>1</v>
      </c>
      <c r="E167" t="s">
        <v>68</v>
      </c>
      <c r="F167" t="s">
        <v>138</v>
      </c>
      <c r="G167" s="5">
        <v>20</v>
      </c>
      <c r="H167" t="s">
        <v>93</v>
      </c>
      <c r="I167" t="s">
        <v>118</v>
      </c>
      <c r="J167" t="s">
        <v>123</v>
      </c>
      <c r="K167" s="12">
        <v>67</v>
      </c>
      <c r="L167" s="12">
        <v>85.76</v>
      </c>
      <c r="M167" s="12">
        <v>67</v>
      </c>
      <c r="N167" s="8">
        <v>85.76</v>
      </c>
      <c r="O167">
        <v>6</v>
      </c>
      <c r="P167" t="s">
        <v>133</v>
      </c>
      <c r="Q167">
        <v>2021</v>
      </c>
      <c r="R167" s="3">
        <v>44414</v>
      </c>
      <c r="S167" s="8">
        <f>Tabla1[[#This Row],[DISCOUNT %]]%*Tabla1[[#This Row],[Total Selling Value]]</f>
        <v>17.152000000000001</v>
      </c>
      <c r="T167" s="12">
        <f>Tabla1[[#This Row],[SELLING PRICE]]-Tabla1[[#This Row],[BUYING PRIZE]]</f>
        <v>18.760000000000005</v>
      </c>
      <c r="U167" s="12">
        <f>Tabla1[[#This Row],[profit_per_product]]*Tabla1[[#This Row],[QUANTITY]]</f>
        <v>18.760000000000005</v>
      </c>
      <c r="V167" s="16">
        <f>Tabla1[[#This Row],[total_profit]]/Tabla1[[#This Row],[Total Selling Value]]</f>
        <v>0.21875000000000006</v>
      </c>
      <c r="W167" s="4" t="str">
        <f>IF(Tabla1[[#This Row],[Total Buying Value]]&gt;=((2/3)*MAX(Tabla1[Total Buying Value])),"Grande",IF(Tabla1[[#This Row],[Total Buying Value]]&lt;=((1/3)*MAX(Tabla1[Total Buying Value])),"Pequeña","Mediana"))</f>
        <v>Pequeña</v>
      </c>
      <c r="X167" s="4" t="str">
        <f>IF(Tabla1[[#This Row],[PAYMENT MODE]]="CASH","VERDADERO","FALSO")</f>
        <v>VERDADERO</v>
      </c>
      <c r="Y167" s="15" t="str">
        <f>TEXT(Tabla1[[#This Row],[formatted_date]],"mmm-aaaa")</f>
        <v>ago-2021</v>
      </c>
    </row>
    <row r="168" spans="1:25">
      <c r="A168">
        <v>44418</v>
      </c>
      <c r="B168" t="s">
        <v>44</v>
      </c>
      <c r="C168" t="str">
        <f>Tabla1[[#This Row],[DATE]]&amp;Tabla1[[#This Row],[PRODUCT ID]]</f>
        <v>44418P0005</v>
      </c>
      <c r="D168">
        <v>4</v>
      </c>
      <c r="E168" t="s">
        <v>68</v>
      </c>
      <c r="F168" t="s">
        <v>138</v>
      </c>
      <c r="G168" s="5">
        <v>19</v>
      </c>
      <c r="H168" t="s">
        <v>95</v>
      </c>
      <c r="I168" t="s">
        <v>119</v>
      </c>
      <c r="J168" t="s">
        <v>122</v>
      </c>
      <c r="K168" s="12">
        <v>133</v>
      </c>
      <c r="L168" s="12">
        <v>155.61000000000001</v>
      </c>
      <c r="M168" s="12">
        <v>532</v>
      </c>
      <c r="N168" s="8">
        <v>622.44000000000005</v>
      </c>
      <c r="O168">
        <v>10</v>
      </c>
      <c r="P168" t="s">
        <v>133</v>
      </c>
      <c r="Q168">
        <v>2021</v>
      </c>
      <c r="R168" s="3">
        <v>44418</v>
      </c>
      <c r="S168" s="8">
        <f>Tabla1[[#This Row],[DISCOUNT %]]%*Tabla1[[#This Row],[Total Selling Value]]</f>
        <v>118.26360000000001</v>
      </c>
      <c r="T168" s="12">
        <f>Tabla1[[#This Row],[SELLING PRICE]]-Tabla1[[#This Row],[BUYING PRIZE]]</f>
        <v>22.610000000000014</v>
      </c>
      <c r="U168" s="12">
        <f>Tabla1[[#This Row],[profit_per_product]]*Tabla1[[#This Row],[QUANTITY]]</f>
        <v>90.440000000000055</v>
      </c>
      <c r="V168" s="16">
        <f>Tabla1[[#This Row],[total_profit]]/Tabla1[[#This Row],[Total Selling Value]]</f>
        <v>0.14529914529914537</v>
      </c>
      <c r="W168" s="4" t="str">
        <f>IF(Tabla1[[#This Row],[Total Buying Value]]&gt;=((2/3)*MAX(Tabla1[Total Buying Value])),"Grande",IF(Tabla1[[#This Row],[Total Buying Value]]&lt;=((1/3)*MAX(Tabla1[Total Buying Value])),"Pequeña","Mediana"))</f>
        <v>Pequeña</v>
      </c>
      <c r="X168" s="4" t="str">
        <f>IF(Tabla1[[#This Row],[PAYMENT MODE]]="CASH","VERDADERO","FALSO")</f>
        <v>VERDADERO</v>
      </c>
      <c r="Y168" s="15" t="str">
        <f>TEXT(Tabla1[[#This Row],[formatted_date]],"mmm-aaaa")</f>
        <v>ago-2021</v>
      </c>
    </row>
    <row r="169" spans="1:25">
      <c r="A169">
        <v>44418</v>
      </c>
      <c r="B169" t="s">
        <v>31</v>
      </c>
      <c r="C169" t="str">
        <f>Tabla1[[#This Row],[DATE]]&amp;Tabla1[[#This Row],[PRODUCT ID]]</f>
        <v>44418P0044</v>
      </c>
      <c r="D169">
        <v>10</v>
      </c>
      <c r="E169" t="s">
        <v>71</v>
      </c>
      <c r="F169" t="s">
        <v>138</v>
      </c>
      <c r="G169" s="5">
        <v>27</v>
      </c>
      <c r="H169" t="s">
        <v>81</v>
      </c>
      <c r="I169" t="s">
        <v>118</v>
      </c>
      <c r="J169" t="s">
        <v>123</v>
      </c>
      <c r="K169" s="12">
        <v>76</v>
      </c>
      <c r="L169" s="12">
        <v>82.08</v>
      </c>
      <c r="M169" s="12">
        <v>760</v>
      </c>
      <c r="N169" s="8">
        <v>820.8</v>
      </c>
      <c r="O169">
        <v>10</v>
      </c>
      <c r="P169" t="s">
        <v>133</v>
      </c>
      <c r="Q169">
        <v>2021</v>
      </c>
      <c r="R169" s="3">
        <v>44418</v>
      </c>
      <c r="S169" s="8">
        <f>Tabla1[[#This Row],[DISCOUNT %]]%*Tabla1[[#This Row],[Total Selling Value]]</f>
        <v>221.61600000000001</v>
      </c>
      <c r="T169" s="12">
        <f>Tabla1[[#This Row],[SELLING PRICE]]-Tabla1[[#This Row],[BUYING PRIZE]]</f>
        <v>6.0799999999999983</v>
      </c>
      <c r="U169" s="12">
        <f>Tabla1[[#This Row],[profit_per_product]]*Tabla1[[#This Row],[QUANTITY]]</f>
        <v>60.799999999999983</v>
      </c>
      <c r="V169" s="16">
        <f>Tabla1[[#This Row],[total_profit]]/Tabla1[[#This Row],[Total Selling Value]]</f>
        <v>7.4074074074074056E-2</v>
      </c>
      <c r="W169" s="4" t="str">
        <f>IF(Tabla1[[#This Row],[Total Buying Value]]&gt;=((2/3)*MAX(Tabla1[Total Buying Value])),"Grande",IF(Tabla1[[#This Row],[Total Buying Value]]&lt;=((1/3)*MAX(Tabla1[Total Buying Value])),"Pequeña","Mediana"))</f>
        <v>Mediana</v>
      </c>
      <c r="X169" s="4" t="str">
        <f>IF(Tabla1[[#This Row],[PAYMENT MODE]]="CASH","VERDADERO","FALSO")</f>
        <v>VERDADERO</v>
      </c>
      <c r="Y169" s="15" t="str">
        <f>TEXT(Tabla1[[#This Row],[formatted_date]],"mmm-aaaa")</f>
        <v>ago-2021</v>
      </c>
    </row>
    <row r="170" spans="1:25">
      <c r="A170">
        <v>44418</v>
      </c>
      <c r="B170" t="s">
        <v>35</v>
      </c>
      <c r="C170" t="str">
        <f>Tabla1[[#This Row],[DATE]]&amp;Tabla1[[#This Row],[PRODUCT ID]]</f>
        <v>44418P0006</v>
      </c>
      <c r="D170">
        <v>6</v>
      </c>
      <c r="E170" t="s">
        <v>70</v>
      </c>
      <c r="F170" t="s">
        <v>138</v>
      </c>
      <c r="G170" s="5">
        <v>19</v>
      </c>
      <c r="H170" t="s">
        <v>85</v>
      </c>
      <c r="I170" t="s">
        <v>119</v>
      </c>
      <c r="J170" t="s">
        <v>123</v>
      </c>
      <c r="K170" s="12">
        <v>75</v>
      </c>
      <c r="L170" s="12">
        <v>85.5</v>
      </c>
      <c r="M170" s="12">
        <v>450</v>
      </c>
      <c r="N170" s="8">
        <v>513</v>
      </c>
      <c r="O170">
        <v>10</v>
      </c>
      <c r="P170" t="s">
        <v>133</v>
      </c>
      <c r="Q170">
        <v>2021</v>
      </c>
      <c r="R170" s="3">
        <v>44418</v>
      </c>
      <c r="S170" s="8">
        <f>Tabla1[[#This Row],[DISCOUNT %]]%*Tabla1[[#This Row],[Total Selling Value]]</f>
        <v>97.47</v>
      </c>
      <c r="T170" s="12">
        <f>Tabla1[[#This Row],[SELLING PRICE]]-Tabla1[[#This Row],[BUYING PRIZE]]</f>
        <v>10.5</v>
      </c>
      <c r="U170" s="12">
        <f>Tabla1[[#This Row],[profit_per_product]]*Tabla1[[#This Row],[QUANTITY]]</f>
        <v>63</v>
      </c>
      <c r="V170" s="16">
        <f>Tabla1[[#This Row],[total_profit]]/Tabla1[[#This Row],[Total Selling Value]]</f>
        <v>0.12280701754385964</v>
      </c>
      <c r="W170" s="4" t="str">
        <f>IF(Tabla1[[#This Row],[Total Buying Value]]&gt;=((2/3)*MAX(Tabla1[Total Buying Value])),"Grande",IF(Tabla1[[#This Row],[Total Buying Value]]&lt;=((1/3)*MAX(Tabla1[Total Buying Value])),"Pequeña","Mediana"))</f>
        <v>Pequeña</v>
      </c>
      <c r="X170" s="4" t="str">
        <f>IF(Tabla1[[#This Row],[PAYMENT MODE]]="CASH","VERDADERO","FALSO")</f>
        <v>VERDADERO</v>
      </c>
      <c r="Y170" s="15" t="str">
        <f>TEXT(Tabla1[[#This Row],[formatted_date]],"mmm-aaaa")</f>
        <v>ago-2021</v>
      </c>
    </row>
    <row r="171" spans="1:25">
      <c r="A171">
        <v>44419</v>
      </c>
      <c r="B171" t="s">
        <v>32</v>
      </c>
      <c r="C171" t="str">
        <f>Tabla1[[#This Row],[DATE]]&amp;Tabla1[[#This Row],[PRODUCT ID]]</f>
        <v>44419P0023</v>
      </c>
      <c r="D171">
        <v>4</v>
      </c>
      <c r="E171" t="s">
        <v>70</v>
      </c>
      <c r="F171" t="s">
        <v>71</v>
      </c>
      <c r="G171" s="5">
        <v>16</v>
      </c>
      <c r="H171" t="s">
        <v>82</v>
      </c>
      <c r="I171" t="s">
        <v>117</v>
      </c>
      <c r="J171" t="s">
        <v>122</v>
      </c>
      <c r="K171" s="12">
        <v>141</v>
      </c>
      <c r="L171" s="12">
        <v>149.46</v>
      </c>
      <c r="M171" s="12">
        <v>564</v>
      </c>
      <c r="N171" s="8">
        <v>597.84</v>
      </c>
      <c r="O171">
        <v>11</v>
      </c>
      <c r="P171" t="s">
        <v>133</v>
      </c>
      <c r="Q171">
        <v>2021</v>
      </c>
      <c r="R171" s="3">
        <v>44419</v>
      </c>
      <c r="S171" s="8">
        <f>Tabla1[[#This Row],[DISCOUNT %]]%*Tabla1[[#This Row],[Total Selling Value]]</f>
        <v>95.65440000000001</v>
      </c>
      <c r="T171" s="12">
        <f>Tabla1[[#This Row],[SELLING PRICE]]-Tabla1[[#This Row],[BUYING PRIZE]]</f>
        <v>8.460000000000008</v>
      </c>
      <c r="U171" s="12">
        <f>Tabla1[[#This Row],[profit_per_product]]*Tabla1[[#This Row],[QUANTITY]]</f>
        <v>33.840000000000032</v>
      </c>
      <c r="V171" s="16">
        <f>Tabla1[[#This Row],[total_profit]]/Tabla1[[#This Row],[Total Selling Value]]</f>
        <v>5.660377358490571E-2</v>
      </c>
      <c r="W171" s="4" t="str">
        <f>IF(Tabla1[[#This Row],[Total Buying Value]]&gt;=((2/3)*MAX(Tabla1[Total Buying Value])),"Grande",IF(Tabla1[[#This Row],[Total Buying Value]]&lt;=((1/3)*MAX(Tabla1[Total Buying Value])),"Pequeña","Mediana"))</f>
        <v>Pequeña</v>
      </c>
      <c r="X171" s="4" t="str">
        <f>IF(Tabla1[[#This Row],[PAYMENT MODE]]="CASH","VERDADERO","FALSO")</f>
        <v>FALSO</v>
      </c>
      <c r="Y171" s="15" t="str">
        <f>TEXT(Tabla1[[#This Row],[formatted_date]],"mmm-aaaa")</f>
        <v>ago-2021</v>
      </c>
    </row>
    <row r="172" spans="1:25">
      <c r="A172">
        <v>44421</v>
      </c>
      <c r="B172" t="s">
        <v>51</v>
      </c>
      <c r="C172" t="str">
        <f>Tabla1[[#This Row],[DATE]]&amp;Tabla1[[#This Row],[PRODUCT ID]]</f>
        <v>44421P0011</v>
      </c>
      <c r="D172">
        <v>13</v>
      </c>
      <c r="E172" t="s">
        <v>70</v>
      </c>
      <c r="F172" t="s">
        <v>71</v>
      </c>
      <c r="G172" s="5">
        <v>8</v>
      </c>
      <c r="H172" t="s">
        <v>103</v>
      </c>
      <c r="I172" t="s">
        <v>120</v>
      </c>
      <c r="J172" t="s">
        <v>124</v>
      </c>
      <c r="K172" s="12">
        <v>44</v>
      </c>
      <c r="L172" s="12">
        <v>48.4</v>
      </c>
      <c r="M172" s="12">
        <v>572</v>
      </c>
      <c r="N172" s="8">
        <v>629.19999999999993</v>
      </c>
      <c r="O172">
        <v>13</v>
      </c>
      <c r="P172" t="s">
        <v>133</v>
      </c>
      <c r="Q172">
        <v>2021</v>
      </c>
      <c r="R172" s="3">
        <v>44421</v>
      </c>
      <c r="S172" s="8">
        <f>Tabla1[[#This Row],[DISCOUNT %]]%*Tabla1[[#This Row],[Total Selling Value]]</f>
        <v>50.335999999999999</v>
      </c>
      <c r="T172" s="12">
        <f>Tabla1[[#This Row],[SELLING PRICE]]-Tabla1[[#This Row],[BUYING PRIZE]]</f>
        <v>4.3999999999999986</v>
      </c>
      <c r="U172" s="12">
        <f>Tabla1[[#This Row],[profit_per_product]]*Tabla1[[#This Row],[QUANTITY]]</f>
        <v>57.199999999999982</v>
      </c>
      <c r="V172" s="16">
        <f>Tabla1[[#This Row],[total_profit]]/Tabla1[[#This Row],[Total Selling Value]]</f>
        <v>9.0909090909090884E-2</v>
      </c>
      <c r="W172" s="4" t="str">
        <f>IF(Tabla1[[#This Row],[Total Buying Value]]&gt;=((2/3)*MAX(Tabla1[Total Buying Value])),"Grande",IF(Tabla1[[#This Row],[Total Buying Value]]&lt;=((1/3)*MAX(Tabla1[Total Buying Value])),"Pequeña","Mediana"))</f>
        <v>Pequeña</v>
      </c>
      <c r="X172" s="4" t="str">
        <f>IF(Tabla1[[#This Row],[PAYMENT MODE]]="CASH","VERDADERO","FALSO")</f>
        <v>FALSO</v>
      </c>
      <c r="Y172" s="15" t="str">
        <f>TEXT(Tabla1[[#This Row],[formatted_date]],"mmm-aaaa")</f>
        <v>ago-2021</v>
      </c>
    </row>
    <row r="173" spans="1:25">
      <c r="A173">
        <v>44421</v>
      </c>
      <c r="B173" t="s">
        <v>46</v>
      </c>
      <c r="C173" t="str">
        <f>Tabla1[[#This Row],[DATE]]&amp;Tabla1[[#This Row],[PRODUCT ID]]</f>
        <v>44421P0027</v>
      </c>
      <c r="D173">
        <v>9</v>
      </c>
      <c r="E173" t="s">
        <v>70</v>
      </c>
      <c r="F173" t="s">
        <v>71</v>
      </c>
      <c r="G173" s="5">
        <v>21</v>
      </c>
      <c r="H173" t="s">
        <v>97</v>
      </c>
      <c r="I173" t="s">
        <v>121</v>
      </c>
      <c r="J173" t="s">
        <v>124</v>
      </c>
      <c r="K173" s="12">
        <v>48</v>
      </c>
      <c r="L173" s="12">
        <v>57.12</v>
      </c>
      <c r="M173" s="12">
        <v>432</v>
      </c>
      <c r="N173" s="8">
        <v>514.08000000000004</v>
      </c>
      <c r="O173">
        <v>13</v>
      </c>
      <c r="P173" t="s">
        <v>133</v>
      </c>
      <c r="Q173">
        <v>2021</v>
      </c>
      <c r="R173" s="3">
        <v>44421</v>
      </c>
      <c r="S173" s="8">
        <f>Tabla1[[#This Row],[DISCOUNT %]]%*Tabla1[[#This Row],[Total Selling Value]]</f>
        <v>107.9568</v>
      </c>
      <c r="T173" s="12">
        <f>Tabla1[[#This Row],[SELLING PRICE]]-Tabla1[[#This Row],[BUYING PRIZE]]</f>
        <v>9.1199999999999974</v>
      </c>
      <c r="U173" s="12">
        <f>Tabla1[[#This Row],[profit_per_product]]*Tabla1[[#This Row],[QUANTITY]]</f>
        <v>82.079999999999984</v>
      </c>
      <c r="V173" s="16">
        <f>Tabla1[[#This Row],[total_profit]]/Tabla1[[#This Row],[Total Selling Value]]</f>
        <v>0.15966386554621845</v>
      </c>
      <c r="W173" s="4" t="str">
        <f>IF(Tabla1[[#This Row],[Total Buying Value]]&gt;=((2/3)*MAX(Tabla1[Total Buying Value])),"Grande",IF(Tabla1[[#This Row],[Total Buying Value]]&lt;=((1/3)*MAX(Tabla1[Total Buying Value])),"Pequeña","Mediana"))</f>
        <v>Pequeña</v>
      </c>
      <c r="X173" s="4" t="str">
        <f>IF(Tabla1[[#This Row],[PAYMENT MODE]]="CASH","VERDADERO","FALSO")</f>
        <v>FALSO</v>
      </c>
      <c r="Y173" s="15" t="str">
        <f>TEXT(Tabla1[[#This Row],[formatted_date]],"mmm-aaaa")</f>
        <v>ago-2021</v>
      </c>
    </row>
    <row r="174" spans="1:25">
      <c r="A174">
        <v>44424</v>
      </c>
      <c r="B174" t="s">
        <v>26</v>
      </c>
      <c r="C174" t="str">
        <f>Tabla1[[#This Row],[DATE]]&amp;Tabla1[[#This Row],[PRODUCT ID]]</f>
        <v>44424P0003</v>
      </c>
      <c r="D174">
        <v>3</v>
      </c>
      <c r="E174" t="s">
        <v>71</v>
      </c>
      <c r="F174" t="s">
        <v>71</v>
      </c>
      <c r="G174" s="5">
        <v>36</v>
      </c>
      <c r="H174" t="s">
        <v>79</v>
      </c>
      <c r="I174" t="s">
        <v>119</v>
      </c>
      <c r="J174" t="s">
        <v>123</v>
      </c>
      <c r="K174" s="12">
        <v>71</v>
      </c>
      <c r="L174" s="12">
        <v>80.94</v>
      </c>
      <c r="M174" s="12">
        <v>213</v>
      </c>
      <c r="N174" s="8">
        <v>242.82</v>
      </c>
      <c r="O174">
        <v>16</v>
      </c>
      <c r="P174" t="s">
        <v>133</v>
      </c>
      <c r="Q174">
        <v>2021</v>
      </c>
      <c r="R174" s="3">
        <v>44424</v>
      </c>
      <c r="S174" s="8">
        <f>Tabla1[[#This Row],[DISCOUNT %]]%*Tabla1[[#This Row],[Total Selling Value]]</f>
        <v>87.415199999999999</v>
      </c>
      <c r="T174" s="12">
        <f>Tabla1[[#This Row],[SELLING PRICE]]-Tabla1[[#This Row],[BUYING PRIZE]]</f>
        <v>9.9399999999999977</v>
      </c>
      <c r="U174" s="12">
        <f>Tabla1[[#This Row],[profit_per_product]]*Tabla1[[#This Row],[QUANTITY]]</f>
        <v>29.819999999999993</v>
      </c>
      <c r="V174" s="16">
        <f>Tabla1[[#This Row],[total_profit]]/Tabla1[[#This Row],[Total Selling Value]]</f>
        <v>0.12280701754385963</v>
      </c>
      <c r="W174" s="4" t="str">
        <f>IF(Tabla1[[#This Row],[Total Buying Value]]&gt;=((2/3)*MAX(Tabla1[Total Buying Value])),"Grande",IF(Tabla1[[#This Row],[Total Buying Value]]&lt;=((1/3)*MAX(Tabla1[Total Buying Value])),"Pequeña","Mediana"))</f>
        <v>Pequeña</v>
      </c>
      <c r="X174" s="4" t="str">
        <f>IF(Tabla1[[#This Row],[PAYMENT MODE]]="CASH","VERDADERO","FALSO")</f>
        <v>FALSO</v>
      </c>
      <c r="Y174" s="15" t="str">
        <f>TEXT(Tabla1[[#This Row],[formatted_date]],"mmm-aaaa")</f>
        <v>ago-2021</v>
      </c>
    </row>
    <row r="175" spans="1:25">
      <c r="A175">
        <v>44426</v>
      </c>
      <c r="B175" t="s">
        <v>27</v>
      </c>
      <c r="C175" t="str">
        <f>Tabla1[[#This Row],[DATE]]&amp;Tabla1[[#This Row],[PRODUCT ID]]</f>
        <v>44426P0025</v>
      </c>
      <c r="D175">
        <v>6</v>
      </c>
      <c r="E175" t="s">
        <v>70</v>
      </c>
      <c r="F175" t="s">
        <v>71</v>
      </c>
      <c r="G175" s="5">
        <v>23</v>
      </c>
      <c r="H175" t="s">
        <v>100</v>
      </c>
      <c r="I175" t="s">
        <v>117</v>
      </c>
      <c r="J175" t="s">
        <v>125</v>
      </c>
      <c r="K175" s="12">
        <v>7</v>
      </c>
      <c r="L175" s="12">
        <v>8.33</v>
      </c>
      <c r="M175" s="12">
        <v>42</v>
      </c>
      <c r="N175" s="8">
        <v>49.98</v>
      </c>
      <c r="O175">
        <v>18</v>
      </c>
      <c r="P175" t="s">
        <v>133</v>
      </c>
      <c r="Q175">
        <v>2021</v>
      </c>
      <c r="R175" s="3">
        <v>44426</v>
      </c>
      <c r="S175" s="8">
        <f>Tabla1[[#This Row],[DISCOUNT %]]%*Tabla1[[#This Row],[Total Selling Value]]</f>
        <v>11.4954</v>
      </c>
      <c r="T175" s="12">
        <f>Tabla1[[#This Row],[SELLING PRICE]]-Tabla1[[#This Row],[BUYING PRIZE]]</f>
        <v>1.33</v>
      </c>
      <c r="U175" s="12">
        <f>Tabla1[[#This Row],[profit_per_product]]*Tabla1[[#This Row],[QUANTITY]]</f>
        <v>7.98</v>
      </c>
      <c r="V175" s="16">
        <f>Tabla1[[#This Row],[total_profit]]/Tabla1[[#This Row],[Total Selling Value]]</f>
        <v>0.1596638655462185</v>
      </c>
      <c r="W175" s="4" t="str">
        <f>IF(Tabla1[[#This Row],[Total Buying Value]]&gt;=((2/3)*MAX(Tabla1[Total Buying Value])),"Grande",IF(Tabla1[[#This Row],[Total Buying Value]]&lt;=((1/3)*MAX(Tabla1[Total Buying Value])),"Pequeña","Mediana"))</f>
        <v>Pequeña</v>
      </c>
      <c r="X175" s="4" t="str">
        <f>IF(Tabla1[[#This Row],[PAYMENT MODE]]="CASH","VERDADERO","FALSO")</f>
        <v>FALSO</v>
      </c>
      <c r="Y175" s="15" t="str">
        <f>TEXT(Tabla1[[#This Row],[formatted_date]],"mmm-aaaa")</f>
        <v>ago-2021</v>
      </c>
    </row>
    <row r="176" spans="1:25">
      <c r="A176">
        <v>44428</v>
      </c>
      <c r="B176" t="s">
        <v>34</v>
      </c>
      <c r="C176" t="str">
        <f>Tabla1[[#This Row],[DATE]]&amp;Tabla1[[#This Row],[PRODUCT ID]]</f>
        <v>44428P0020</v>
      </c>
      <c r="D176">
        <v>15</v>
      </c>
      <c r="E176" t="s">
        <v>70</v>
      </c>
      <c r="F176" t="s">
        <v>138</v>
      </c>
      <c r="G176" s="5">
        <v>23</v>
      </c>
      <c r="H176" t="s">
        <v>84</v>
      </c>
      <c r="I176" t="s">
        <v>117</v>
      </c>
      <c r="J176" t="s">
        <v>124</v>
      </c>
      <c r="K176" s="12">
        <v>61</v>
      </c>
      <c r="L176" s="12">
        <v>76.25</v>
      </c>
      <c r="M176" s="12">
        <v>915</v>
      </c>
      <c r="N176" s="8">
        <v>1143.75</v>
      </c>
      <c r="O176">
        <v>20</v>
      </c>
      <c r="P176" t="s">
        <v>133</v>
      </c>
      <c r="Q176">
        <v>2021</v>
      </c>
      <c r="R176" s="3">
        <v>44428</v>
      </c>
      <c r="S176" s="8">
        <f>Tabla1[[#This Row],[DISCOUNT %]]%*Tabla1[[#This Row],[Total Selling Value]]</f>
        <v>263.0625</v>
      </c>
      <c r="T176" s="12">
        <f>Tabla1[[#This Row],[SELLING PRICE]]-Tabla1[[#This Row],[BUYING PRIZE]]</f>
        <v>15.25</v>
      </c>
      <c r="U176" s="12">
        <f>Tabla1[[#This Row],[profit_per_product]]*Tabla1[[#This Row],[QUANTITY]]</f>
        <v>228.75</v>
      </c>
      <c r="V176" s="16">
        <f>Tabla1[[#This Row],[total_profit]]/Tabla1[[#This Row],[Total Selling Value]]</f>
        <v>0.2</v>
      </c>
      <c r="W176" s="4" t="str">
        <f>IF(Tabla1[[#This Row],[Total Buying Value]]&gt;=((2/3)*MAX(Tabla1[Total Buying Value])),"Grande",IF(Tabla1[[#This Row],[Total Buying Value]]&lt;=((1/3)*MAX(Tabla1[Total Buying Value])),"Pequeña","Mediana"))</f>
        <v>Mediana</v>
      </c>
      <c r="X176" s="4" t="str">
        <f>IF(Tabla1[[#This Row],[PAYMENT MODE]]="CASH","VERDADERO","FALSO")</f>
        <v>VERDADERO</v>
      </c>
      <c r="Y176" s="15" t="str">
        <f>TEXT(Tabla1[[#This Row],[formatted_date]],"mmm-aaaa")</f>
        <v>ago-2021</v>
      </c>
    </row>
    <row r="177" spans="1:25">
      <c r="A177">
        <v>44428</v>
      </c>
      <c r="B177" t="s">
        <v>25</v>
      </c>
      <c r="C177" t="str">
        <f>Tabla1[[#This Row],[DATE]]&amp;Tabla1[[#This Row],[PRODUCT ID]]</f>
        <v>44428P0031</v>
      </c>
      <c r="D177">
        <v>9</v>
      </c>
      <c r="E177" t="s">
        <v>70</v>
      </c>
      <c r="F177" t="s">
        <v>71</v>
      </c>
      <c r="G177" s="5">
        <v>40</v>
      </c>
      <c r="H177" t="s">
        <v>78</v>
      </c>
      <c r="I177" t="s">
        <v>121</v>
      </c>
      <c r="J177" t="s">
        <v>123</v>
      </c>
      <c r="K177" s="12">
        <v>93</v>
      </c>
      <c r="L177" s="12">
        <v>104.16</v>
      </c>
      <c r="M177" s="12">
        <v>837</v>
      </c>
      <c r="N177" s="8">
        <v>937.43999999999994</v>
      </c>
      <c r="O177">
        <v>20</v>
      </c>
      <c r="P177" t="s">
        <v>133</v>
      </c>
      <c r="Q177">
        <v>2021</v>
      </c>
      <c r="R177" s="3">
        <v>44428</v>
      </c>
      <c r="S177" s="8">
        <f>Tabla1[[#This Row],[DISCOUNT %]]%*Tabla1[[#This Row],[Total Selling Value]]</f>
        <v>374.976</v>
      </c>
      <c r="T177" s="12">
        <f>Tabla1[[#This Row],[SELLING PRICE]]-Tabla1[[#This Row],[BUYING PRIZE]]</f>
        <v>11.159999999999997</v>
      </c>
      <c r="U177" s="12">
        <f>Tabla1[[#This Row],[profit_per_product]]*Tabla1[[#This Row],[QUANTITY]]</f>
        <v>100.43999999999997</v>
      </c>
      <c r="V177" s="16">
        <f>Tabla1[[#This Row],[total_profit]]/Tabla1[[#This Row],[Total Selling Value]]</f>
        <v>0.10714285714285712</v>
      </c>
      <c r="W177" s="4" t="str">
        <f>IF(Tabla1[[#This Row],[Total Buying Value]]&gt;=((2/3)*MAX(Tabla1[Total Buying Value])),"Grande",IF(Tabla1[[#This Row],[Total Buying Value]]&lt;=((1/3)*MAX(Tabla1[Total Buying Value])),"Pequeña","Mediana"))</f>
        <v>Mediana</v>
      </c>
      <c r="X177" s="4" t="str">
        <f>IF(Tabla1[[#This Row],[PAYMENT MODE]]="CASH","VERDADERO","FALSO")</f>
        <v>FALSO</v>
      </c>
      <c r="Y177" s="15" t="str">
        <f>TEXT(Tabla1[[#This Row],[formatted_date]],"mmm-aaaa")</f>
        <v>ago-2021</v>
      </c>
    </row>
    <row r="178" spans="1:25">
      <c r="A178">
        <v>44428</v>
      </c>
      <c r="B178" t="s">
        <v>53</v>
      </c>
      <c r="C178" t="str">
        <f>Tabla1[[#This Row],[DATE]]&amp;Tabla1[[#This Row],[PRODUCT ID]]</f>
        <v>44428P0028</v>
      </c>
      <c r="D178">
        <v>13</v>
      </c>
      <c r="E178" t="s">
        <v>70</v>
      </c>
      <c r="F178" t="s">
        <v>71</v>
      </c>
      <c r="G178" s="5">
        <v>44</v>
      </c>
      <c r="H178" t="s">
        <v>105</v>
      </c>
      <c r="I178" t="s">
        <v>121</v>
      </c>
      <c r="J178" t="s">
        <v>125</v>
      </c>
      <c r="K178" s="12">
        <v>37</v>
      </c>
      <c r="L178" s="12">
        <v>41.81</v>
      </c>
      <c r="M178" s="12">
        <v>481</v>
      </c>
      <c r="N178" s="8">
        <v>543.53</v>
      </c>
      <c r="O178">
        <v>20</v>
      </c>
      <c r="P178" t="s">
        <v>133</v>
      </c>
      <c r="Q178">
        <v>2021</v>
      </c>
      <c r="R178" s="3">
        <v>44428</v>
      </c>
      <c r="S178" s="8">
        <f>Tabla1[[#This Row],[DISCOUNT %]]%*Tabla1[[#This Row],[Total Selling Value]]</f>
        <v>239.1532</v>
      </c>
      <c r="T178" s="12">
        <f>Tabla1[[#This Row],[SELLING PRICE]]-Tabla1[[#This Row],[BUYING PRIZE]]</f>
        <v>4.8100000000000023</v>
      </c>
      <c r="U178" s="12">
        <f>Tabla1[[#This Row],[profit_per_product]]*Tabla1[[#This Row],[QUANTITY]]</f>
        <v>62.53000000000003</v>
      </c>
      <c r="V178" s="16">
        <f>Tabla1[[#This Row],[total_profit]]/Tabla1[[#This Row],[Total Selling Value]]</f>
        <v>0.11504424778761067</v>
      </c>
      <c r="W178" s="4" t="str">
        <f>IF(Tabla1[[#This Row],[Total Buying Value]]&gt;=((2/3)*MAX(Tabla1[Total Buying Value])),"Grande",IF(Tabla1[[#This Row],[Total Buying Value]]&lt;=((1/3)*MAX(Tabla1[Total Buying Value])),"Pequeña","Mediana"))</f>
        <v>Pequeña</v>
      </c>
      <c r="X178" s="4" t="str">
        <f>IF(Tabla1[[#This Row],[PAYMENT MODE]]="CASH","VERDADERO","FALSO")</f>
        <v>FALSO</v>
      </c>
      <c r="Y178" s="15" t="str">
        <f>TEXT(Tabla1[[#This Row],[formatted_date]],"mmm-aaaa")</f>
        <v>ago-2021</v>
      </c>
    </row>
    <row r="179" spans="1:25">
      <c r="A179">
        <v>44434</v>
      </c>
      <c r="B179" t="s">
        <v>54</v>
      </c>
      <c r="C179" t="str">
        <f>Tabla1[[#This Row],[DATE]]&amp;Tabla1[[#This Row],[PRODUCT ID]]</f>
        <v>44434P0039</v>
      </c>
      <c r="D179">
        <v>4</v>
      </c>
      <c r="E179" t="s">
        <v>70</v>
      </c>
      <c r="F179" t="s">
        <v>71</v>
      </c>
      <c r="G179" s="5">
        <v>29</v>
      </c>
      <c r="H179" t="s">
        <v>106</v>
      </c>
      <c r="I179" t="s">
        <v>118</v>
      </c>
      <c r="J179" t="s">
        <v>125</v>
      </c>
      <c r="K179" s="12">
        <v>37</v>
      </c>
      <c r="L179" s="12">
        <v>42.55</v>
      </c>
      <c r="M179" s="12">
        <v>148</v>
      </c>
      <c r="N179" s="8">
        <v>170.2</v>
      </c>
      <c r="O179">
        <v>26</v>
      </c>
      <c r="P179" t="s">
        <v>133</v>
      </c>
      <c r="Q179">
        <v>2021</v>
      </c>
      <c r="R179" s="3">
        <v>44434</v>
      </c>
      <c r="S179" s="8">
        <f>Tabla1[[#This Row],[DISCOUNT %]]%*Tabla1[[#This Row],[Total Selling Value]]</f>
        <v>49.35799999999999</v>
      </c>
      <c r="T179" s="12">
        <f>Tabla1[[#This Row],[SELLING PRICE]]-Tabla1[[#This Row],[BUYING PRIZE]]</f>
        <v>5.5499999999999972</v>
      </c>
      <c r="U179" s="12">
        <f>Tabla1[[#This Row],[profit_per_product]]*Tabla1[[#This Row],[QUANTITY]]</f>
        <v>22.199999999999989</v>
      </c>
      <c r="V179" s="16">
        <f>Tabla1[[#This Row],[total_profit]]/Tabla1[[#This Row],[Total Selling Value]]</f>
        <v>0.13043478260869559</v>
      </c>
      <c r="W179" s="4" t="str">
        <f>IF(Tabla1[[#This Row],[Total Buying Value]]&gt;=((2/3)*MAX(Tabla1[Total Buying Value])),"Grande",IF(Tabla1[[#This Row],[Total Buying Value]]&lt;=((1/3)*MAX(Tabla1[Total Buying Value])),"Pequeña","Mediana"))</f>
        <v>Pequeña</v>
      </c>
      <c r="X179" s="4" t="str">
        <f>IF(Tabla1[[#This Row],[PAYMENT MODE]]="CASH","VERDADERO","FALSO")</f>
        <v>FALSO</v>
      </c>
      <c r="Y179" s="15" t="str">
        <f>TEXT(Tabla1[[#This Row],[formatted_date]],"mmm-aaaa")</f>
        <v>ago-2021</v>
      </c>
    </row>
    <row r="180" spans="1:25">
      <c r="A180">
        <v>44437</v>
      </c>
      <c r="B180" t="s">
        <v>33</v>
      </c>
      <c r="C180" t="str">
        <f>Tabla1[[#This Row],[DATE]]&amp;Tabla1[[#This Row],[PRODUCT ID]]</f>
        <v>44437P0034</v>
      </c>
      <c r="D180">
        <v>12</v>
      </c>
      <c r="E180" t="s">
        <v>68</v>
      </c>
      <c r="F180" t="s">
        <v>71</v>
      </c>
      <c r="G180" s="5">
        <v>4</v>
      </c>
      <c r="H180" t="s">
        <v>83</v>
      </c>
      <c r="I180" t="s">
        <v>121</v>
      </c>
      <c r="J180" t="s">
        <v>124</v>
      </c>
      <c r="K180" s="12">
        <v>55</v>
      </c>
      <c r="L180" s="12">
        <v>58.3</v>
      </c>
      <c r="M180" s="12">
        <v>660</v>
      </c>
      <c r="N180" s="8">
        <v>699.59999999999991</v>
      </c>
      <c r="O180">
        <v>29</v>
      </c>
      <c r="P180" t="s">
        <v>133</v>
      </c>
      <c r="Q180">
        <v>2021</v>
      </c>
      <c r="R180" s="3">
        <v>44437</v>
      </c>
      <c r="S180" s="8">
        <f>Tabla1[[#This Row],[DISCOUNT %]]%*Tabla1[[#This Row],[Total Selling Value]]</f>
        <v>27.983999999999998</v>
      </c>
      <c r="T180" s="12">
        <f>Tabla1[[#This Row],[SELLING PRICE]]-Tabla1[[#This Row],[BUYING PRIZE]]</f>
        <v>3.2999999999999972</v>
      </c>
      <c r="U180" s="12">
        <f>Tabla1[[#This Row],[profit_per_product]]*Tabla1[[#This Row],[QUANTITY]]</f>
        <v>39.599999999999966</v>
      </c>
      <c r="V180" s="16">
        <f>Tabla1[[#This Row],[total_profit]]/Tabla1[[#This Row],[Total Selling Value]]</f>
        <v>5.660377358490562E-2</v>
      </c>
      <c r="W180" s="4" t="str">
        <f>IF(Tabla1[[#This Row],[Total Buying Value]]&gt;=((2/3)*MAX(Tabla1[Total Buying Value])),"Grande",IF(Tabla1[[#This Row],[Total Buying Value]]&lt;=((1/3)*MAX(Tabla1[Total Buying Value])),"Pequeña","Mediana"))</f>
        <v>Pequeña</v>
      </c>
      <c r="X180" s="4" t="str">
        <f>IF(Tabla1[[#This Row],[PAYMENT MODE]]="CASH","VERDADERO","FALSO")</f>
        <v>FALSO</v>
      </c>
      <c r="Y180" s="15" t="str">
        <f>TEXT(Tabla1[[#This Row],[formatted_date]],"mmm-aaaa")</f>
        <v>ago-2021</v>
      </c>
    </row>
    <row r="181" spans="1:25">
      <c r="A181">
        <v>44438</v>
      </c>
      <c r="B181" t="s">
        <v>22</v>
      </c>
      <c r="C181" t="str">
        <f>Tabla1[[#This Row],[DATE]]&amp;Tabla1[[#This Row],[PRODUCT ID]]</f>
        <v>44438P0013</v>
      </c>
      <c r="D181">
        <v>13</v>
      </c>
      <c r="E181" t="s">
        <v>70</v>
      </c>
      <c r="F181" t="s">
        <v>71</v>
      </c>
      <c r="G181" s="5">
        <v>23</v>
      </c>
      <c r="H181" t="s">
        <v>75</v>
      </c>
      <c r="I181" t="s">
        <v>120</v>
      </c>
      <c r="J181" t="s">
        <v>123</v>
      </c>
      <c r="K181" s="12">
        <v>112</v>
      </c>
      <c r="L181" s="12">
        <v>122.08</v>
      </c>
      <c r="M181" s="12">
        <v>1456</v>
      </c>
      <c r="N181" s="8">
        <v>1587.04</v>
      </c>
      <c r="O181">
        <v>30</v>
      </c>
      <c r="P181" t="s">
        <v>133</v>
      </c>
      <c r="Q181">
        <v>2021</v>
      </c>
      <c r="R181" s="3">
        <v>44438</v>
      </c>
      <c r="S181" s="8">
        <f>Tabla1[[#This Row],[DISCOUNT %]]%*Tabla1[[#This Row],[Total Selling Value]]</f>
        <v>365.01920000000001</v>
      </c>
      <c r="T181" s="12">
        <f>Tabla1[[#This Row],[SELLING PRICE]]-Tabla1[[#This Row],[BUYING PRIZE]]</f>
        <v>10.079999999999998</v>
      </c>
      <c r="U181" s="12">
        <f>Tabla1[[#This Row],[profit_per_product]]*Tabla1[[#This Row],[QUANTITY]]</f>
        <v>131.03999999999996</v>
      </c>
      <c r="V181" s="16">
        <f>Tabla1[[#This Row],[total_profit]]/Tabla1[[#This Row],[Total Selling Value]]</f>
        <v>8.2568807339449518E-2</v>
      </c>
      <c r="W181" s="4" t="str">
        <f>IF(Tabla1[[#This Row],[Total Buying Value]]&gt;=((2/3)*MAX(Tabla1[Total Buying Value])),"Grande",IF(Tabla1[[#This Row],[Total Buying Value]]&lt;=((1/3)*MAX(Tabla1[Total Buying Value])),"Pequeña","Mediana"))</f>
        <v>Mediana</v>
      </c>
      <c r="X181" s="4" t="str">
        <f>IF(Tabla1[[#This Row],[PAYMENT MODE]]="CASH","VERDADERO","FALSO")</f>
        <v>FALSO</v>
      </c>
      <c r="Y181" s="15" t="str">
        <f>TEXT(Tabla1[[#This Row],[formatted_date]],"mmm-aaaa")</f>
        <v>ago-2021</v>
      </c>
    </row>
    <row r="182" spans="1:25">
      <c r="A182">
        <v>44439</v>
      </c>
      <c r="B182" t="s">
        <v>36</v>
      </c>
      <c r="C182" t="str">
        <f>Tabla1[[#This Row],[DATE]]&amp;Tabla1[[#This Row],[PRODUCT ID]]</f>
        <v>44439P0001</v>
      </c>
      <c r="D182">
        <v>2</v>
      </c>
      <c r="E182" t="s">
        <v>70</v>
      </c>
      <c r="F182" t="s">
        <v>71</v>
      </c>
      <c r="G182" s="5">
        <v>36</v>
      </c>
      <c r="H182" t="s">
        <v>86</v>
      </c>
      <c r="I182" t="s">
        <v>119</v>
      </c>
      <c r="J182" t="s">
        <v>123</v>
      </c>
      <c r="K182" s="12">
        <v>98</v>
      </c>
      <c r="L182" s="12">
        <v>103.88</v>
      </c>
      <c r="M182" s="12">
        <v>196</v>
      </c>
      <c r="N182" s="8">
        <v>207.76</v>
      </c>
      <c r="O182">
        <v>31</v>
      </c>
      <c r="P182" t="s">
        <v>133</v>
      </c>
      <c r="Q182">
        <v>2021</v>
      </c>
      <c r="R182" s="3">
        <v>44439</v>
      </c>
      <c r="S182" s="8">
        <f>Tabla1[[#This Row],[DISCOUNT %]]%*Tabla1[[#This Row],[Total Selling Value]]</f>
        <v>74.793599999999998</v>
      </c>
      <c r="T182" s="12">
        <f>Tabla1[[#This Row],[SELLING PRICE]]-Tabla1[[#This Row],[BUYING PRIZE]]</f>
        <v>5.8799999999999955</v>
      </c>
      <c r="U182" s="12">
        <f>Tabla1[[#This Row],[profit_per_product]]*Tabla1[[#This Row],[QUANTITY]]</f>
        <v>11.759999999999991</v>
      </c>
      <c r="V182" s="16">
        <f>Tabla1[[#This Row],[total_profit]]/Tabla1[[#This Row],[Total Selling Value]]</f>
        <v>5.660377358490562E-2</v>
      </c>
      <c r="W182" s="4" t="str">
        <f>IF(Tabla1[[#This Row],[Total Buying Value]]&gt;=((2/3)*MAX(Tabla1[Total Buying Value])),"Grande",IF(Tabla1[[#This Row],[Total Buying Value]]&lt;=((1/3)*MAX(Tabla1[Total Buying Value])),"Pequeña","Mediana"))</f>
        <v>Pequeña</v>
      </c>
      <c r="X182" s="4" t="str">
        <f>IF(Tabla1[[#This Row],[PAYMENT MODE]]="CASH","VERDADERO","FALSO")</f>
        <v>FALSO</v>
      </c>
      <c r="Y182" s="15" t="str">
        <f>TEXT(Tabla1[[#This Row],[formatted_date]],"mmm-aaaa")</f>
        <v>ago-2021</v>
      </c>
    </row>
    <row r="183" spans="1:25">
      <c r="A183">
        <v>44439</v>
      </c>
      <c r="B183" t="s">
        <v>24</v>
      </c>
      <c r="C183" t="str">
        <f>Tabla1[[#This Row],[DATE]]&amp;Tabla1[[#This Row],[PRODUCT ID]]</f>
        <v>44439P0035</v>
      </c>
      <c r="D183">
        <v>11</v>
      </c>
      <c r="E183" t="s">
        <v>70</v>
      </c>
      <c r="F183" t="s">
        <v>71</v>
      </c>
      <c r="G183" s="5">
        <v>3</v>
      </c>
      <c r="H183" t="s">
        <v>77</v>
      </c>
      <c r="I183" t="s">
        <v>121</v>
      </c>
      <c r="J183" t="s">
        <v>125</v>
      </c>
      <c r="K183" s="12">
        <v>5</v>
      </c>
      <c r="L183" s="12">
        <v>6.7</v>
      </c>
      <c r="M183" s="12">
        <v>55</v>
      </c>
      <c r="N183" s="8">
        <v>73.7</v>
      </c>
      <c r="O183">
        <v>31</v>
      </c>
      <c r="P183" t="s">
        <v>133</v>
      </c>
      <c r="Q183">
        <v>2021</v>
      </c>
      <c r="R183" s="3">
        <v>44439</v>
      </c>
      <c r="S183" s="8">
        <f>Tabla1[[#This Row],[DISCOUNT %]]%*Tabla1[[#This Row],[Total Selling Value]]</f>
        <v>2.2109999999999999</v>
      </c>
      <c r="T183" s="12">
        <f>Tabla1[[#This Row],[SELLING PRICE]]-Tabla1[[#This Row],[BUYING PRIZE]]</f>
        <v>1.7000000000000002</v>
      </c>
      <c r="U183" s="12">
        <f>Tabla1[[#This Row],[profit_per_product]]*Tabla1[[#This Row],[QUANTITY]]</f>
        <v>18.700000000000003</v>
      </c>
      <c r="V183" s="16">
        <f>Tabla1[[#This Row],[total_profit]]/Tabla1[[#This Row],[Total Selling Value]]</f>
        <v>0.2537313432835821</v>
      </c>
      <c r="W183" s="4" t="str">
        <f>IF(Tabla1[[#This Row],[Total Buying Value]]&gt;=((2/3)*MAX(Tabla1[Total Buying Value])),"Grande",IF(Tabla1[[#This Row],[Total Buying Value]]&lt;=((1/3)*MAX(Tabla1[Total Buying Value])),"Pequeña","Mediana"))</f>
        <v>Pequeña</v>
      </c>
      <c r="X183" s="4" t="str">
        <f>IF(Tabla1[[#This Row],[PAYMENT MODE]]="CASH","VERDADERO","FALSO")</f>
        <v>FALSO</v>
      </c>
      <c r="Y183" s="15" t="str">
        <f>TEXT(Tabla1[[#This Row],[formatted_date]],"mmm-aaaa")</f>
        <v>ago-2021</v>
      </c>
    </row>
    <row r="184" spans="1:25">
      <c r="A184">
        <v>44440</v>
      </c>
      <c r="B184" t="s">
        <v>20</v>
      </c>
      <c r="C184" t="str">
        <f>Tabla1[[#This Row],[DATE]]&amp;Tabla1[[#This Row],[PRODUCT ID]]</f>
        <v>44440P0024</v>
      </c>
      <c r="D184">
        <v>1</v>
      </c>
      <c r="E184" t="s">
        <v>68</v>
      </c>
      <c r="F184" t="s">
        <v>138</v>
      </c>
      <c r="G184" s="5">
        <v>30</v>
      </c>
      <c r="H184" t="s">
        <v>73</v>
      </c>
      <c r="I184" t="s">
        <v>117</v>
      </c>
      <c r="J184" t="s">
        <v>122</v>
      </c>
      <c r="K184" s="12">
        <v>144</v>
      </c>
      <c r="L184" s="12">
        <v>156.96</v>
      </c>
      <c r="M184" s="12">
        <v>144</v>
      </c>
      <c r="N184" s="8">
        <v>156.96</v>
      </c>
      <c r="O184">
        <v>1</v>
      </c>
      <c r="P184" t="s">
        <v>134</v>
      </c>
      <c r="Q184">
        <v>2021</v>
      </c>
      <c r="R184" s="3">
        <v>44440</v>
      </c>
      <c r="S184" s="8">
        <f>Tabla1[[#This Row],[DISCOUNT %]]%*Tabla1[[#This Row],[Total Selling Value]]</f>
        <v>47.088000000000001</v>
      </c>
      <c r="T184" s="12">
        <f>Tabla1[[#This Row],[SELLING PRICE]]-Tabla1[[#This Row],[BUYING PRIZE]]</f>
        <v>12.960000000000008</v>
      </c>
      <c r="U184" s="12">
        <f>Tabla1[[#This Row],[profit_per_product]]*Tabla1[[#This Row],[QUANTITY]]</f>
        <v>12.960000000000008</v>
      </c>
      <c r="V184" s="16">
        <f>Tabla1[[#This Row],[total_profit]]/Tabla1[[#This Row],[Total Selling Value]]</f>
        <v>8.2568807339449588E-2</v>
      </c>
      <c r="W184" s="4" t="str">
        <f>IF(Tabla1[[#This Row],[Total Buying Value]]&gt;=((2/3)*MAX(Tabla1[Total Buying Value])),"Grande",IF(Tabla1[[#This Row],[Total Buying Value]]&lt;=((1/3)*MAX(Tabla1[Total Buying Value])),"Pequeña","Mediana"))</f>
        <v>Pequeña</v>
      </c>
      <c r="X184" s="4" t="str">
        <f>IF(Tabla1[[#This Row],[PAYMENT MODE]]="CASH","VERDADERO","FALSO")</f>
        <v>VERDADERO</v>
      </c>
      <c r="Y184" s="15" t="str">
        <f>TEXT(Tabla1[[#This Row],[formatted_date]],"mmm-aaaa")</f>
        <v>sep-2021</v>
      </c>
    </row>
    <row r="185" spans="1:25">
      <c r="A185">
        <v>44440</v>
      </c>
      <c r="B185" t="s">
        <v>26</v>
      </c>
      <c r="C185" t="str">
        <f>Tabla1[[#This Row],[DATE]]&amp;Tabla1[[#This Row],[PRODUCT ID]]</f>
        <v>44440P0003</v>
      </c>
      <c r="D185">
        <v>14</v>
      </c>
      <c r="E185" t="s">
        <v>71</v>
      </c>
      <c r="F185" t="s">
        <v>71</v>
      </c>
      <c r="G185" s="5">
        <v>15</v>
      </c>
      <c r="H185" t="s">
        <v>79</v>
      </c>
      <c r="I185" t="s">
        <v>119</v>
      </c>
      <c r="J185" t="s">
        <v>123</v>
      </c>
      <c r="K185" s="12">
        <v>71</v>
      </c>
      <c r="L185" s="12">
        <v>80.94</v>
      </c>
      <c r="M185" s="12">
        <v>994</v>
      </c>
      <c r="N185" s="8">
        <v>1133.1600000000001</v>
      </c>
      <c r="O185">
        <v>1</v>
      </c>
      <c r="P185" t="s">
        <v>134</v>
      </c>
      <c r="Q185">
        <v>2021</v>
      </c>
      <c r="R185" s="3">
        <v>44440</v>
      </c>
      <c r="S185" s="8">
        <f>Tabla1[[#This Row],[DISCOUNT %]]%*Tabla1[[#This Row],[Total Selling Value]]</f>
        <v>169.97400000000002</v>
      </c>
      <c r="T185" s="12">
        <f>Tabla1[[#This Row],[SELLING PRICE]]-Tabla1[[#This Row],[BUYING PRIZE]]</f>
        <v>9.9399999999999977</v>
      </c>
      <c r="U185" s="12">
        <f>Tabla1[[#This Row],[profit_per_product]]*Tabla1[[#This Row],[QUANTITY]]</f>
        <v>139.15999999999997</v>
      </c>
      <c r="V185" s="16">
        <f>Tabla1[[#This Row],[total_profit]]/Tabla1[[#This Row],[Total Selling Value]]</f>
        <v>0.12280701754385961</v>
      </c>
      <c r="W185" s="4" t="str">
        <f>IF(Tabla1[[#This Row],[Total Buying Value]]&gt;=((2/3)*MAX(Tabla1[Total Buying Value])),"Grande",IF(Tabla1[[#This Row],[Total Buying Value]]&lt;=((1/3)*MAX(Tabla1[Total Buying Value])),"Pequeña","Mediana"))</f>
        <v>Mediana</v>
      </c>
      <c r="X185" s="4" t="str">
        <f>IF(Tabla1[[#This Row],[PAYMENT MODE]]="CASH","VERDADERO","FALSO")</f>
        <v>FALSO</v>
      </c>
      <c r="Y185" s="15" t="str">
        <f>TEXT(Tabla1[[#This Row],[formatted_date]],"mmm-aaaa")</f>
        <v>sep-2021</v>
      </c>
    </row>
    <row r="186" spans="1:25">
      <c r="A186">
        <v>44442</v>
      </c>
      <c r="B186" t="s">
        <v>61</v>
      </c>
      <c r="C186" t="str">
        <f>Tabla1[[#This Row],[DATE]]&amp;Tabla1[[#This Row],[PRODUCT ID]]</f>
        <v>44442P0041</v>
      </c>
      <c r="D186">
        <v>8</v>
      </c>
      <c r="E186" t="s">
        <v>70</v>
      </c>
      <c r="F186" t="s">
        <v>71</v>
      </c>
      <c r="G186" s="5">
        <v>28</v>
      </c>
      <c r="H186" t="s">
        <v>114</v>
      </c>
      <c r="I186" t="s">
        <v>118</v>
      </c>
      <c r="J186" t="s">
        <v>122</v>
      </c>
      <c r="K186" s="12">
        <v>138</v>
      </c>
      <c r="L186" s="12">
        <v>173.88</v>
      </c>
      <c r="M186" s="12">
        <v>1104</v>
      </c>
      <c r="N186" s="8">
        <v>1391.04</v>
      </c>
      <c r="O186">
        <v>3</v>
      </c>
      <c r="P186" t="s">
        <v>134</v>
      </c>
      <c r="Q186">
        <v>2021</v>
      </c>
      <c r="R186" s="3">
        <v>44442</v>
      </c>
      <c r="S186" s="8">
        <f>Tabla1[[#This Row],[DISCOUNT %]]%*Tabla1[[#This Row],[Total Selling Value]]</f>
        <v>389.49120000000005</v>
      </c>
      <c r="T186" s="12">
        <f>Tabla1[[#This Row],[SELLING PRICE]]-Tabla1[[#This Row],[BUYING PRIZE]]</f>
        <v>35.879999999999995</v>
      </c>
      <c r="U186" s="12">
        <f>Tabla1[[#This Row],[profit_per_product]]*Tabla1[[#This Row],[QUANTITY]]</f>
        <v>287.03999999999996</v>
      </c>
      <c r="V186" s="16">
        <f>Tabla1[[#This Row],[total_profit]]/Tabla1[[#This Row],[Total Selling Value]]</f>
        <v>0.20634920634920634</v>
      </c>
      <c r="W186" s="4" t="str">
        <f>IF(Tabla1[[#This Row],[Total Buying Value]]&gt;=((2/3)*MAX(Tabla1[Total Buying Value])),"Grande",IF(Tabla1[[#This Row],[Total Buying Value]]&lt;=((1/3)*MAX(Tabla1[Total Buying Value])),"Pequeña","Mediana"))</f>
        <v>Mediana</v>
      </c>
      <c r="X186" s="4" t="str">
        <f>IF(Tabla1[[#This Row],[PAYMENT MODE]]="CASH","VERDADERO","FALSO")</f>
        <v>FALSO</v>
      </c>
      <c r="Y186" s="15" t="str">
        <f>TEXT(Tabla1[[#This Row],[formatted_date]],"mmm-aaaa")</f>
        <v>sep-2021</v>
      </c>
    </row>
    <row r="187" spans="1:25">
      <c r="A187">
        <v>44443</v>
      </c>
      <c r="B187" t="s">
        <v>53</v>
      </c>
      <c r="C187" t="str">
        <f>Tabla1[[#This Row],[DATE]]&amp;Tabla1[[#This Row],[PRODUCT ID]]</f>
        <v>44443P0028</v>
      </c>
      <c r="D187">
        <v>7</v>
      </c>
      <c r="E187" t="s">
        <v>70</v>
      </c>
      <c r="F187" t="s">
        <v>71</v>
      </c>
      <c r="G187" s="5">
        <v>5</v>
      </c>
      <c r="H187" t="s">
        <v>105</v>
      </c>
      <c r="I187" t="s">
        <v>121</v>
      </c>
      <c r="J187" t="s">
        <v>125</v>
      </c>
      <c r="K187" s="12">
        <v>37</v>
      </c>
      <c r="L187" s="12">
        <v>41.81</v>
      </c>
      <c r="M187" s="12">
        <v>259</v>
      </c>
      <c r="N187" s="8">
        <v>292.67</v>
      </c>
      <c r="O187">
        <v>4</v>
      </c>
      <c r="P187" t="s">
        <v>134</v>
      </c>
      <c r="Q187">
        <v>2021</v>
      </c>
      <c r="R187" s="3">
        <v>44443</v>
      </c>
      <c r="S187" s="8">
        <f>Tabla1[[#This Row],[DISCOUNT %]]%*Tabla1[[#This Row],[Total Selling Value]]</f>
        <v>14.633500000000002</v>
      </c>
      <c r="T187" s="12">
        <f>Tabla1[[#This Row],[SELLING PRICE]]-Tabla1[[#This Row],[BUYING PRIZE]]</f>
        <v>4.8100000000000023</v>
      </c>
      <c r="U187" s="12">
        <f>Tabla1[[#This Row],[profit_per_product]]*Tabla1[[#This Row],[QUANTITY]]</f>
        <v>33.670000000000016</v>
      </c>
      <c r="V187" s="16">
        <f>Tabla1[[#This Row],[total_profit]]/Tabla1[[#This Row],[Total Selling Value]]</f>
        <v>0.11504424778761067</v>
      </c>
      <c r="W187" s="4" t="str">
        <f>IF(Tabla1[[#This Row],[Total Buying Value]]&gt;=((2/3)*MAX(Tabla1[Total Buying Value])),"Grande",IF(Tabla1[[#This Row],[Total Buying Value]]&lt;=((1/3)*MAX(Tabla1[Total Buying Value])),"Pequeña","Mediana"))</f>
        <v>Pequeña</v>
      </c>
      <c r="X187" s="4" t="str">
        <f>IF(Tabla1[[#This Row],[PAYMENT MODE]]="CASH","VERDADERO","FALSO")</f>
        <v>FALSO</v>
      </c>
      <c r="Y187" s="15" t="str">
        <f>TEXT(Tabla1[[#This Row],[formatted_date]],"mmm-aaaa")</f>
        <v>sep-2021</v>
      </c>
    </row>
    <row r="188" spans="1:25">
      <c r="A188">
        <v>44443</v>
      </c>
      <c r="B188" t="s">
        <v>32</v>
      </c>
      <c r="C188" t="str">
        <f>Tabla1[[#This Row],[DATE]]&amp;Tabla1[[#This Row],[PRODUCT ID]]</f>
        <v>44443P0023</v>
      </c>
      <c r="D188">
        <v>15</v>
      </c>
      <c r="E188" t="s">
        <v>70</v>
      </c>
      <c r="F188" t="s">
        <v>71</v>
      </c>
      <c r="G188" s="5">
        <v>5</v>
      </c>
      <c r="H188" t="s">
        <v>82</v>
      </c>
      <c r="I188" t="s">
        <v>117</v>
      </c>
      <c r="J188" t="s">
        <v>122</v>
      </c>
      <c r="K188" s="12">
        <v>141</v>
      </c>
      <c r="L188" s="12">
        <v>149.46</v>
      </c>
      <c r="M188" s="12">
        <v>2115</v>
      </c>
      <c r="N188" s="8">
        <v>2241.9</v>
      </c>
      <c r="O188">
        <v>4</v>
      </c>
      <c r="P188" t="s">
        <v>134</v>
      </c>
      <c r="Q188">
        <v>2021</v>
      </c>
      <c r="R188" s="3">
        <v>44443</v>
      </c>
      <c r="S188" s="8">
        <f>Tabla1[[#This Row],[DISCOUNT %]]%*Tabla1[[#This Row],[Total Selling Value]]</f>
        <v>112.09500000000001</v>
      </c>
      <c r="T188" s="12">
        <f>Tabla1[[#This Row],[SELLING PRICE]]-Tabla1[[#This Row],[BUYING PRIZE]]</f>
        <v>8.460000000000008</v>
      </c>
      <c r="U188" s="12">
        <f>Tabla1[[#This Row],[profit_per_product]]*Tabla1[[#This Row],[QUANTITY]]</f>
        <v>126.90000000000012</v>
      </c>
      <c r="V188" s="16">
        <f>Tabla1[[#This Row],[total_profit]]/Tabla1[[#This Row],[Total Selling Value]]</f>
        <v>5.660377358490571E-2</v>
      </c>
      <c r="W188" s="4" t="str">
        <f>IF(Tabla1[[#This Row],[Total Buying Value]]&gt;=((2/3)*MAX(Tabla1[Total Buying Value])),"Grande",IF(Tabla1[[#This Row],[Total Buying Value]]&lt;=((1/3)*MAX(Tabla1[Total Buying Value])),"Pequeña","Mediana"))</f>
        <v>Grande</v>
      </c>
      <c r="X188" s="4" t="str">
        <f>IF(Tabla1[[#This Row],[PAYMENT MODE]]="CASH","VERDADERO","FALSO")</f>
        <v>FALSO</v>
      </c>
      <c r="Y188" s="15" t="str">
        <f>TEXT(Tabla1[[#This Row],[formatted_date]],"mmm-aaaa")</f>
        <v>sep-2021</v>
      </c>
    </row>
    <row r="189" spans="1:25">
      <c r="A189">
        <v>44444</v>
      </c>
      <c r="B189" t="s">
        <v>38</v>
      </c>
      <c r="C189" t="str">
        <f>Tabla1[[#This Row],[DATE]]&amp;Tabla1[[#This Row],[PRODUCT ID]]</f>
        <v>44444P0032</v>
      </c>
      <c r="D189">
        <v>1</v>
      </c>
      <c r="E189" t="s">
        <v>70</v>
      </c>
      <c r="F189" t="s">
        <v>138</v>
      </c>
      <c r="G189" s="5">
        <v>5</v>
      </c>
      <c r="H189" t="s">
        <v>88</v>
      </c>
      <c r="I189" t="s">
        <v>121</v>
      </c>
      <c r="J189" t="s">
        <v>123</v>
      </c>
      <c r="K189" s="12">
        <v>89</v>
      </c>
      <c r="L189" s="12">
        <v>117.48</v>
      </c>
      <c r="M189" s="12">
        <v>89</v>
      </c>
      <c r="N189" s="8">
        <v>117.48</v>
      </c>
      <c r="O189">
        <v>5</v>
      </c>
      <c r="P189" t="s">
        <v>134</v>
      </c>
      <c r="Q189">
        <v>2021</v>
      </c>
      <c r="R189" s="3">
        <v>44444</v>
      </c>
      <c r="S189" s="8">
        <f>Tabla1[[#This Row],[DISCOUNT %]]%*Tabla1[[#This Row],[Total Selling Value]]</f>
        <v>5.8740000000000006</v>
      </c>
      <c r="T189" s="12">
        <f>Tabla1[[#This Row],[SELLING PRICE]]-Tabla1[[#This Row],[BUYING PRIZE]]</f>
        <v>28.480000000000004</v>
      </c>
      <c r="U189" s="12">
        <f>Tabla1[[#This Row],[profit_per_product]]*Tabla1[[#This Row],[QUANTITY]]</f>
        <v>28.480000000000004</v>
      </c>
      <c r="V189" s="16">
        <f>Tabla1[[#This Row],[total_profit]]/Tabla1[[#This Row],[Total Selling Value]]</f>
        <v>0.24242424242424246</v>
      </c>
      <c r="W189" s="4" t="str">
        <f>IF(Tabla1[[#This Row],[Total Buying Value]]&gt;=((2/3)*MAX(Tabla1[Total Buying Value])),"Grande",IF(Tabla1[[#This Row],[Total Buying Value]]&lt;=((1/3)*MAX(Tabla1[Total Buying Value])),"Pequeña","Mediana"))</f>
        <v>Pequeña</v>
      </c>
      <c r="X189" s="4" t="str">
        <f>IF(Tabla1[[#This Row],[PAYMENT MODE]]="CASH","VERDADERO","FALSO")</f>
        <v>VERDADERO</v>
      </c>
      <c r="Y189" s="15" t="str">
        <f>TEXT(Tabla1[[#This Row],[formatted_date]],"mmm-aaaa")</f>
        <v>sep-2021</v>
      </c>
    </row>
    <row r="190" spans="1:25">
      <c r="A190">
        <v>44446</v>
      </c>
      <c r="B190" t="s">
        <v>60</v>
      </c>
      <c r="C190" t="str">
        <f>Tabla1[[#This Row],[DATE]]&amp;Tabla1[[#This Row],[PRODUCT ID]]</f>
        <v>44446P0019</v>
      </c>
      <c r="D190">
        <v>5</v>
      </c>
      <c r="E190" t="s">
        <v>70</v>
      </c>
      <c r="F190" t="s">
        <v>71</v>
      </c>
      <c r="G190" s="5">
        <v>2</v>
      </c>
      <c r="H190" t="s">
        <v>112</v>
      </c>
      <c r="I190" t="s">
        <v>120</v>
      </c>
      <c r="J190" t="s">
        <v>122</v>
      </c>
      <c r="K190" s="12">
        <v>150</v>
      </c>
      <c r="L190" s="12">
        <v>210</v>
      </c>
      <c r="M190" s="12">
        <v>750</v>
      </c>
      <c r="N190" s="8">
        <v>1050</v>
      </c>
      <c r="O190">
        <v>7</v>
      </c>
      <c r="P190" t="s">
        <v>134</v>
      </c>
      <c r="Q190">
        <v>2021</v>
      </c>
      <c r="R190" s="3">
        <v>44446</v>
      </c>
      <c r="S190" s="8">
        <f>Tabla1[[#This Row],[DISCOUNT %]]%*Tabla1[[#This Row],[Total Selling Value]]</f>
        <v>21</v>
      </c>
      <c r="T190" s="12">
        <f>Tabla1[[#This Row],[SELLING PRICE]]-Tabla1[[#This Row],[BUYING PRIZE]]</f>
        <v>60</v>
      </c>
      <c r="U190" s="12">
        <f>Tabla1[[#This Row],[profit_per_product]]*Tabla1[[#This Row],[QUANTITY]]</f>
        <v>300</v>
      </c>
      <c r="V190" s="16">
        <f>Tabla1[[#This Row],[total_profit]]/Tabla1[[#This Row],[Total Selling Value]]</f>
        <v>0.2857142857142857</v>
      </c>
      <c r="W190" s="4" t="str">
        <f>IF(Tabla1[[#This Row],[Total Buying Value]]&gt;=((2/3)*MAX(Tabla1[Total Buying Value])),"Grande",IF(Tabla1[[#This Row],[Total Buying Value]]&lt;=((1/3)*MAX(Tabla1[Total Buying Value])),"Pequeña","Mediana"))</f>
        <v>Pequeña</v>
      </c>
      <c r="X190" s="4" t="str">
        <f>IF(Tabla1[[#This Row],[PAYMENT MODE]]="CASH","VERDADERO","FALSO")</f>
        <v>FALSO</v>
      </c>
      <c r="Y190" s="15" t="str">
        <f>TEXT(Tabla1[[#This Row],[formatted_date]],"mmm-aaaa")</f>
        <v>sep-2021</v>
      </c>
    </row>
    <row r="191" spans="1:25">
      <c r="A191">
        <v>44448</v>
      </c>
      <c r="B191" t="s">
        <v>31</v>
      </c>
      <c r="C191" t="str">
        <f>Tabla1[[#This Row],[DATE]]&amp;Tabla1[[#This Row],[PRODUCT ID]]</f>
        <v>44448P0044</v>
      </c>
      <c r="D191">
        <v>4</v>
      </c>
      <c r="E191" t="s">
        <v>70</v>
      </c>
      <c r="F191" t="s">
        <v>71</v>
      </c>
      <c r="G191" s="5">
        <v>34</v>
      </c>
      <c r="H191" t="s">
        <v>81</v>
      </c>
      <c r="I191" t="s">
        <v>118</v>
      </c>
      <c r="J191" t="s">
        <v>123</v>
      </c>
      <c r="K191" s="12">
        <v>76</v>
      </c>
      <c r="L191" s="12">
        <v>82.08</v>
      </c>
      <c r="M191" s="12">
        <v>304</v>
      </c>
      <c r="N191" s="8">
        <v>328.32</v>
      </c>
      <c r="O191">
        <v>9</v>
      </c>
      <c r="P191" t="s">
        <v>134</v>
      </c>
      <c r="Q191">
        <v>2021</v>
      </c>
      <c r="R191" s="3">
        <v>44448</v>
      </c>
      <c r="S191" s="8">
        <f>Tabla1[[#This Row],[DISCOUNT %]]%*Tabla1[[#This Row],[Total Selling Value]]</f>
        <v>111.62880000000001</v>
      </c>
      <c r="T191" s="12">
        <f>Tabla1[[#This Row],[SELLING PRICE]]-Tabla1[[#This Row],[BUYING PRIZE]]</f>
        <v>6.0799999999999983</v>
      </c>
      <c r="U191" s="12">
        <f>Tabla1[[#This Row],[profit_per_product]]*Tabla1[[#This Row],[QUANTITY]]</f>
        <v>24.319999999999993</v>
      </c>
      <c r="V191" s="16">
        <f>Tabla1[[#This Row],[total_profit]]/Tabla1[[#This Row],[Total Selling Value]]</f>
        <v>7.4074074074074056E-2</v>
      </c>
      <c r="W191" s="4" t="str">
        <f>IF(Tabla1[[#This Row],[Total Buying Value]]&gt;=((2/3)*MAX(Tabla1[Total Buying Value])),"Grande",IF(Tabla1[[#This Row],[Total Buying Value]]&lt;=((1/3)*MAX(Tabla1[Total Buying Value])),"Pequeña","Mediana"))</f>
        <v>Pequeña</v>
      </c>
      <c r="X191" s="4" t="str">
        <f>IF(Tabla1[[#This Row],[PAYMENT MODE]]="CASH","VERDADERO","FALSO")</f>
        <v>FALSO</v>
      </c>
      <c r="Y191" s="15" t="str">
        <f>TEXT(Tabla1[[#This Row],[formatted_date]],"mmm-aaaa")</f>
        <v>sep-2021</v>
      </c>
    </row>
    <row r="192" spans="1:25">
      <c r="A192">
        <v>44449</v>
      </c>
      <c r="B192" t="s">
        <v>48</v>
      </c>
      <c r="C192" t="str">
        <f>Tabla1[[#This Row],[DATE]]&amp;Tabla1[[#This Row],[PRODUCT ID]]</f>
        <v>44449P0030</v>
      </c>
      <c r="D192">
        <v>6</v>
      </c>
      <c r="E192" t="s">
        <v>70</v>
      </c>
      <c r="F192" t="s">
        <v>71</v>
      </c>
      <c r="G192" s="5">
        <v>14</v>
      </c>
      <c r="H192" t="s">
        <v>99</v>
      </c>
      <c r="I192" t="s">
        <v>121</v>
      </c>
      <c r="J192" t="s">
        <v>122</v>
      </c>
      <c r="K192" s="12">
        <v>148</v>
      </c>
      <c r="L192" s="12">
        <v>201.28</v>
      </c>
      <c r="M192" s="12">
        <v>888</v>
      </c>
      <c r="N192" s="8">
        <v>1207.68</v>
      </c>
      <c r="O192">
        <v>10</v>
      </c>
      <c r="P192" t="s">
        <v>134</v>
      </c>
      <c r="Q192">
        <v>2021</v>
      </c>
      <c r="R192" s="3">
        <v>44449</v>
      </c>
      <c r="S192" s="8">
        <f>Tabla1[[#This Row],[DISCOUNT %]]%*Tabla1[[#This Row],[Total Selling Value]]</f>
        <v>169.07520000000002</v>
      </c>
      <c r="T192" s="12">
        <f>Tabla1[[#This Row],[SELLING PRICE]]-Tabla1[[#This Row],[BUYING PRIZE]]</f>
        <v>53.28</v>
      </c>
      <c r="U192" s="12">
        <f>Tabla1[[#This Row],[profit_per_product]]*Tabla1[[#This Row],[QUANTITY]]</f>
        <v>319.68</v>
      </c>
      <c r="V192" s="16">
        <f>Tabla1[[#This Row],[total_profit]]/Tabla1[[#This Row],[Total Selling Value]]</f>
        <v>0.26470588235294118</v>
      </c>
      <c r="W192" s="4" t="str">
        <f>IF(Tabla1[[#This Row],[Total Buying Value]]&gt;=((2/3)*MAX(Tabla1[Total Buying Value])),"Grande",IF(Tabla1[[#This Row],[Total Buying Value]]&lt;=((1/3)*MAX(Tabla1[Total Buying Value])),"Pequeña","Mediana"))</f>
        <v>Mediana</v>
      </c>
      <c r="X192" s="4" t="str">
        <f>IF(Tabla1[[#This Row],[PAYMENT MODE]]="CASH","VERDADERO","FALSO")</f>
        <v>FALSO</v>
      </c>
      <c r="Y192" s="15" t="str">
        <f>TEXT(Tabla1[[#This Row],[formatted_date]],"mmm-aaaa")</f>
        <v>sep-2021</v>
      </c>
    </row>
    <row r="193" spans="1:25">
      <c r="A193">
        <v>44449</v>
      </c>
      <c r="B193" t="s">
        <v>36</v>
      </c>
      <c r="C193" t="str">
        <f>Tabla1[[#This Row],[DATE]]&amp;Tabla1[[#This Row],[PRODUCT ID]]</f>
        <v>44449P0001</v>
      </c>
      <c r="D193">
        <v>9</v>
      </c>
      <c r="E193" t="s">
        <v>68</v>
      </c>
      <c r="F193" t="s">
        <v>71</v>
      </c>
      <c r="G193" s="5">
        <v>13</v>
      </c>
      <c r="H193" t="s">
        <v>86</v>
      </c>
      <c r="I193" t="s">
        <v>119</v>
      </c>
      <c r="J193" t="s">
        <v>123</v>
      </c>
      <c r="K193" s="12">
        <v>98</v>
      </c>
      <c r="L193" s="12">
        <v>103.88</v>
      </c>
      <c r="M193" s="12">
        <v>882</v>
      </c>
      <c r="N193" s="8">
        <v>934.92</v>
      </c>
      <c r="O193">
        <v>10</v>
      </c>
      <c r="P193" t="s">
        <v>134</v>
      </c>
      <c r="Q193">
        <v>2021</v>
      </c>
      <c r="R193" s="3">
        <v>44449</v>
      </c>
      <c r="S193" s="8">
        <f>Tabla1[[#This Row],[DISCOUNT %]]%*Tabla1[[#This Row],[Total Selling Value]]</f>
        <v>121.53959999999999</v>
      </c>
      <c r="T193" s="12">
        <f>Tabla1[[#This Row],[SELLING PRICE]]-Tabla1[[#This Row],[BUYING PRIZE]]</f>
        <v>5.8799999999999955</v>
      </c>
      <c r="U193" s="12">
        <f>Tabla1[[#This Row],[profit_per_product]]*Tabla1[[#This Row],[QUANTITY]]</f>
        <v>52.919999999999959</v>
      </c>
      <c r="V193" s="16">
        <f>Tabla1[[#This Row],[total_profit]]/Tabla1[[#This Row],[Total Selling Value]]</f>
        <v>5.660377358490562E-2</v>
      </c>
      <c r="W193" s="4" t="str">
        <f>IF(Tabla1[[#This Row],[Total Buying Value]]&gt;=((2/3)*MAX(Tabla1[Total Buying Value])),"Grande",IF(Tabla1[[#This Row],[Total Buying Value]]&lt;=((1/3)*MAX(Tabla1[Total Buying Value])),"Pequeña","Mediana"))</f>
        <v>Mediana</v>
      </c>
      <c r="X193" s="4" t="str">
        <f>IF(Tabla1[[#This Row],[PAYMENT MODE]]="CASH","VERDADERO","FALSO")</f>
        <v>FALSO</v>
      </c>
      <c r="Y193" s="15" t="str">
        <f>TEXT(Tabla1[[#This Row],[formatted_date]],"mmm-aaaa")</f>
        <v>sep-2021</v>
      </c>
    </row>
    <row r="194" spans="1:25">
      <c r="A194">
        <v>44449</v>
      </c>
      <c r="B194" t="s">
        <v>62</v>
      </c>
      <c r="C194" t="str">
        <f>Tabla1[[#This Row],[DATE]]&amp;Tabla1[[#This Row],[PRODUCT ID]]</f>
        <v>44449P0026</v>
      </c>
      <c r="D194">
        <v>2</v>
      </c>
      <c r="E194" t="s">
        <v>70</v>
      </c>
      <c r="F194" t="s">
        <v>71</v>
      </c>
      <c r="G194" s="5">
        <v>32</v>
      </c>
      <c r="H194" t="s">
        <v>115</v>
      </c>
      <c r="I194" t="s">
        <v>121</v>
      </c>
      <c r="J194" t="s">
        <v>125</v>
      </c>
      <c r="K194" s="12">
        <v>18</v>
      </c>
      <c r="L194" s="12">
        <v>24.66</v>
      </c>
      <c r="M194" s="12">
        <v>36</v>
      </c>
      <c r="N194" s="8">
        <v>49.32</v>
      </c>
      <c r="O194">
        <v>10</v>
      </c>
      <c r="P194" t="s">
        <v>134</v>
      </c>
      <c r="Q194">
        <v>2021</v>
      </c>
      <c r="R194" s="3">
        <v>44449</v>
      </c>
      <c r="S194" s="8">
        <f>Tabla1[[#This Row],[DISCOUNT %]]%*Tabla1[[#This Row],[Total Selling Value]]</f>
        <v>15.782400000000001</v>
      </c>
      <c r="T194" s="12">
        <f>Tabla1[[#This Row],[SELLING PRICE]]-Tabla1[[#This Row],[BUYING PRIZE]]</f>
        <v>6.66</v>
      </c>
      <c r="U194" s="12">
        <f>Tabla1[[#This Row],[profit_per_product]]*Tabla1[[#This Row],[QUANTITY]]</f>
        <v>13.32</v>
      </c>
      <c r="V194" s="16">
        <f>Tabla1[[#This Row],[total_profit]]/Tabla1[[#This Row],[Total Selling Value]]</f>
        <v>0.27007299270072993</v>
      </c>
      <c r="W194" s="4" t="str">
        <f>IF(Tabla1[[#This Row],[Total Buying Value]]&gt;=((2/3)*MAX(Tabla1[Total Buying Value])),"Grande",IF(Tabla1[[#This Row],[Total Buying Value]]&lt;=((1/3)*MAX(Tabla1[Total Buying Value])),"Pequeña","Mediana"))</f>
        <v>Pequeña</v>
      </c>
      <c r="X194" s="4" t="str">
        <f>IF(Tabla1[[#This Row],[PAYMENT MODE]]="CASH","VERDADERO","FALSO")</f>
        <v>FALSO</v>
      </c>
      <c r="Y194" s="15" t="str">
        <f>TEXT(Tabla1[[#This Row],[formatted_date]],"mmm-aaaa")</f>
        <v>sep-2021</v>
      </c>
    </row>
    <row r="195" spans="1:25">
      <c r="A195">
        <v>44450</v>
      </c>
      <c r="B195" t="s">
        <v>36</v>
      </c>
      <c r="C195" t="str">
        <f>Tabla1[[#This Row],[DATE]]&amp;Tabla1[[#This Row],[PRODUCT ID]]</f>
        <v>44450P0001</v>
      </c>
      <c r="D195">
        <v>6</v>
      </c>
      <c r="E195" t="s">
        <v>68</v>
      </c>
      <c r="F195" t="s">
        <v>71</v>
      </c>
      <c r="G195" s="5">
        <v>38</v>
      </c>
      <c r="H195" t="s">
        <v>86</v>
      </c>
      <c r="I195" t="s">
        <v>119</v>
      </c>
      <c r="J195" t="s">
        <v>123</v>
      </c>
      <c r="K195" s="12">
        <v>98</v>
      </c>
      <c r="L195" s="12">
        <v>103.88</v>
      </c>
      <c r="M195" s="12">
        <v>588</v>
      </c>
      <c r="N195" s="8">
        <v>623.28</v>
      </c>
      <c r="O195">
        <v>11</v>
      </c>
      <c r="P195" t="s">
        <v>134</v>
      </c>
      <c r="Q195">
        <v>2021</v>
      </c>
      <c r="R195" s="3">
        <v>44450</v>
      </c>
      <c r="S195" s="8">
        <f>Tabla1[[#This Row],[DISCOUNT %]]%*Tabla1[[#This Row],[Total Selling Value]]</f>
        <v>236.84639999999999</v>
      </c>
      <c r="T195" s="12">
        <f>Tabla1[[#This Row],[SELLING PRICE]]-Tabla1[[#This Row],[BUYING PRIZE]]</f>
        <v>5.8799999999999955</v>
      </c>
      <c r="U195" s="12">
        <f>Tabla1[[#This Row],[profit_per_product]]*Tabla1[[#This Row],[QUANTITY]]</f>
        <v>35.279999999999973</v>
      </c>
      <c r="V195" s="16">
        <f>Tabla1[[#This Row],[total_profit]]/Tabla1[[#This Row],[Total Selling Value]]</f>
        <v>5.660377358490562E-2</v>
      </c>
      <c r="W195" s="4" t="str">
        <f>IF(Tabla1[[#This Row],[Total Buying Value]]&gt;=((2/3)*MAX(Tabla1[Total Buying Value])),"Grande",IF(Tabla1[[#This Row],[Total Buying Value]]&lt;=((1/3)*MAX(Tabla1[Total Buying Value])),"Pequeña","Mediana"))</f>
        <v>Pequeña</v>
      </c>
      <c r="X195" s="4" t="str">
        <f>IF(Tabla1[[#This Row],[PAYMENT MODE]]="CASH","VERDADERO","FALSO")</f>
        <v>FALSO</v>
      </c>
      <c r="Y195" s="15" t="str">
        <f>TEXT(Tabla1[[#This Row],[formatted_date]],"mmm-aaaa")</f>
        <v>sep-2021</v>
      </c>
    </row>
    <row r="196" spans="1:25">
      <c r="A196">
        <v>44452</v>
      </c>
      <c r="B196" t="s">
        <v>61</v>
      </c>
      <c r="C196" t="str">
        <f>Tabla1[[#This Row],[DATE]]&amp;Tabla1[[#This Row],[PRODUCT ID]]</f>
        <v>44452P0041</v>
      </c>
      <c r="D196">
        <v>7</v>
      </c>
      <c r="E196" t="s">
        <v>70</v>
      </c>
      <c r="F196" t="s">
        <v>138</v>
      </c>
      <c r="G196" s="5">
        <v>34</v>
      </c>
      <c r="H196" t="s">
        <v>114</v>
      </c>
      <c r="I196" t="s">
        <v>118</v>
      </c>
      <c r="J196" t="s">
        <v>122</v>
      </c>
      <c r="K196" s="12">
        <v>138</v>
      </c>
      <c r="L196" s="12">
        <v>173.88</v>
      </c>
      <c r="M196" s="12">
        <v>966</v>
      </c>
      <c r="N196" s="8">
        <v>1217.1600000000001</v>
      </c>
      <c r="O196">
        <v>13</v>
      </c>
      <c r="P196" t="s">
        <v>134</v>
      </c>
      <c r="Q196">
        <v>2021</v>
      </c>
      <c r="R196" s="3">
        <v>44452</v>
      </c>
      <c r="S196" s="8">
        <f>Tabla1[[#This Row],[DISCOUNT %]]%*Tabla1[[#This Row],[Total Selling Value]]</f>
        <v>413.83440000000007</v>
      </c>
      <c r="T196" s="12">
        <f>Tabla1[[#This Row],[SELLING PRICE]]-Tabla1[[#This Row],[BUYING PRIZE]]</f>
        <v>35.879999999999995</v>
      </c>
      <c r="U196" s="12">
        <f>Tabla1[[#This Row],[profit_per_product]]*Tabla1[[#This Row],[QUANTITY]]</f>
        <v>251.15999999999997</v>
      </c>
      <c r="V196" s="16">
        <f>Tabla1[[#This Row],[total_profit]]/Tabla1[[#This Row],[Total Selling Value]]</f>
        <v>0.20634920634920631</v>
      </c>
      <c r="W196" s="4" t="str">
        <f>IF(Tabla1[[#This Row],[Total Buying Value]]&gt;=((2/3)*MAX(Tabla1[Total Buying Value])),"Grande",IF(Tabla1[[#This Row],[Total Buying Value]]&lt;=((1/3)*MAX(Tabla1[Total Buying Value])),"Pequeña","Mediana"))</f>
        <v>Mediana</v>
      </c>
      <c r="X196" s="4" t="str">
        <f>IF(Tabla1[[#This Row],[PAYMENT MODE]]="CASH","VERDADERO","FALSO")</f>
        <v>VERDADERO</v>
      </c>
      <c r="Y196" s="15" t="str">
        <f>TEXT(Tabla1[[#This Row],[formatted_date]],"mmm-aaaa")</f>
        <v>sep-2021</v>
      </c>
    </row>
    <row r="197" spans="1:25">
      <c r="A197">
        <v>44454</v>
      </c>
      <c r="B197" t="s">
        <v>30</v>
      </c>
      <c r="C197" t="str">
        <f>Tabla1[[#This Row],[DATE]]&amp;Tabla1[[#This Row],[PRODUCT ID]]</f>
        <v>44454P0042</v>
      </c>
      <c r="D197">
        <v>6</v>
      </c>
      <c r="E197" t="s">
        <v>70</v>
      </c>
      <c r="F197" t="s">
        <v>71</v>
      </c>
      <c r="G197" s="5">
        <v>6</v>
      </c>
      <c r="H197" t="s">
        <v>80</v>
      </c>
      <c r="I197" t="s">
        <v>118</v>
      </c>
      <c r="J197" t="s">
        <v>122</v>
      </c>
      <c r="K197" s="12">
        <v>120</v>
      </c>
      <c r="L197" s="12">
        <v>162</v>
      </c>
      <c r="M197" s="12">
        <v>720</v>
      </c>
      <c r="N197" s="8">
        <v>972</v>
      </c>
      <c r="O197">
        <v>15</v>
      </c>
      <c r="P197" t="s">
        <v>134</v>
      </c>
      <c r="Q197">
        <v>2021</v>
      </c>
      <c r="R197" s="3">
        <v>44454</v>
      </c>
      <c r="S197" s="8">
        <f>Tabla1[[#This Row],[DISCOUNT %]]%*Tabla1[[#This Row],[Total Selling Value]]</f>
        <v>58.32</v>
      </c>
      <c r="T197" s="12">
        <f>Tabla1[[#This Row],[SELLING PRICE]]-Tabla1[[#This Row],[BUYING PRIZE]]</f>
        <v>42</v>
      </c>
      <c r="U197" s="12">
        <f>Tabla1[[#This Row],[profit_per_product]]*Tabla1[[#This Row],[QUANTITY]]</f>
        <v>252</v>
      </c>
      <c r="V197" s="16">
        <f>Tabla1[[#This Row],[total_profit]]/Tabla1[[#This Row],[Total Selling Value]]</f>
        <v>0.25925925925925924</v>
      </c>
      <c r="W197" s="4" t="str">
        <f>IF(Tabla1[[#This Row],[Total Buying Value]]&gt;=((2/3)*MAX(Tabla1[Total Buying Value])),"Grande",IF(Tabla1[[#This Row],[Total Buying Value]]&lt;=((1/3)*MAX(Tabla1[Total Buying Value])),"Pequeña","Mediana"))</f>
        <v>Pequeña</v>
      </c>
      <c r="X197" s="4" t="str">
        <f>IF(Tabla1[[#This Row],[PAYMENT MODE]]="CASH","VERDADERO","FALSO")</f>
        <v>FALSO</v>
      </c>
      <c r="Y197" s="15" t="str">
        <f>TEXT(Tabla1[[#This Row],[formatted_date]],"mmm-aaaa")</f>
        <v>sep-2021</v>
      </c>
    </row>
    <row r="198" spans="1:25">
      <c r="A198">
        <v>44454</v>
      </c>
      <c r="B198" t="s">
        <v>30</v>
      </c>
      <c r="C198" t="str">
        <f>Tabla1[[#This Row],[DATE]]&amp;Tabla1[[#This Row],[PRODUCT ID]]</f>
        <v>44454P0042</v>
      </c>
      <c r="D198">
        <v>14</v>
      </c>
      <c r="E198" t="s">
        <v>70</v>
      </c>
      <c r="F198" t="s">
        <v>71</v>
      </c>
      <c r="G198" s="5">
        <v>0</v>
      </c>
      <c r="H198" t="s">
        <v>80</v>
      </c>
      <c r="I198" t="s">
        <v>118</v>
      </c>
      <c r="J198" t="s">
        <v>122</v>
      </c>
      <c r="K198" s="12">
        <v>120</v>
      </c>
      <c r="L198" s="12">
        <v>162</v>
      </c>
      <c r="M198" s="12">
        <v>1680</v>
      </c>
      <c r="N198" s="8">
        <v>2268</v>
      </c>
      <c r="O198">
        <v>15</v>
      </c>
      <c r="P198" t="s">
        <v>134</v>
      </c>
      <c r="Q198">
        <v>2021</v>
      </c>
      <c r="R198" s="3">
        <v>44454</v>
      </c>
      <c r="S198" s="8">
        <f>Tabla1[[#This Row],[DISCOUNT %]]%*Tabla1[[#This Row],[Total Selling Value]]</f>
        <v>0</v>
      </c>
      <c r="T198" s="12">
        <f>Tabla1[[#This Row],[SELLING PRICE]]-Tabla1[[#This Row],[BUYING PRIZE]]</f>
        <v>42</v>
      </c>
      <c r="U198" s="12">
        <f>Tabla1[[#This Row],[profit_per_product]]*Tabla1[[#This Row],[QUANTITY]]</f>
        <v>588</v>
      </c>
      <c r="V198" s="16">
        <f>Tabla1[[#This Row],[total_profit]]/Tabla1[[#This Row],[Total Selling Value]]</f>
        <v>0.25925925925925924</v>
      </c>
      <c r="W198" s="4" t="str">
        <f>IF(Tabla1[[#This Row],[Total Buying Value]]&gt;=((2/3)*MAX(Tabla1[Total Buying Value])),"Grande",IF(Tabla1[[#This Row],[Total Buying Value]]&lt;=((1/3)*MAX(Tabla1[Total Buying Value])),"Pequeña","Mediana"))</f>
        <v>Grande</v>
      </c>
      <c r="X198" s="4" t="str">
        <f>IF(Tabla1[[#This Row],[PAYMENT MODE]]="CASH","VERDADERO","FALSO")</f>
        <v>FALSO</v>
      </c>
      <c r="Y198" s="15" t="str">
        <f>TEXT(Tabla1[[#This Row],[formatted_date]],"mmm-aaaa")</f>
        <v>sep-2021</v>
      </c>
    </row>
    <row r="199" spans="1:25">
      <c r="A199">
        <v>44460</v>
      </c>
      <c r="B199" t="s">
        <v>34</v>
      </c>
      <c r="C199" t="str">
        <f>Tabla1[[#This Row],[DATE]]&amp;Tabla1[[#This Row],[PRODUCT ID]]</f>
        <v>44460P0020</v>
      </c>
      <c r="D199">
        <v>7</v>
      </c>
      <c r="E199" t="s">
        <v>68</v>
      </c>
      <c r="F199" t="s">
        <v>138</v>
      </c>
      <c r="G199" s="5">
        <v>12</v>
      </c>
      <c r="H199" t="s">
        <v>84</v>
      </c>
      <c r="I199" t="s">
        <v>117</v>
      </c>
      <c r="J199" t="s">
        <v>124</v>
      </c>
      <c r="K199" s="12">
        <v>61</v>
      </c>
      <c r="L199" s="12">
        <v>76.25</v>
      </c>
      <c r="M199" s="12">
        <v>427</v>
      </c>
      <c r="N199" s="8">
        <v>533.75</v>
      </c>
      <c r="O199">
        <v>21</v>
      </c>
      <c r="P199" t="s">
        <v>134</v>
      </c>
      <c r="Q199">
        <v>2021</v>
      </c>
      <c r="R199" s="3">
        <v>44460</v>
      </c>
      <c r="S199" s="8">
        <f>Tabla1[[#This Row],[DISCOUNT %]]%*Tabla1[[#This Row],[Total Selling Value]]</f>
        <v>64.05</v>
      </c>
      <c r="T199" s="12">
        <f>Tabla1[[#This Row],[SELLING PRICE]]-Tabla1[[#This Row],[BUYING PRIZE]]</f>
        <v>15.25</v>
      </c>
      <c r="U199" s="12">
        <f>Tabla1[[#This Row],[profit_per_product]]*Tabla1[[#This Row],[QUANTITY]]</f>
        <v>106.75</v>
      </c>
      <c r="V199" s="16">
        <f>Tabla1[[#This Row],[total_profit]]/Tabla1[[#This Row],[Total Selling Value]]</f>
        <v>0.2</v>
      </c>
      <c r="W199" s="4" t="str">
        <f>IF(Tabla1[[#This Row],[Total Buying Value]]&gt;=((2/3)*MAX(Tabla1[Total Buying Value])),"Grande",IF(Tabla1[[#This Row],[Total Buying Value]]&lt;=((1/3)*MAX(Tabla1[Total Buying Value])),"Pequeña","Mediana"))</f>
        <v>Pequeña</v>
      </c>
      <c r="X199" s="4" t="str">
        <f>IF(Tabla1[[#This Row],[PAYMENT MODE]]="CASH","VERDADERO","FALSO")</f>
        <v>VERDADERO</v>
      </c>
      <c r="Y199" s="15" t="str">
        <f>TEXT(Tabla1[[#This Row],[formatted_date]],"mmm-aaaa")</f>
        <v>sep-2021</v>
      </c>
    </row>
    <row r="200" spans="1:25">
      <c r="A200">
        <v>44461</v>
      </c>
      <c r="B200" t="s">
        <v>37</v>
      </c>
      <c r="C200" t="str">
        <f>Tabla1[[#This Row],[DATE]]&amp;Tabla1[[#This Row],[PRODUCT ID]]</f>
        <v>44461P0040</v>
      </c>
      <c r="D200">
        <v>2</v>
      </c>
      <c r="E200" t="s">
        <v>71</v>
      </c>
      <c r="F200" t="s">
        <v>138</v>
      </c>
      <c r="G200" s="5">
        <v>1</v>
      </c>
      <c r="H200" t="s">
        <v>87</v>
      </c>
      <c r="I200" t="s">
        <v>118</v>
      </c>
      <c r="J200" t="s">
        <v>123</v>
      </c>
      <c r="K200" s="12">
        <v>90</v>
      </c>
      <c r="L200" s="12">
        <v>115.2</v>
      </c>
      <c r="M200" s="12">
        <v>180</v>
      </c>
      <c r="N200" s="8">
        <v>230.4</v>
      </c>
      <c r="O200">
        <v>22</v>
      </c>
      <c r="P200" t="s">
        <v>134</v>
      </c>
      <c r="Q200">
        <v>2021</v>
      </c>
      <c r="R200" s="3">
        <v>44461</v>
      </c>
      <c r="S200" s="8">
        <f>Tabla1[[#This Row],[DISCOUNT %]]%*Tabla1[[#This Row],[Total Selling Value]]</f>
        <v>2.3040000000000003</v>
      </c>
      <c r="T200" s="12">
        <f>Tabla1[[#This Row],[SELLING PRICE]]-Tabla1[[#This Row],[BUYING PRIZE]]</f>
        <v>25.200000000000003</v>
      </c>
      <c r="U200" s="12">
        <f>Tabla1[[#This Row],[profit_per_product]]*Tabla1[[#This Row],[QUANTITY]]</f>
        <v>50.400000000000006</v>
      </c>
      <c r="V200" s="16">
        <f>Tabla1[[#This Row],[total_profit]]/Tabla1[[#This Row],[Total Selling Value]]</f>
        <v>0.21875000000000003</v>
      </c>
      <c r="W200" s="4" t="str">
        <f>IF(Tabla1[[#This Row],[Total Buying Value]]&gt;=((2/3)*MAX(Tabla1[Total Buying Value])),"Grande",IF(Tabla1[[#This Row],[Total Buying Value]]&lt;=((1/3)*MAX(Tabla1[Total Buying Value])),"Pequeña","Mediana"))</f>
        <v>Pequeña</v>
      </c>
      <c r="X200" s="4" t="str">
        <f>IF(Tabla1[[#This Row],[PAYMENT MODE]]="CASH","VERDADERO","FALSO")</f>
        <v>VERDADERO</v>
      </c>
      <c r="Y200" s="15" t="str">
        <f>TEXT(Tabla1[[#This Row],[formatted_date]],"mmm-aaaa")</f>
        <v>sep-2021</v>
      </c>
    </row>
    <row r="201" spans="1:25">
      <c r="A201">
        <v>44461</v>
      </c>
      <c r="B201" t="s">
        <v>49</v>
      </c>
      <c r="C201" t="str">
        <f>Tabla1[[#This Row],[DATE]]&amp;Tabla1[[#This Row],[PRODUCT ID]]</f>
        <v>44461P0002</v>
      </c>
      <c r="D201">
        <v>4</v>
      </c>
      <c r="E201" t="s">
        <v>70</v>
      </c>
      <c r="F201" t="s">
        <v>138</v>
      </c>
      <c r="G201" s="5">
        <v>32</v>
      </c>
      <c r="H201" t="s">
        <v>101</v>
      </c>
      <c r="I201" t="s">
        <v>119</v>
      </c>
      <c r="J201" t="s">
        <v>123</v>
      </c>
      <c r="K201" s="12">
        <v>105</v>
      </c>
      <c r="L201" s="12">
        <v>142.80000000000001</v>
      </c>
      <c r="M201" s="12">
        <v>420</v>
      </c>
      <c r="N201" s="8">
        <v>571.20000000000005</v>
      </c>
      <c r="O201">
        <v>22</v>
      </c>
      <c r="P201" t="s">
        <v>134</v>
      </c>
      <c r="Q201">
        <v>2021</v>
      </c>
      <c r="R201" s="3">
        <v>44461</v>
      </c>
      <c r="S201" s="8">
        <f>Tabla1[[#This Row],[DISCOUNT %]]%*Tabla1[[#This Row],[Total Selling Value]]</f>
        <v>182.78400000000002</v>
      </c>
      <c r="T201" s="12">
        <f>Tabla1[[#This Row],[SELLING PRICE]]-Tabla1[[#This Row],[BUYING PRIZE]]</f>
        <v>37.800000000000011</v>
      </c>
      <c r="U201" s="12">
        <f>Tabla1[[#This Row],[profit_per_product]]*Tabla1[[#This Row],[QUANTITY]]</f>
        <v>151.20000000000005</v>
      </c>
      <c r="V201" s="16">
        <f>Tabla1[[#This Row],[total_profit]]/Tabla1[[#This Row],[Total Selling Value]]</f>
        <v>0.26470588235294124</v>
      </c>
      <c r="W201" s="4" t="str">
        <f>IF(Tabla1[[#This Row],[Total Buying Value]]&gt;=((2/3)*MAX(Tabla1[Total Buying Value])),"Grande",IF(Tabla1[[#This Row],[Total Buying Value]]&lt;=((1/3)*MAX(Tabla1[Total Buying Value])),"Pequeña","Mediana"))</f>
        <v>Pequeña</v>
      </c>
      <c r="X201" s="4" t="str">
        <f>IF(Tabla1[[#This Row],[PAYMENT MODE]]="CASH","VERDADERO","FALSO")</f>
        <v>VERDADERO</v>
      </c>
      <c r="Y201" s="15" t="str">
        <f>TEXT(Tabla1[[#This Row],[formatted_date]],"mmm-aaaa")</f>
        <v>sep-2021</v>
      </c>
    </row>
    <row r="202" spans="1:25">
      <c r="A202">
        <v>44462</v>
      </c>
      <c r="B202" t="s">
        <v>50</v>
      </c>
      <c r="C202" t="str">
        <f>Tabla1[[#This Row],[DATE]]&amp;Tabla1[[#This Row],[PRODUCT ID]]</f>
        <v>44462P0018</v>
      </c>
      <c r="D202">
        <v>12</v>
      </c>
      <c r="E202" t="s">
        <v>70</v>
      </c>
      <c r="F202" t="s">
        <v>138</v>
      </c>
      <c r="G202" s="5">
        <v>26</v>
      </c>
      <c r="H202" t="s">
        <v>102</v>
      </c>
      <c r="I202" t="s">
        <v>120</v>
      </c>
      <c r="J202" t="s">
        <v>125</v>
      </c>
      <c r="K202" s="12">
        <v>37</v>
      </c>
      <c r="L202" s="12">
        <v>49.21</v>
      </c>
      <c r="M202" s="12">
        <v>444</v>
      </c>
      <c r="N202" s="8">
        <v>590.52</v>
      </c>
      <c r="O202">
        <v>23</v>
      </c>
      <c r="P202" t="s">
        <v>134</v>
      </c>
      <c r="Q202">
        <v>2021</v>
      </c>
      <c r="R202" s="3">
        <v>44462</v>
      </c>
      <c r="S202" s="8">
        <f>Tabla1[[#This Row],[DISCOUNT %]]%*Tabla1[[#This Row],[Total Selling Value]]</f>
        <v>153.5352</v>
      </c>
      <c r="T202" s="12">
        <f>Tabla1[[#This Row],[SELLING PRICE]]-Tabla1[[#This Row],[BUYING PRIZE]]</f>
        <v>12.21</v>
      </c>
      <c r="U202" s="12">
        <f>Tabla1[[#This Row],[profit_per_product]]*Tabla1[[#This Row],[QUANTITY]]</f>
        <v>146.52000000000001</v>
      </c>
      <c r="V202" s="16">
        <f>Tabla1[[#This Row],[total_profit]]/Tabla1[[#This Row],[Total Selling Value]]</f>
        <v>0.24812030075187971</v>
      </c>
      <c r="W202" s="4" t="str">
        <f>IF(Tabla1[[#This Row],[Total Buying Value]]&gt;=((2/3)*MAX(Tabla1[Total Buying Value])),"Grande",IF(Tabla1[[#This Row],[Total Buying Value]]&lt;=((1/3)*MAX(Tabla1[Total Buying Value])),"Pequeña","Mediana"))</f>
        <v>Pequeña</v>
      </c>
      <c r="X202" s="4" t="str">
        <f>IF(Tabla1[[#This Row],[PAYMENT MODE]]="CASH","VERDADERO","FALSO")</f>
        <v>VERDADERO</v>
      </c>
      <c r="Y202" s="15" t="str">
        <f>TEXT(Tabla1[[#This Row],[formatted_date]],"mmm-aaaa")</f>
        <v>sep-2021</v>
      </c>
    </row>
    <row r="203" spans="1:25">
      <c r="A203">
        <v>44462</v>
      </c>
      <c r="B203" t="s">
        <v>52</v>
      </c>
      <c r="C203" t="str">
        <f>Tabla1[[#This Row],[DATE]]&amp;Tabla1[[#This Row],[PRODUCT ID]]</f>
        <v>44462P0021</v>
      </c>
      <c r="D203">
        <v>7</v>
      </c>
      <c r="E203" t="s">
        <v>71</v>
      </c>
      <c r="F203" t="s">
        <v>71</v>
      </c>
      <c r="G203" s="5">
        <v>34</v>
      </c>
      <c r="H203" t="s">
        <v>104</v>
      </c>
      <c r="I203" t="s">
        <v>117</v>
      </c>
      <c r="J203" t="s">
        <v>122</v>
      </c>
      <c r="K203" s="12">
        <v>126</v>
      </c>
      <c r="L203" s="12">
        <v>162.54</v>
      </c>
      <c r="M203" s="12">
        <v>882</v>
      </c>
      <c r="N203" s="8">
        <v>1137.78</v>
      </c>
      <c r="O203">
        <v>23</v>
      </c>
      <c r="P203" t="s">
        <v>134</v>
      </c>
      <c r="Q203">
        <v>2021</v>
      </c>
      <c r="R203" s="3">
        <v>44462</v>
      </c>
      <c r="S203" s="8">
        <f>Tabla1[[#This Row],[DISCOUNT %]]%*Tabla1[[#This Row],[Total Selling Value]]</f>
        <v>386.84520000000003</v>
      </c>
      <c r="T203" s="12">
        <f>Tabla1[[#This Row],[SELLING PRICE]]-Tabla1[[#This Row],[BUYING PRIZE]]</f>
        <v>36.539999999999992</v>
      </c>
      <c r="U203" s="12">
        <f>Tabla1[[#This Row],[profit_per_product]]*Tabla1[[#This Row],[QUANTITY]]</f>
        <v>255.77999999999994</v>
      </c>
      <c r="V203" s="16">
        <f>Tabla1[[#This Row],[total_profit]]/Tabla1[[#This Row],[Total Selling Value]]</f>
        <v>0.22480620155038755</v>
      </c>
      <c r="W203" s="4" t="str">
        <f>IF(Tabla1[[#This Row],[Total Buying Value]]&gt;=((2/3)*MAX(Tabla1[Total Buying Value])),"Grande",IF(Tabla1[[#This Row],[Total Buying Value]]&lt;=((1/3)*MAX(Tabla1[Total Buying Value])),"Pequeña","Mediana"))</f>
        <v>Mediana</v>
      </c>
      <c r="X203" s="4" t="str">
        <f>IF(Tabla1[[#This Row],[PAYMENT MODE]]="CASH","VERDADERO","FALSO")</f>
        <v>FALSO</v>
      </c>
      <c r="Y203" s="15" t="str">
        <f>TEXT(Tabla1[[#This Row],[formatted_date]],"mmm-aaaa")</f>
        <v>sep-2021</v>
      </c>
    </row>
    <row r="204" spans="1:25">
      <c r="A204">
        <v>44466</v>
      </c>
      <c r="B204" t="s">
        <v>33</v>
      </c>
      <c r="C204" t="str">
        <f>Tabla1[[#This Row],[DATE]]&amp;Tabla1[[#This Row],[PRODUCT ID]]</f>
        <v>44466P0034</v>
      </c>
      <c r="D204">
        <v>1</v>
      </c>
      <c r="E204" t="s">
        <v>70</v>
      </c>
      <c r="F204" t="s">
        <v>138</v>
      </c>
      <c r="G204" s="5">
        <v>48</v>
      </c>
      <c r="H204" t="s">
        <v>83</v>
      </c>
      <c r="I204" t="s">
        <v>121</v>
      </c>
      <c r="J204" t="s">
        <v>124</v>
      </c>
      <c r="K204" s="12">
        <v>55</v>
      </c>
      <c r="L204" s="12">
        <v>58.3</v>
      </c>
      <c r="M204" s="12">
        <v>55</v>
      </c>
      <c r="N204" s="8">
        <v>58.3</v>
      </c>
      <c r="O204">
        <v>27</v>
      </c>
      <c r="P204" t="s">
        <v>134</v>
      </c>
      <c r="Q204">
        <v>2021</v>
      </c>
      <c r="R204" s="3">
        <v>44466</v>
      </c>
      <c r="S204" s="8">
        <f>Tabla1[[#This Row],[DISCOUNT %]]%*Tabla1[[#This Row],[Total Selling Value]]</f>
        <v>27.983999999999998</v>
      </c>
      <c r="T204" s="12">
        <f>Tabla1[[#This Row],[SELLING PRICE]]-Tabla1[[#This Row],[BUYING PRIZE]]</f>
        <v>3.2999999999999972</v>
      </c>
      <c r="U204" s="12">
        <f>Tabla1[[#This Row],[profit_per_product]]*Tabla1[[#This Row],[QUANTITY]]</f>
        <v>3.2999999999999972</v>
      </c>
      <c r="V204" s="16">
        <f>Tabla1[[#This Row],[total_profit]]/Tabla1[[#This Row],[Total Selling Value]]</f>
        <v>5.6603773584905613E-2</v>
      </c>
      <c r="W204" s="4" t="str">
        <f>IF(Tabla1[[#This Row],[Total Buying Value]]&gt;=((2/3)*MAX(Tabla1[Total Buying Value])),"Grande",IF(Tabla1[[#This Row],[Total Buying Value]]&lt;=((1/3)*MAX(Tabla1[Total Buying Value])),"Pequeña","Mediana"))</f>
        <v>Pequeña</v>
      </c>
      <c r="X204" s="4" t="str">
        <f>IF(Tabla1[[#This Row],[PAYMENT MODE]]="CASH","VERDADERO","FALSO")</f>
        <v>VERDADERO</v>
      </c>
      <c r="Y204" s="15" t="str">
        <f>TEXT(Tabla1[[#This Row],[formatted_date]],"mmm-aaaa")</f>
        <v>sep-2021</v>
      </c>
    </row>
    <row r="205" spans="1:25">
      <c r="A205">
        <v>44469</v>
      </c>
      <c r="B205" t="s">
        <v>29</v>
      </c>
      <c r="C205" t="str">
        <f>Tabla1[[#This Row],[DATE]]&amp;Tabla1[[#This Row],[PRODUCT ID]]</f>
        <v>44469P0014</v>
      </c>
      <c r="D205">
        <v>9</v>
      </c>
      <c r="E205" t="s">
        <v>71</v>
      </c>
      <c r="F205" t="s">
        <v>71</v>
      </c>
      <c r="G205" s="5">
        <v>50</v>
      </c>
      <c r="H205" t="s">
        <v>113</v>
      </c>
      <c r="I205" t="s">
        <v>120</v>
      </c>
      <c r="J205" t="s">
        <v>123</v>
      </c>
      <c r="K205" s="12">
        <v>112</v>
      </c>
      <c r="L205" s="12">
        <v>146.72</v>
      </c>
      <c r="M205" s="12">
        <v>1008</v>
      </c>
      <c r="N205" s="8">
        <v>1320.48</v>
      </c>
      <c r="O205">
        <v>30</v>
      </c>
      <c r="P205" t="s">
        <v>134</v>
      </c>
      <c r="Q205">
        <v>2021</v>
      </c>
      <c r="R205" s="3">
        <v>44469</v>
      </c>
      <c r="S205" s="8">
        <f>Tabla1[[#This Row],[DISCOUNT %]]%*Tabla1[[#This Row],[Total Selling Value]]</f>
        <v>660.24</v>
      </c>
      <c r="T205" s="12">
        <f>Tabla1[[#This Row],[SELLING PRICE]]-Tabla1[[#This Row],[BUYING PRIZE]]</f>
        <v>34.72</v>
      </c>
      <c r="U205" s="12">
        <f>Tabla1[[#This Row],[profit_per_product]]*Tabla1[[#This Row],[QUANTITY]]</f>
        <v>312.48</v>
      </c>
      <c r="V205" s="16">
        <f>Tabla1[[#This Row],[total_profit]]/Tabla1[[#This Row],[Total Selling Value]]</f>
        <v>0.23664122137404581</v>
      </c>
      <c r="W205" s="4" t="str">
        <f>IF(Tabla1[[#This Row],[Total Buying Value]]&gt;=((2/3)*MAX(Tabla1[Total Buying Value])),"Grande",IF(Tabla1[[#This Row],[Total Buying Value]]&lt;=((1/3)*MAX(Tabla1[Total Buying Value])),"Pequeña","Mediana"))</f>
        <v>Mediana</v>
      </c>
      <c r="X205" s="4" t="str">
        <f>IF(Tabla1[[#This Row],[PAYMENT MODE]]="CASH","VERDADERO","FALSO")</f>
        <v>FALSO</v>
      </c>
      <c r="Y205" s="15" t="str">
        <f>TEXT(Tabla1[[#This Row],[formatted_date]],"mmm-aaaa")</f>
        <v>sep-2021</v>
      </c>
    </row>
    <row r="206" spans="1:25">
      <c r="A206">
        <v>44469</v>
      </c>
      <c r="B206" t="s">
        <v>35</v>
      </c>
      <c r="C206" t="str">
        <f>Tabla1[[#This Row],[DATE]]&amp;Tabla1[[#This Row],[PRODUCT ID]]</f>
        <v>44469P0006</v>
      </c>
      <c r="D206">
        <v>5</v>
      </c>
      <c r="E206" t="s">
        <v>71</v>
      </c>
      <c r="F206" t="s">
        <v>71</v>
      </c>
      <c r="G206" s="5">
        <v>47</v>
      </c>
      <c r="H206" t="s">
        <v>85</v>
      </c>
      <c r="I206" t="s">
        <v>119</v>
      </c>
      <c r="J206" t="s">
        <v>123</v>
      </c>
      <c r="K206" s="12">
        <v>75</v>
      </c>
      <c r="L206" s="12">
        <v>85.5</v>
      </c>
      <c r="M206" s="12">
        <v>375</v>
      </c>
      <c r="N206" s="8">
        <v>427.5</v>
      </c>
      <c r="O206">
        <v>30</v>
      </c>
      <c r="P206" t="s">
        <v>134</v>
      </c>
      <c r="Q206">
        <v>2021</v>
      </c>
      <c r="R206" s="3">
        <v>44469</v>
      </c>
      <c r="S206" s="8">
        <f>Tabla1[[#This Row],[DISCOUNT %]]%*Tabla1[[#This Row],[Total Selling Value]]</f>
        <v>200.92499999999998</v>
      </c>
      <c r="T206" s="12">
        <f>Tabla1[[#This Row],[SELLING PRICE]]-Tabla1[[#This Row],[BUYING PRIZE]]</f>
        <v>10.5</v>
      </c>
      <c r="U206" s="12">
        <f>Tabla1[[#This Row],[profit_per_product]]*Tabla1[[#This Row],[QUANTITY]]</f>
        <v>52.5</v>
      </c>
      <c r="V206" s="16">
        <f>Tabla1[[#This Row],[total_profit]]/Tabla1[[#This Row],[Total Selling Value]]</f>
        <v>0.12280701754385964</v>
      </c>
      <c r="W206" s="4" t="str">
        <f>IF(Tabla1[[#This Row],[Total Buying Value]]&gt;=((2/3)*MAX(Tabla1[Total Buying Value])),"Grande",IF(Tabla1[[#This Row],[Total Buying Value]]&lt;=((1/3)*MAX(Tabla1[Total Buying Value])),"Pequeña","Mediana"))</f>
        <v>Pequeña</v>
      </c>
      <c r="X206" s="4" t="str">
        <f>IF(Tabla1[[#This Row],[PAYMENT MODE]]="CASH","VERDADERO","FALSO")</f>
        <v>FALSO</v>
      </c>
      <c r="Y206" s="15" t="str">
        <f>TEXT(Tabla1[[#This Row],[formatted_date]],"mmm-aaaa")</f>
        <v>sep-2021</v>
      </c>
    </row>
    <row r="207" spans="1:25">
      <c r="A207">
        <v>44470</v>
      </c>
      <c r="B207" t="s">
        <v>48</v>
      </c>
      <c r="C207" t="str">
        <f>Tabla1[[#This Row],[DATE]]&amp;Tabla1[[#This Row],[PRODUCT ID]]</f>
        <v>44470P0030</v>
      </c>
      <c r="D207">
        <v>14</v>
      </c>
      <c r="E207" t="s">
        <v>71</v>
      </c>
      <c r="F207" t="s">
        <v>138</v>
      </c>
      <c r="G207" s="5">
        <v>14</v>
      </c>
      <c r="H207" t="s">
        <v>99</v>
      </c>
      <c r="I207" t="s">
        <v>121</v>
      </c>
      <c r="J207" t="s">
        <v>122</v>
      </c>
      <c r="K207" s="12">
        <v>148</v>
      </c>
      <c r="L207" s="12">
        <v>201.28</v>
      </c>
      <c r="M207" s="12">
        <v>2072</v>
      </c>
      <c r="N207" s="8">
        <v>2817.92</v>
      </c>
      <c r="O207">
        <v>1</v>
      </c>
      <c r="P207" t="s">
        <v>135</v>
      </c>
      <c r="Q207">
        <v>2021</v>
      </c>
      <c r="R207" s="3">
        <v>44470</v>
      </c>
      <c r="S207" s="8">
        <f>Tabla1[[#This Row],[DISCOUNT %]]%*Tabla1[[#This Row],[Total Selling Value]]</f>
        <v>394.50880000000006</v>
      </c>
      <c r="T207" s="12">
        <f>Tabla1[[#This Row],[SELLING PRICE]]-Tabla1[[#This Row],[BUYING PRIZE]]</f>
        <v>53.28</v>
      </c>
      <c r="U207" s="12">
        <f>Tabla1[[#This Row],[profit_per_product]]*Tabla1[[#This Row],[QUANTITY]]</f>
        <v>745.92000000000007</v>
      </c>
      <c r="V207" s="16">
        <f>Tabla1[[#This Row],[total_profit]]/Tabla1[[#This Row],[Total Selling Value]]</f>
        <v>0.26470588235294118</v>
      </c>
      <c r="W207" s="4" t="str">
        <f>IF(Tabla1[[#This Row],[Total Buying Value]]&gt;=((2/3)*MAX(Tabla1[Total Buying Value])),"Grande",IF(Tabla1[[#This Row],[Total Buying Value]]&lt;=((1/3)*MAX(Tabla1[Total Buying Value])),"Pequeña","Mediana"))</f>
        <v>Grande</v>
      </c>
      <c r="X207" s="4" t="str">
        <f>IF(Tabla1[[#This Row],[PAYMENT MODE]]="CASH","VERDADERO","FALSO")</f>
        <v>VERDADERO</v>
      </c>
      <c r="Y207" s="15" t="str">
        <f>TEXT(Tabla1[[#This Row],[formatted_date]],"mmm-aaaa")</f>
        <v>oct-2021</v>
      </c>
    </row>
    <row r="208" spans="1:25">
      <c r="A208">
        <v>44471</v>
      </c>
      <c r="B208" t="s">
        <v>29</v>
      </c>
      <c r="C208" t="str">
        <f>Tabla1[[#This Row],[DATE]]&amp;Tabla1[[#This Row],[PRODUCT ID]]</f>
        <v>44471P0014</v>
      </c>
      <c r="D208">
        <v>15</v>
      </c>
      <c r="E208" t="s">
        <v>70</v>
      </c>
      <c r="F208" t="s">
        <v>71</v>
      </c>
      <c r="G208" s="5">
        <v>28</v>
      </c>
      <c r="H208" t="s">
        <v>113</v>
      </c>
      <c r="I208" t="s">
        <v>120</v>
      </c>
      <c r="J208" t="s">
        <v>123</v>
      </c>
      <c r="K208" s="12">
        <v>112</v>
      </c>
      <c r="L208" s="12">
        <v>146.72</v>
      </c>
      <c r="M208" s="12">
        <v>1680</v>
      </c>
      <c r="N208" s="8">
        <v>2200.8000000000002</v>
      </c>
      <c r="O208">
        <v>2</v>
      </c>
      <c r="P208" t="s">
        <v>135</v>
      </c>
      <c r="Q208">
        <v>2021</v>
      </c>
      <c r="R208" s="3">
        <v>44471</v>
      </c>
      <c r="S208" s="8">
        <f>Tabla1[[#This Row],[DISCOUNT %]]%*Tabla1[[#This Row],[Total Selling Value]]</f>
        <v>616.22400000000016</v>
      </c>
      <c r="T208" s="12">
        <f>Tabla1[[#This Row],[SELLING PRICE]]-Tabla1[[#This Row],[BUYING PRIZE]]</f>
        <v>34.72</v>
      </c>
      <c r="U208" s="12">
        <f>Tabla1[[#This Row],[profit_per_product]]*Tabla1[[#This Row],[QUANTITY]]</f>
        <v>520.79999999999995</v>
      </c>
      <c r="V208" s="16">
        <f>Tabla1[[#This Row],[total_profit]]/Tabla1[[#This Row],[Total Selling Value]]</f>
        <v>0.23664122137404575</v>
      </c>
      <c r="W208" s="4" t="str">
        <f>IF(Tabla1[[#This Row],[Total Buying Value]]&gt;=((2/3)*MAX(Tabla1[Total Buying Value])),"Grande",IF(Tabla1[[#This Row],[Total Buying Value]]&lt;=((1/3)*MAX(Tabla1[Total Buying Value])),"Pequeña","Mediana"))</f>
        <v>Grande</v>
      </c>
      <c r="X208" s="4" t="str">
        <f>IF(Tabla1[[#This Row],[PAYMENT MODE]]="CASH","VERDADERO","FALSO")</f>
        <v>FALSO</v>
      </c>
      <c r="Y208" s="15" t="str">
        <f>TEXT(Tabla1[[#This Row],[formatted_date]],"mmm-aaaa")</f>
        <v>oct-2021</v>
      </c>
    </row>
    <row r="209" spans="1:25">
      <c r="A209">
        <v>44472</v>
      </c>
      <c r="B209" t="s">
        <v>60</v>
      </c>
      <c r="C209" t="str">
        <f>Tabla1[[#This Row],[DATE]]&amp;Tabla1[[#This Row],[PRODUCT ID]]</f>
        <v>44472P0019</v>
      </c>
      <c r="D209">
        <v>9</v>
      </c>
      <c r="E209" t="s">
        <v>70</v>
      </c>
      <c r="F209" t="s">
        <v>71</v>
      </c>
      <c r="G209" s="5">
        <v>21</v>
      </c>
      <c r="H209" t="s">
        <v>112</v>
      </c>
      <c r="I209" t="s">
        <v>120</v>
      </c>
      <c r="J209" t="s">
        <v>122</v>
      </c>
      <c r="K209" s="12">
        <v>150</v>
      </c>
      <c r="L209" s="12">
        <v>210</v>
      </c>
      <c r="M209" s="12">
        <v>1350</v>
      </c>
      <c r="N209" s="8">
        <v>1890</v>
      </c>
      <c r="O209">
        <v>3</v>
      </c>
      <c r="P209" t="s">
        <v>135</v>
      </c>
      <c r="Q209">
        <v>2021</v>
      </c>
      <c r="R209" s="3">
        <v>44472</v>
      </c>
      <c r="S209" s="8">
        <f>Tabla1[[#This Row],[DISCOUNT %]]%*Tabla1[[#This Row],[Total Selling Value]]</f>
        <v>396.9</v>
      </c>
      <c r="T209" s="12">
        <f>Tabla1[[#This Row],[SELLING PRICE]]-Tabla1[[#This Row],[BUYING PRIZE]]</f>
        <v>60</v>
      </c>
      <c r="U209" s="12">
        <f>Tabla1[[#This Row],[profit_per_product]]*Tabla1[[#This Row],[QUANTITY]]</f>
        <v>540</v>
      </c>
      <c r="V209" s="16">
        <f>Tabla1[[#This Row],[total_profit]]/Tabla1[[#This Row],[Total Selling Value]]</f>
        <v>0.2857142857142857</v>
      </c>
      <c r="W209" s="4" t="str">
        <f>IF(Tabla1[[#This Row],[Total Buying Value]]&gt;=((2/3)*MAX(Tabla1[Total Buying Value])),"Grande",IF(Tabla1[[#This Row],[Total Buying Value]]&lt;=((1/3)*MAX(Tabla1[Total Buying Value])),"Pequeña","Mediana"))</f>
        <v>Mediana</v>
      </c>
      <c r="X209" s="4" t="str">
        <f>IF(Tabla1[[#This Row],[PAYMENT MODE]]="CASH","VERDADERO","FALSO")</f>
        <v>FALSO</v>
      </c>
      <c r="Y209" s="15" t="str">
        <f>TEXT(Tabla1[[#This Row],[formatted_date]],"mmm-aaaa")</f>
        <v>oct-2021</v>
      </c>
    </row>
    <row r="210" spans="1:25">
      <c r="A210">
        <v>44475</v>
      </c>
      <c r="B210" t="s">
        <v>24</v>
      </c>
      <c r="C210" t="str">
        <f>Tabla1[[#This Row],[DATE]]&amp;Tabla1[[#This Row],[PRODUCT ID]]</f>
        <v>44475P0035</v>
      </c>
      <c r="D210">
        <v>1</v>
      </c>
      <c r="E210" t="s">
        <v>70</v>
      </c>
      <c r="F210" t="s">
        <v>71</v>
      </c>
      <c r="G210" s="5">
        <v>17</v>
      </c>
      <c r="H210" t="s">
        <v>77</v>
      </c>
      <c r="I210" t="s">
        <v>121</v>
      </c>
      <c r="J210" t="s">
        <v>125</v>
      </c>
      <c r="K210" s="12">
        <v>5</v>
      </c>
      <c r="L210" s="12">
        <v>6.7</v>
      </c>
      <c r="M210" s="12">
        <v>5</v>
      </c>
      <c r="N210" s="8">
        <v>6.7</v>
      </c>
      <c r="O210">
        <v>6</v>
      </c>
      <c r="P210" t="s">
        <v>135</v>
      </c>
      <c r="Q210">
        <v>2021</v>
      </c>
      <c r="R210" s="3">
        <v>44475</v>
      </c>
      <c r="S210" s="8">
        <f>Tabla1[[#This Row],[DISCOUNT %]]%*Tabla1[[#This Row],[Total Selling Value]]</f>
        <v>1.139</v>
      </c>
      <c r="T210" s="12">
        <f>Tabla1[[#This Row],[SELLING PRICE]]-Tabla1[[#This Row],[BUYING PRIZE]]</f>
        <v>1.7000000000000002</v>
      </c>
      <c r="U210" s="12">
        <f>Tabla1[[#This Row],[profit_per_product]]*Tabla1[[#This Row],[QUANTITY]]</f>
        <v>1.7000000000000002</v>
      </c>
      <c r="V210" s="16">
        <f>Tabla1[[#This Row],[total_profit]]/Tabla1[[#This Row],[Total Selling Value]]</f>
        <v>0.2537313432835821</v>
      </c>
      <c r="W210" s="4" t="str">
        <f>IF(Tabla1[[#This Row],[Total Buying Value]]&gt;=((2/3)*MAX(Tabla1[Total Buying Value])),"Grande",IF(Tabla1[[#This Row],[Total Buying Value]]&lt;=((1/3)*MAX(Tabla1[Total Buying Value])),"Pequeña","Mediana"))</f>
        <v>Pequeña</v>
      </c>
      <c r="X210" s="4" t="str">
        <f>IF(Tabla1[[#This Row],[PAYMENT MODE]]="CASH","VERDADERO","FALSO")</f>
        <v>FALSO</v>
      </c>
      <c r="Y210" s="15" t="str">
        <f>TEXT(Tabla1[[#This Row],[formatted_date]],"mmm-aaaa")</f>
        <v>oct-2021</v>
      </c>
    </row>
    <row r="211" spans="1:25">
      <c r="A211">
        <v>44475</v>
      </c>
      <c r="B211" t="s">
        <v>63</v>
      </c>
      <c r="C211" t="str">
        <f>Tabla1[[#This Row],[DATE]]&amp;Tabla1[[#This Row],[PRODUCT ID]]</f>
        <v>44475P0036</v>
      </c>
      <c r="D211">
        <v>12</v>
      </c>
      <c r="E211" t="s">
        <v>71</v>
      </c>
      <c r="F211" t="s">
        <v>71</v>
      </c>
      <c r="G211" s="5">
        <v>53</v>
      </c>
      <c r="H211" t="s">
        <v>116</v>
      </c>
      <c r="I211" t="s">
        <v>121</v>
      </c>
      <c r="J211" t="s">
        <v>123</v>
      </c>
      <c r="K211" s="12">
        <v>90</v>
      </c>
      <c r="L211" s="12">
        <v>96.3</v>
      </c>
      <c r="M211" s="12">
        <v>1080</v>
      </c>
      <c r="N211" s="8">
        <v>1155.5999999999999</v>
      </c>
      <c r="O211">
        <v>6</v>
      </c>
      <c r="P211" t="s">
        <v>135</v>
      </c>
      <c r="Q211">
        <v>2021</v>
      </c>
      <c r="R211" s="3">
        <v>44475</v>
      </c>
      <c r="S211" s="8">
        <f>Tabla1[[#This Row],[DISCOUNT %]]%*Tabla1[[#This Row],[Total Selling Value]]</f>
        <v>612.46799999999996</v>
      </c>
      <c r="T211" s="12">
        <f>Tabla1[[#This Row],[SELLING PRICE]]-Tabla1[[#This Row],[BUYING PRIZE]]</f>
        <v>6.2999999999999972</v>
      </c>
      <c r="U211" s="12">
        <f>Tabla1[[#This Row],[profit_per_product]]*Tabla1[[#This Row],[QUANTITY]]</f>
        <v>75.599999999999966</v>
      </c>
      <c r="V211" s="16">
        <f>Tabla1[[#This Row],[total_profit]]/Tabla1[[#This Row],[Total Selling Value]]</f>
        <v>6.5420560747663531E-2</v>
      </c>
      <c r="W211" s="4" t="str">
        <f>IF(Tabla1[[#This Row],[Total Buying Value]]&gt;=((2/3)*MAX(Tabla1[Total Buying Value])),"Grande",IF(Tabla1[[#This Row],[Total Buying Value]]&lt;=((1/3)*MAX(Tabla1[Total Buying Value])),"Pequeña","Mediana"))</f>
        <v>Mediana</v>
      </c>
      <c r="X211" s="4" t="str">
        <f>IF(Tabla1[[#This Row],[PAYMENT MODE]]="CASH","VERDADERO","FALSO")</f>
        <v>FALSO</v>
      </c>
      <c r="Y211" s="15" t="str">
        <f>TEXT(Tabla1[[#This Row],[formatted_date]],"mmm-aaaa")</f>
        <v>oct-2021</v>
      </c>
    </row>
    <row r="212" spans="1:25">
      <c r="A212">
        <v>44476</v>
      </c>
      <c r="B212" t="s">
        <v>62</v>
      </c>
      <c r="C212" t="str">
        <f>Tabla1[[#This Row],[DATE]]&amp;Tabla1[[#This Row],[PRODUCT ID]]</f>
        <v>44476P0026</v>
      </c>
      <c r="D212">
        <v>6</v>
      </c>
      <c r="E212" t="s">
        <v>70</v>
      </c>
      <c r="F212" t="s">
        <v>138</v>
      </c>
      <c r="G212" s="5">
        <v>16</v>
      </c>
      <c r="H212" t="s">
        <v>115</v>
      </c>
      <c r="I212" t="s">
        <v>121</v>
      </c>
      <c r="J212" t="s">
        <v>125</v>
      </c>
      <c r="K212" s="12">
        <v>18</v>
      </c>
      <c r="L212" s="12">
        <v>24.66</v>
      </c>
      <c r="M212" s="12">
        <v>108</v>
      </c>
      <c r="N212" s="8">
        <v>147.96</v>
      </c>
      <c r="O212">
        <v>7</v>
      </c>
      <c r="P212" t="s">
        <v>135</v>
      </c>
      <c r="Q212">
        <v>2021</v>
      </c>
      <c r="R212" s="3">
        <v>44476</v>
      </c>
      <c r="S212" s="8">
        <f>Tabla1[[#This Row],[DISCOUNT %]]%*Tabla1[[#This Row],[Total Selling Value]]</f>
        <v>23.6736</v>
      </c>
      <c r="T212" s="12">
        <f>Tabla1[[#This Row],[SELLING PRICE]]-Tabla1[[#This Row],[BUYING PRIZE]]</f>
        <v>6.66</v>
      </c>
      <c r="U212" s="12">
        <f>Tabla1[[#This Row],[profit_per_product]]*Tabla1[[#This Row],[QUANTITY]]</f>
        <v>39.96</v>
      </c>
      <c r="V212" s="16">
        <f>Tabla1[[#This Row],[total_profit]]/Tabla1[[#This Row],[Total Selling Value]]</f>
        <v>0.27007299270072993</v>
      </c>
      <c r="W212" s="4" t="str">
        <f>IF(Tabla1[[#This Row],[Total Buying Value]]&gt;=((2/3)*MAX(Tabla1[Total Buying Value])),"Grande",IF(Tabla1[[#This Row],[Total Buying Value]]&lt;=((1/3)*MAX(Tabla1[Total Buying Value])),"Pequeña","Mediana"))</f>
        <v>Pequeña</v>
      </c>
      <c r="X212" s="4" t="str">
        <f>IF(Tabla1[[#This Row],[PAYMENT MODE]]="CASH","VERDADERO","FALSO")</f>
        <v>VERDADERO</v>
      </c>
      <c r="Y212" s="15" t="str">
        <f>TEXT(Tabla1[[#This Row],[formatted_date]],"mmm-aaaa")</f>
        <v>oct-2021</v>
      </c>
    </row>
    <row r="213" spans="1:25">
      <c r="A213">
        <v>44478</v>
      </c>
      <c r="B213" t="s">
        <v>21</v>
      </c>
      <c r="C213" t="str">
        <f>Tabla1[[#This Row],[DATE]]&amp;Tabla1[[#This Row],[PRODUCT ID]]</f>
        <v>44478P0038</v>
      </c>
      <c r="D213">
        <v>5</v>
      </c>
      <c r="E213" t="s">
        <v>70</v>
      </c>
      <c r="F213" t="s">
        <v>138</v>
      </c>
      <c r="G213" s="5">
        <v>24</v>
      </c>
      <c r="H213" t="s">
        <v>74</v>
      </c>
      <c r="I213" t="s">
        <v>118</v>
      </c>
      <c r="J213" t="s">
        <v>123</v>
      </c>
      <c r="K213" s="12">
        <v>72</v>
      </c>
      <c r="L213" s="12">
        <v>79.92</v>
      </c>
      <c r="M213" s="12">
        <v>360</v>
      </c>
      <c r="N213" s="8">
        <v>399.6</v>
      </c>
      <c r="O213">
        <v>9</v>
      </c>
      <c r="P213" t="s">
        <v>135</v>
      </c>
      <c r="Q213">
        <v>2021</v>
      </c>
      <c r="R213" s="3">
        <v>44478</v>
      </c>
      <c r="S213" s="8">
        <f>Tabla1[[#This Row],[DISCOUNT %]]%*Tabla1[[#This Row],[Total Selling Value]]</f>
        <v>95.903999999999996</v>
      </c>
      <c r="T213" s="12">
        <f>Tabla1[[#This Row],[SELLING PRICE]]-Tabla1[[#This Row],[BUYING PRIZE]]</f>
        <v>7.9200000000000017</v>
      </c>
      <c r="U213" s="12">
        <f>Tabla1[[#This Row],[profit_per_product]]*Tabla1[[#This Row],[QUANTITY]]</f>
        <v>39.600000000000009</v>
      </c>
      <c r="V213" s="16">
        <f>Tabla1[[#This Row],[total_profit]]/Tabla1[[#This Row],[Total Selling Value]]</f>
        <v>9.9099099099099114E-2</v>
      </c>
      <c r="W213" s="4" t="str">
        <f>IF(Tabla1[[#This Row],[Total Buying Value]]&gt;=((2/3)*MAX(Tabla1[Total Buying Value])),"Grande",IF(Tabla1[[#This Row],[Total Buying Value]]&lt;=((1/3)*MAX(Tabla1[Total Buying Value])),"Pequeña","Mediana"))</f>
        <v>Pequeña</v>
      </c>
      <c r="X213" s="4" t="str">
        <f>IF(Tabla1[[#This Row],[PAYMENT MODE]]="CASH","VERDADERO","FALSO")</f>
        <v>VERDADERO</v>
      </c>
      <c r="Y213" s="15" t="str">
        <f>TEXT(Tabla1[[#This Row],[formatted_date]],"mmm-aaaa")</f>
        <v>oct-2021</v>
      </c>
    </row>
    <row r="214" spans="1:25">
      <c r="A214">
        <v>44478</v>
      </c>
      <c r="B214" t="s">
        <v>38</v>
      </c>
      <c r="C214" t="str">
        <f>Tabla1[[#This Row],[DATE]]&amp;Tabla1[[#This Row],[PRODUCT ID]]</f>
        <v>44478P0032</v>
      </c>
      <c r="D214">
        <v>11</v>
      </c>
      <c r="E214" t="s">
        <v>71</v>
      </c>
      <c r="F214" t="s">
        <v>138</v>
      </c>
      <c r="G214" s="5">
        <v>13</v>
      </c>
      <c r="H214" t="s">
        <v>88</v>
      </c>
      <c r="I214" t="s">
        <v>121</v>
      </c>
      <c r="J214" t="s">
        <v>123</v>
      </c>
      <c r="K214" s="12">
        <v>89</v>
      </c>
      <c r="L214" s="12">
        <v>117.48</v>
      </c>
      <c r="M214" s="12">
        <v>979</v>
      </c>
      <c r="N214" s="8">
        <v>1292.28</v>
      </c>
      <c r="O214">
        <v>9</v>
      </c>
      <c r="P214" t="s">
        <v>135</v>
      </c>
      <c r="Q214">
        <v>2021</v>
      </c>
      <c r="R214" s="3">
        <v>44478</v>
      </c>
      <c r="S214" s="8">
        <f>Tabla1[[#This Row],[DISCOUNT %]]%*Tabla1[[#This Row],[Total Selling Value]]</f>
        <v>167.99639999999999</v>
      </c>
      <c r="T214" s="12">
        <f>Tabla1[[#This Row],[SELLING PRICE]]-Tabla1[[#This Row],[BUYING PRIZE]]</f>
        <v>28.480000000000004</v>
      </c>
      <c r="U214" s="12">
        <f>Tabla1[[#This Row],[profit_per_product]]*Tabla1[[#This Row],[QUANTITY]]</f>
        <v>313.28000000000003</v>
      </c>
      <c r="V214" s="16">
        <f>Tabla1[[#This Row],[total_profit]]/Tabla1[[#This Row],[Total Selling Value]]</f>
        <v>0.24242424242424246</v>
      </c>
      <c r="W214" s="4" t="str">
        <f>IF(Tabla1[[#This Row],[Total Buying Value]]&gt;=((2/3)*MAX(Tabla1[Total Buying Value])),"Grande",IF(Tabla1[[#This Row],[Total Buying Value]]&lt;=((1/3)*MAX(Tabla1[Total Buying Value])),"Pequeña","Mediana"))</f>
        <v>Mediana</v>
      </c>
      <c r="X214" s="4" t="str">
        <f>IF(Tabla1[[#This Row],[PAYMENT MODE]]="CASH","VERDADERO","FALSO")</f>
        <v>VERDADERO</v>
      </c>
      <c r="Y214" s="15" t="str">
        <f>TEXT(Tabla1[[#This Row],[formatted_date]],"mmm-aaaa")</f>
        <v>oct-2021</v>
      </c>
    </row>
    <row r="215" spans="1:25">
      <c r="A215">
        <v>44479</v>
      </c>
      <c r="B215" t="s">
        <v>24</v>
      </c>
      <c r="C215" t="str">
        <f>Tabla1[[#This Row],[DATE]]&amp;Tabla1[[#This Row],[PRODUCT ID]]</f>
        <v>44479P0035</v>
      </c>
      <c r="D215">
        <v>14</v>
      </c>
      <c r="E215" t="s">
        <v>70</v>
      </c>
      <c r="F215" t="s">
        <v>138</v>
      </c>
      <c r="G215" s="5">
        <v>20</v>
      </c>
      <c r="H215" t="s">
        <v>77</v>
      </c>
      <c r="I215" t="s">
        <v>121</v>
      </c>
      <c r="J215" t="s">
        <v>125</v>
      </c>
      <c r="K215" s="12">
        <v>5</v>
      </c>
      <c r="L215" s="12">
        <v>6.7</v>
      </c>
      <c r="M215" s="12">
        <v>70</v>
      </c>
      <c r="N215" s="8">
        <v>93.8</v>
      </c>
      <c r="O215">
        <v>10</v>
      </c>
      <c r="P215" t="s">
        <v>135</v>
      </c>
      <c r="Q215">
        <v>2021</v>
      </c>
      <c r="R215" s="3">
        <v>44479</v>
      </c>
      <c r="S215" s="8">
        <f>Tabla1[[#This Row],[DISCOUNT %]]%*Tabla1[[#This Row],[Total Selling Value]]</f>
        <v>18.760000000000002</v>
      </c>
      <c r="T215" s="12">
        <f>Tabla1[[#This Row],[SELLING PRICE]]-Tabla1[[#This Row],[BUYING PRIZE]]</f>
        <v>1.7000000000000002</v>
      </c>
      <c r="U215" s="12">
        <f>Tabla1[[#This Row],[profit_per_product]]*Tabla1[[#This Row],[QUANTITY]]</f>
        <v>23.800000000000004</v>
      </c>
      <c r="V215" s="16">
        <f>Tabla1[[#This Row],[total_profit]]/Tabla1[[#This Row],[Total Selling Value]]</f>
        <v>0.25373134328358216</v>
      </c>
      <c r="W215" s="4" t="str">
        <f>IF(Tabla1[[#This Row],[Total Buying Value]]&gt;=((2/3)*MAX(Tabla1[Total Buying Value])),"Grande",IF(Tabla1[[#This Row],[Total Buying Value]]&lt;=((1/3)*MAX(Tabla1[Total Buying Value])),"Pequeña","Mediana"))</f>
        <v>Pequeña</v>
      </c>
      <c r="X215" s="4" t="str">
        <f>IF(Tabla1[[#This Row],[PAYMENT MODE]]="CASH","VERDADERO","FALSO")</f>
        <v>VERDADERO</v>
      </c>
      <c r="Y215" s="15" t="str">
        <f>TEXT(Tabla1[[#This Row],[formatted_date]],"mmm-aaaa")</f>
        <v>oct-2021</v>
      </c>
    </row>
    <row r="216" spans="1:25">
      <c r="A216">
        <v>44480</v>
      </c>
      <c r="B216" t="s">
        <v>51</v>
      </c>
      <c r="C216" t="str">
        <f>Tabla1[[#This Row],[DATE]]&amp;Tabla1[[#This Row],[PRODUCT ID]]</f>
        <v>44480P0011</v>
      </c>
      <c r="D216">
        <v>15</v>
      </c>
      <c r="E216" t="s">
        <v>70</v>
      </c>
      <c r="F216" t="s">
        <v>138</v>
      </c>
      <c r="G216" s="5">
        <v>24</v>
      </c>
      <c r="H216" t="s">
        <v>103</v>
      </c>
      <c r="I216" t="s">
        <v>120</v>
      </c>
      <c r="J216" t="s">
        <v>124</v>
      </c>
      <c r="K216" s="12">
        <v>44</v>
      </c>
      <c r="L216" s="12">
        <v>48.4</v>
      </c>
      <c r="M216" s="12">
        <v>660</v>
      </c>
      <c r="N216" s="8">
        <v>726</v>
      </c>
      <c r="O216">
        <v>11</v>
      </c>
      <c r="P216" t="s">
        <v>135</v>
      </c>
      <c r="Q216">
        <v>2021</v>
      </c>
      <c r="R216" s="3">
        <v>44480</v>
      </c>
      <c r="S216" s="8">
        <f>Tabla1[[#This Row],[DISCOUNT %]]%*Tabla1[[#This Row],[Total Selling Value]]</f>
        <v>174.23999999999998</v>
      </c>
      <c r="T216" s="12">
        <f>Tabla1[[#This Row],[SELLING PRICE]]-Tabla1[[#This Row],[BUYING PRIZE]]</f>
        <v>4.3999999999999986</v>
      </c>
      <c r="U216" s="12">
        <f>Tabla1[[#This Row],[profit_per_product]]*Tabla1[[#This Row],[QUANTITY]]</f>
        <v>65.999999999999972</v>
      </c>
      <c r="V216" s="16">
        <f>Tabla1[[#This Row],[total_profit]]/Tabla1[[#This Row],[Total Selling Value]]</f>
        <v>9.090909090909087E-2</v>
      </c>
      <c r="W216" s="4" t="str">
        <f>IF(Tabla1[[#This Row],[Total Buying Value]]&gt;=((2/3)*MAX(Tabla1[Total Buying Value])),"Grande",IF(Tabla1[[#This Row],[Total Buying Value]]&lt;=((1/3)*MAX(Tabla1[Total Buying Value])),"Pequeña","Mediana"))</f>
        <v>Pequeña</v>
      </c>
      <c r="X216" s="4" t="str">
        <f>IF(Tabla1[[#This Row],[PAYMENT MODE]]="CASH","VERDADERO","FALSO")</f>
        <v>VERDADERO</v>
      </c>
      <c r="Y216" s="15" t="str">
        <f>TEXT(Tabla1[[#This Row],[formatted_date]],"mmm-aaaa")</f>
        <v>oct-2021</v>
      </c>
    </row>
    <row r="217" spans="1:25">
      <c r="A217">
        <v>44481</v>
      </c>
      <c r="B217" t="s">
        <v>46</v>
      </c>
      <c r="C217" t="str">
        <f>Tabla1[[#This Row],[DATE]]&amp;Tabla1[[#This Row],[PRODUCT ID]]</f>
        <v>44481P0027</v>
      </c>
      <c r="D217">
        <v>8</v>
      </c>
      <c r="E217" t="s">
        <v>71</v>
      </c>
      <c r="F217" t="s">
        <v>71</v>
      </c>
      <c r="G217" s="5">
        <v>44</v>
      </c>
      <c r="H217" t="s">
        <v>97</v>
      </c>
      <c r="I217" t="s">
        <v>121</v>
      </c>
      <c r="J217" t="s">
        <v>124</v>
      </c>
      <c r="K217" s="12">
        <v>48</v>
      </c>
      <c r="L217" s="12">
        <v>57.12</v>
      </c>
      <c r="M217" s="12">
        <v>384</v>
      </c>
      <c r="N217" s="8">
        <v>456.96</v>
      </c>
      <c r="O217">
        <v>12</v>
      </c>
      <c r="P217" t="s">
        <v>135</v>
      </c>
      <c r="Q217">
        <v>2021</v>
      </c>
      <c r="R217" s="3">
        <v>44481</v>
      </c>
      <c r="S217" s="8">
        <f>Tabla1[[#This Row],[DISCOUNT %]]%*Tabla1[[#This Row],[Total Selling Value]]</f>
        <v>201.0624</v>
      </c>
      <c r="T217" s="12">
        <f>Tabla1[[#This Row],[SELLING PRICE]]-Tabla1[[#This Row],[BUYING PRIZE]]</f>
        <v>9.1199999999999974</v>
      </c>
      <c r="U217" s="12">
        <f>Tabla1[[#This Row],[profit_per_product]]*Tabla1[[#This Row],[QUANTITY]]</f>
        <v>72.95999999999998</v>
      </c>
      <c r="V217" s="16">
        <f>Tabla1[[#This Row],[total_profit]]/Tabla1[[#This Row],[Total Selling Value]]</f>
        <v>0.15966386554621845</v>
      </c>
      <c r="W217" s="4" t="str">
        <f>IF(Tabla1[[#This Row],[Total Buying Value]]&gt;=((2/3)*MAX(Tabla1[Total Buying Value])),"Grande",IF(Tabla1[[#This Row],[Total Buying Value]]&lt;=((1/3)*MAX(Tabla1[Total Buying Value])),"Pequeña","Mediana"))</f>
        <v>Pequeña</v>
      </c>
      <c r="X217" s="4" t="str">
        <f>IF(Tabla1[[#This Row],[PAYMENT MODE]]="CASH","VERDADERO","FALSO")</f>
        <v>FALSO</v>
      </c>
      <c r="Y217" s="15" t="str">
        <f>TEXT(Tabla1[[#This Row],[formatted_date]],"mmm-aaaa")</f>
        <v>oct-2021</v>
      </c>
    </row>
    <row r="218" spans="1:25">
      <c r="A218">
        <v>44486</v>
      </c>
      <c r="B218" t="s">
        <v>36</v>
      </c>
      <c r="C218" t="str">
        <f>Tabla1[[#This Row],[DATE]]&amp;Tabla1[[#This Row],[PRODUCT ID]]</f>
        <v>44486P0001</v>
      </c>
      <c r="D218">
        <v>13</v>
      </c>
      <c r="E218" t="s">
        <v>70</v>
      </c>
      <c r="F218" t="s">
        <v>71</v>
      </c>
      <c r="G218" s="5">
        <v>52</v>
      </c>
      <c r="H218" t="s">
        <v>86</v>
      </c>
      <c r="I218" t="s">
        <v>119</v>
      </c>
      <c r="J218" t="s">
        <v>123</v>
      </c>
      <c r="K218" s="12">
        <v>98</v>
      </c>
      <c r="L218" s="12">
        <v>103.88</v>
      </c>
      <c r="M218" s="12">
        <v>1274</v>
      </c>
      <c r="N218" s="8">
        <v>1350.44</v>
      </c>
      <c r="O218">
        <v>17</v>
      </c>
      <c r="P218" t="s">
        <v>135</v>
      </c>
      <c r="Q218">
        <v>2021</v>
      </c>
      <c r="R218" s="3">
        <v>44486</v>
      </c>
      <c r="S218" s="8">
        <f>Tabla1[[#This Row],[DISCOUNT %]]%*Tabla1[[#This Row],[Total Selling Value]]</f>
        <v>702.22880000000009</v>
      </c>
      <c r="T218" s="12">
        <f>Tabla1[[#This Row],[SELLING PRICE]]-Tabla1[[#This Row],[BUYING PRIZE]]</f>
        <v>5.8799999999999955</v>
      </c>
      <c r="U218" s="12">
        <f>Tabla1[[#This Row],[profit_per_product]]*Tabla1[[#This Row],[QUANTITY]]</f>
        <v>76.439999999999941</v>
      </c>
      <c r="V218" s="16">
        <f>Tabla1[[#This Row],[total_profit]]/Tabla1[[#This Row],[Total Selling Value]]</f>
        <v>5.6603773584905613E-2</v>
      </c>
      <c r="W218" s="4" t="str">
        <f>IF(Tabla1[[#This Row],[Total Buying Value]]&gt;=((2/3)*MAX(Tabla1[Total Buying Value])),"Grande",IF(Tabla1[[#This Row],[Total Buying Value]]&lt;=((1/3)*MAX(Tabla1[Total Buying Value])),"Pequeña","Mediana"))</f>
        <v>Mediana</v>
      </c>
      <c r="X218" s="4" t="str">
        <f>IF(Tabla1[[#This Row],[PAYMENT MODE]]="CASH","VERDADERO","FALSO")</f>
        <v>FALSO</v>
      </c>
      <c r="Y218" s="15" t="str">
        <f>TEXT(Tabla1[[#This Row],[formatted_date]],"mmm-aaaa")</f>
        <v>oct-2021</v>
      </c>
    </row>
    <row r="219" spans="1:25">
      <c r="A219">
        <v>44487</v>
      </c>
      <c r="B219" t="s">
        <v>27</v>
      </c>
      <c r="C219" t="str">
        <f>Tabla1[[#This Row],[DATE]]&amp;Tabla1[[#This Row],[PRODUCT ID]]</f>
        <v>44487P0025</v>
      </c>
      <c r="D219">
        <v>6</v>
      </c>
      <c r="E219" t="s">
        <v>71</v>
      </c>
      <c r="F219" t="s">
        <v>138</v>
      </c>
      <c r="G219" s="5">
        <v>16</v>
      </c>
      <c r="H219" t="s">
        <v>100</v>
      </c>
      <c r="I219" t="s">
        <v>117</v>
      </c>
      <c r="J219" t="s">
        <v>125</v>
      </c>
      <c r="K219" s="12">
        <v>7</v>
      </c>
      <c r="L219" s="12">
        <v>8.33</v>
      </c>
      <c r="M219" s="12">
        <v>42</v>
      </c>
      <c r="N219" s="8">
        <v>49.98</v>
      </c>
      <c r="O219">
        <v>18</v>
      </c>
      <c r="P219" t="s">
        <v>135</v>
      </c>
      <c r="Q219">
        <v>2021</v>
      </c>
      <c r="R219" s="3">
        <v>44487</v>
      </c>
      <c r="S219" s="8">
        <f>Tabla1[[#This Row],[DISCOUNT %]]%*Tabla1[[#This Row],[Total Selling Value]]</f>
        <v>7.9967999999999995</v>
      </c>
      <c r="T219" s="12">
        <f>Tabla1[[#This Row],[SELLING PRICE]]-Tabla1[[#This Row],[BUYING PRIZE]]</f>
        <v>1.33</v>
      </c>
      <c r="U219" s="12">
        <f>Tabla1[[#This Row],[profit_per_product]]*Tabla1[[#This Row],[QUANTITY]]</f>
        <v>7.98</v>
      </c>
      <c r="V219" s="16">
        <f>Tabla1[[#This Row],[total_profit]]/Tabla1[[#This Row],[Total Selling Value]]</f>
        <v>0.1596638655462185</v>
      </c>
      <c r="W219" s="4" t="str">
        <f>IF(Tabla1[[#This Row],[Total Buying Value]]&gt;=((2/3)*MAX(Tabla1[Total Buying Value])),"Grande",IF(Tabla1[[#This Row],[Total Buying Value]]&lt;=((1/3)*MAX(Tabla1[Total Buying Value])),"Pequeña","Mediana"))</f>
        <v>Pequeña</v>
      </c>
      <c r="X219" s="4" t="str">
        <f>IF(Tabla1[[#This Row],[PAYMENT MODE]]="CASH","VERDADERO","FALSO")</f>
        <v>VERDADERO</v>
      </c>
      <c r="Y219" s="15" t="str">
        <f>TEXT(Tabla1[[#This Row],[formatted_date]],"mmm-aaaa")</f>
        <v>oct-2021</v>
      </c>
    </row>
    <row r="220" spans="1:25">
      <c r="A220">
        <v>44487</v>
      </c>
      <c r="B220" t="s">
        <v>52</v>
      </c>
      <c r="C220" t="str">
        <f>Tabla1[[#This Row],[DATE]]&amp;Tabla1[[#This Row],[PRODUCT ID]]</f>
        <v>44487P0021</v>
      </c>
      <c r="D220">
        <v>13</v>
      </c>
      <c r="E220" t="s">
        <v>71</v>
      </c>
      <c r="F220" t="s">
        <v>138</v>
      </c>
      <c r="G220" s="5">
        <v>16</v>
      </c>
      <c r="H220" t="s">
        <v>104</v>
      </c>
      <c r="I220" t="s">
        <v>117</v>
      </c>
      <c r="J220" t="s">
        <v>122</v>
      </c>
      <c r="K220" s="12">
        <v>126</v>
      </c>
      <c r="L220" s="12">
        <v>162.54</v>
      </c>
      <c r="M220" s="12">
        <v>1638</v>
      </c>
      <c r="N220" s="8">
        <v>2113.02</v>
      </c>
      <c r="O220">
        <v>18</v>
      </c>
      <c r="P220" t="s">
        <v>135</v>
      </c>
      <c r="Q220">
        <v>2021</v>
      </c>
      <c r="R220" s="3">
        <v>44487</v>
      </c>
      <c r="S220" s="8">
        <f>Tabla1[[#This Row],[DISCOUNT %]]%*Tabla1[[#This Row],[Total Selling Value]]</f>
        <v>338.08319999999998</v>
      </c>
      <c r="T220" s="12">
        <f>Tabla1[[#This Row],[SELLING PRICE]]-Tabla1[[#This Row],[BUYING PRIZE]]</f>
        <v>36.539999999999992</v>
      </c>
      <c r="U220" s="12">
        <f>Tabla1[[#This Row],[profit_per_product]]*Tabla1[[#This Row],[QUANTITY]]</f>
        <v>475.01999999999987</v>
      </c>
      <c r="V220" s="16">
        <f>Tabla1[[#This Row],[total_profit]]/Tabla1[[#This Row],[Total Selling Value]]</f>
        <v>0.22480620155038752</v>
      </c>
      <c r="W220" s="4" t="str">
        <f>IF(Tabla1[[#This Row],[Total Buying Value]]&gt;=((2/3)*MAX(Tabla1[Total Buying Value])),"Grande",IF(Tabla1[[#This Row],[Total Buying Value]]&lt;=((1/3)*MAX(Tabla1[Total Buying Value])),"Pequeña","Mediana"))</f>
        <v>Grande</v>
      </c>
      <c r="X220" s="4" t="str">
        <f>IF(Tabla1[[#This Row],[PAYMENT MODE]]="CASH","VERDADERO","FALSO")</f>
        <v>VERDADERO</v>
      </c>
      <c r="Y220" s="15" t="str">
        <f>TEXT(Tabla1[[#This Row],[formatted_date]],"mmm-aaaa")</f>
        <v>oct-2021</v>
      </c>
    </row>
    <row r="221" spans="1:25">
      <c r="A221">
        <v>44491</v>
      </c>
      <c r="B221" t="s">
        <v>51</v>
      </c>
      <c r="C221" t="str">
        <f>Tabla1[[#This Row],[DATE]]&amp;Tabla1[[#This Row],[PRODUCT ID]]</f>
        <v>44491P0011</v>
      </c>
      <c r="D221">
        <v>7</v>
      </c>
      <c r="E221" t="s">
        <v>70</v>
      </c>
      <c r="F221" t="s">
        <v>138</v>
      </c>
      <c r="G221" s="5">
        <v>52</v>
      </c>
      <c r="H221" t="s">
        <v>103</v>
      </c>
      <c r="I221" t="s">
        <v>120</v>
      </c>
      <c r="J221" t="s">
        <v>124</v>
      </c>
      <c r="K221" s="12">
        <v>44</v>
      </c>
      <c r="L221" s="12">
        <v>48.4</v>
      </c>
      <c r="M221" s="12">
        <v>308</v>
      </c>
      <c r="N221" s="8">
        <v>338.8</v>
      </c>
      <c r="O221">
        <v>22</v>
      </c>
      <c r="P221" t="s">
        <v>135</v>
      </c>
      <c r="Q221">
        <v>2021</v>
      </c>
      <c r="R221" s="3">
        <v>44491</v>
      </c>
      <c r="S221" s="8">
        <f>Tabla1[[#This Row],[DISCOUNT %]]%*Tabla1[[#This Row],[Total Selling Value]]</f>
        <v>176.17600000000002</v>
      </c>
      <c r="T221" s="12">
        <f>Tabla1[[#This Row],[SELLING PRICE]]-Tabla1[[#This Row],[BUYING PRIZE]]</f>
        <v>4.3999999999999986</v>
      </c>
      <c r="U221" s="12">
        <f>Tabla1[[#This Row],[profit_per_product]]*Tabla1[[#This Row],[QUANTITY]]</f>
        <v>30.79999999999999</v>
      </c>
      <c r="V221" s="16">
        <f>Tabla1[[#This Row],[total_profit]]/Tabla1[[#This Row],[Total Selling Value]]</f>
        <v>9.090909090909087E-2</v>
      </c>
      <c r="W221" s="4" t="str">
        <f>IF(Tabla1[[#This Row],[Total Buying Value]]&gt;=((2/3)*MAX(Tabla1[Total Buying Value])),"Grande",IF(Tabla1[[#This Row],[Total Buying Value]]&lt;=((1/3)*MAX(Tabla1[Total Buying Value])),"Pequeña","Mediana"))</f>
        <v>Pequeña</v>
      </c>
      <c r="X221" s="4" t="str">
        <f>IF(Tabla1[[#This Row],[PAYMENT MODE]]="CASH","VERDADERO","FALSO")</f>
        <v>VERDADERO</v>
      </c>
      <c r="Y221" s="15" t="str">
        <f>TEXT(Tabla1[[#This Row],[formatted_date]],"mmm-aaaa")</f>
        <v>oct-2021</v>
      </c>
    </row>
    <row r="222" spans="1:25">
      <c r="A222">
        <v>44491</v>
      </c>
      <c r="B222" t="s">
        <v>20</v>
      </c>
      <c r="C222" t="str">
        <f>Tabla1[[#This Row],[DATE]]&amp;Tabla1[[#This Row],[PRODUCT ID]]</f>
        <v>44491P0024</v>
      </c>
      <c r="D222">
        <v>13</v>
      </c>
      <c r="E222" t="s">
        <v>71</v>
      </c>
      <c r="F222" t="s">
        <v>138</v>
      </c>
      <c r="G222" s="5">
        <v>20</v>
      </c>
      <c r="H222" t="s">
        <v>73</v>
      </c>
      <c r="I222" t="s">
        <v>117</v>
      </c>
      <c r="J222" t="s">
        <v>122</v>
      </c>
      <c r="K222" s="12">
        <v>144</v>
      </c>
      <c r="L222" s="12">
        <v>156.96</v>
      </c>
      <c r="M222" s="12">
        <v>1872</v>
      </c>
      <c r="N222" s="8">
        <v>2040.48</v>
      </c>
      <c r="O222">
        <v>22</v>
      </c>
      <c r="P222" t="s">
        <v>135</v>
      </c>
      <c r="Q222">
        <v>2021</v>
      </c>
      <c r="R222" s="3">
        <v>44491</v>
      </c>
      <c r="S222" s="8">
        <f>Tabla1[[#This Row],[DISCOUNT %]]%*Tabla1[[#This Row],[Total Selling Value]]</f>
        <v>408.096</v>
      </c>
      <c r="T222" s="12">
        <f>Tabla1[[#This Row],[SELLING PRICE]]-Tabla1[[#This Row],[BUYING PRIZE]]</f>
        <v>12.960000000000008</v>
      </c>
      <c r="U222" s="12">
        <f>Tabla1[[#This Row],[profit_per_product]]*Tabla1[[#This Row],[QUANTITY]]</f>
        <v>168.4800000000001</v>
      </c>
      <c r="V222" s="16">
        <f>Tabla1[[#This Row],[total_profit]]/Tabla1[[#This Row],[Total Selling Value]]</f>
        <v>8.2568807339449588E-2</v>
      </c>
      <c r="W222" s="4" t="str">
        <f>IF(Tabla1[[#This Row],[Total Buying Value]]&gt;=((2/3)*MAX(Tabla1[Total Buying Value])),"Grande",IF(Tabla1[[#This Row],[Total Buying Value]]&lt;=((1/3)*MAX(Tabla1[Total Buying Value])),"Pequeña","Mediana"))</f>
        <v>Grande</v>
      </c>
      <c r="X222" s="4" t="str">
        <f>IF(Tabla1[[#This Row],[PAYMENT MODE]]="CASH","VERDADERO","FALSO")</f>
        <v>VERDADERO</v>
      </c>
      <c r="Y222" s="15" t="str">
        <f>TEXT(Tabla1[[#This Row],[formatted_date]],"mmm-aaaa")</f>
        <v>oct-2021</v>
      </c>
    </row>
    <row r="223" spans="1:25">
      <c r="A223">
        <v>44491</v>
      </c>
      <c r="B223" t="s">
        <v>57</v>
      </c>
      <c r="C223" t="str">
        <f>Tabla1[[#This Row],[DATE]]&amp;Tabla1[[#This Row],[PRODUCT ID]]</f>
        <v>44491P0009</v>
      </c>
      <c r="D223">
        <v>1</v>
      </c>
      <c r="E223" t="s">
        <v>70</v>
      </c>
      <c r="F223" t="s">
        <v>138</v>
      </c>
      <c r="G223" s="5">
        <v>31</v>
      </c>
      <c r="H223" t="s">
        <v>109</v>
      </c>
      <c r="I223" t="s">
        <v>119</v>
      </c>
      <c r="J223" t="s">
        <v>125</v>
      </c>
      <c r="K223" s="12">
        <v>6</v>
      </c>
      <c r="L223" s="12">
        <v>7.8599999999999994</v>
      </c>
      <c r="M223" s="12">
        <v>6</v>
      </c>
      <c r="N223" s="8">
        <v>7.8599999999999994</v>
      </c>
      <c r="O223">
        <v>22</v>
      </c>
      <c r="P223" t="s">
        <v>135</v>
      </c>
      <c r="Q223">
        <v>2021</v>
      </c>
      <c r="R223" s="3">
        <v>44491</v>
      </c>
      <c r="S223" s="8">
        <f>Tabla1[[#This Row],[DISCOUNT %]]%*Tabla1[[#This Row],[Total Selling Value]]</f>
        <v>2.4365999999999999</v>
      </c>
      <c r="T223" s="12">
        <f>Tabla1[[#This Row],[SELLING PRICE]]-Tabla1[[#This Row],[BUYING PRIZE]]</f>
        <v>1.8599999999999994</v>
      </c>
      <c r="U223" s="12">
        <f>Tabla1[[#This Row],[profit_per_product]]*Tabla1[[#This Row],[QUANTITY]]</f>
        <v>1.8599999999999994</v>
      </c>
      <c r="V223" s="16">
        <f>Tabla1[[#This Row],[total_profit]]/Tabla1[[#This Row],[Total Selling Value]]</f>
        <v>0.23664122137404575</v>
      </c>
      <c r="W223" s="4" t="str">
        <f>IF(Tabla1[[#This Row],[Total Buying Value]]&gt;=((2/3)*MAX(Tabla1[Total Buying Value])),"Grande",IF(Tabla1[[#This Row],[Total Buying Value]]&lt;=((1/3)*MAX(Tabla1[Total Buying Value])),"Pequeña","Mediana"))</f>
        <v>Pequeña</v>
      </c>
      <c r="X223" s="4" t="str">
        <f>IF(Tabla1[[#This Row],[PAYMENT MODE]]="CASH","VERDADERO","FALSO")</f>
        <v>VERDADERO</v>
      </c>
      <c r="Y223" s="15" t="str">
        <f>TEXT(Tabla1[[#This Row],[formatted_date]],"mmm-aaaa")</f>
        <v>oct-2021</v>
      </c>
    </row>
    <row r="224" spans="1:25">
      <c r="A224">
        <v>44493</v>
      </c>
      <c r="B224" t="s">
        <v>51</v>
      </c>
      <c r="C224" t="str">
        <f>Tabla1[[#This Row],[DATE]]&amp;Tabla1[[#This Row],[PRODUCT ID]]</f>
        <v>44493P0011</v>
      </c>
      <c r="D224">
        <v>3</v>
      </c>
      <c r="E224" t="s">
        <v>68</v>
      </c>
      <c r="F224" t="s">
        <v>138</v>
      </c>
      <c r="G224" s="5">
        <v>46</v>
      </c>
      <c r="H224" t="s">
        <v>103</v>
      </c>
      <c r="I224" t="s">
        <v>120</v>
      </c>
      <c r="J224" t="s">
        <v>124</v>
      </c>
      <c r="K224" s="12">
        <v>44</v>
      </c>
      <c r="L224" s="12">
        <v>48.4</v>
      </c>
      <c r="M224" s="12">
        <v>132</v>
      </c>
      <c r="N224" s="8">
        <v>145.19999999999999</v>
      </c>
      <c r="O224">
        <v>24</v>
      </c>
      <c r="P224" t="s">
        <v>135</v>
      </c>
      <c r="Q224">
        <v>2021</v>
      </c>
      <c r="R224" s="3">
        <v>44493</v>
      </c>
      <c r="S224" s="8">
        <f>Tabla1[[#This Row],[DISCOUNT %]]%*Tabla1[[#This Row],[Total Selling Value]]</f>
        <v>66.792000000000002</v>
      </c>
      <c r="T224" s="12">
        <f>Tabla1[[#This Row],[SELLING PRICE]]-Tabla1[[#This Row],[BUYING PRIZE]]</f>
        <v>4.3999999999999986</v>
      </c>
      <c r="U224" s="12">
        <f>Tabla1[[#This Row],[profit_per_product]]*Tabla1[[#This Row],[QUANTITY]]</f>
        <v>13.199999999999996</v>
      </c>
      <c r="V224" s="16">
        <f>Tabla1[[#This Row],[total_profit]]/Tabla1[[#This Row],[Total Selling Value]]</f>
        <v>9.0909090909090884E-2</v>
      </c>
      <c r="W224" s="4" t="str">
        <f>IF(Tabla1[[#This Row],[Total Buying Value]]&gt;=((2/3)*MAX(Tabla1[Total Buying Value])),"Grande",IF(Tabla1[[#This Row],[Total Buying Value]]&lt;=((1/3)*MAX(Tabla1[Total Buying Value])),"Pequeña","Mediana"))</f>
        <v>Pequeña</v>
      </c>
      <c r="X224" s="4" t="str">
        <f>IF(Tabla1[[#This Row],[PAYMENT MODE]]="CASH","VERDADERO","FALSO")</f>
        <v>VERDADERO</v>
      </c>
      <c r="Y224" s="15" t="str">
        <f>TEXT(Tabla1[[#This Row],[formatted_date]],"mmm-aaaa")</f>
        <v>oct-2021</v>
      </c>
    </row>
    <row r="225" spans="1:25">
      <c r="A225">
        <v>44494</v>
      </c>
      <c r="B225" t="s">
        <v>31</v>
      </c>
      <c r="C225" t="str">
        <f>Tabla1[[#This Row],[DATE]]&amp;Tabla1[[#This Row],[PRODUCT ID]]</f>
        <v>44494P0044</v>
      </c>
      <c r="D225">
        <v>9</v>
      </c>
      <c r="E225" t="s">
        <v>71</v>
      </c>
      <c r="F225" t="s">
        <v>138</v>
      </c>
      <c r="G225" s="5">
        <v>32</v>
      </c>
      <c r="H225" t="s">
        <v>81</v>
      </c>
      <c r="I225" t="s">
        <v>118</v>
      </c>
      <c r="J225" t="s">
        <v>123</v>
      </c>
      <c r="K225" s="12">
        <v>76</v>
      </c>
      <c r="L225" s="12">
        <v>82.08</v>
      </c>
      <c r="M225" s="12">
        <v>684</v>
      </c>
      <c r="N225" s="8">
        <v>738.72</v>
      </c>
      <c r="O225">
        <v>25</v>
      </c>
      <c r="P225" t="s">
        <v>135</v>
      </c>
      <c r="Q225">
        <v>2021</v>
      </c>
      <c r="R225" s="3">
        <v>44494</v>
      </c>
      <c r="S225" s="8">
        <f>Tabla1[[#This Row],[DISCOUNT %]]%*Tabla1[[#This Row],[Total Selling Value]]</f>
        <v>236.3904</v>
      </c>
      <c r="T225" s="12">
        <f>Tabla1[[#This Row],[SELLING PRICE]]-Tabla1[[#This Row],[BUYING PRIZE]]</f>
        <v>6.0799999999999983</v>
      </c>
      <c r="U225" s="12">
        <f>Tabla1[[#This Row],[profit_per_product]]*Tabla1[[#This Row],[QUANTITY]]</f>
        <v>54.719999999999985</v>
      </c>
      <c r="V225" s="16">
        <f>Tabla1[[#This Row],[total_profit]]/Tabla1[[#This Row],[Total Selling Value]]</f>
        <v>7.4074074074074056E-2</v>
      </c>
      <c r="W225" s="4" t="str">
        <f>IF(Tabla1[[#This Row],[Total Buying Value]]&gt;=((2/3)*MAX(Tabla1[Total Buying Value])),"Grande",IF(Tabla1[[#This Row],[Total Buying Value]]&lt;=((1/3)*MAX(Tabla1[Total Buying Value])),"Pequeña","Mediana"))</f>
        <v>Pequeña</v>
      </c>
      <c r="X225" s="4" t="str">
        <f>IF(Tabla1[[#This Row],[PAYMENT MODE]]="CASH","VERDADERO","FALSO")</f>
        <v>VERDADERO</v>
      </c>
      <c r="Y225" s="15" t="str">
        <f>TEXT(Tabla1[[#This Row],[formatted_date]],"mmm-aaaa")</f>
        <v>oct-2021</v>
      </c>
    </row>
    <row r="226" spans="1:25">
      <c r="A226">
        <v>44495</v>
      </c>
      <c r="B226" t="s">
        <v>23</v>
      </c>
      <c r="C226" t="str">
        <f>Tabla1[[#This Row],[DATE]]&amp;Tabla1[[#This Row],[PRODUCT ID]]</f>
        <v>44495P0004</v>
      </c>
      <c r="D226">
        <v>6</v>
      </c>
      <c r="E226" t="s">
        <v>68</v>
      </c>
      <c r="F226" t="s">
        <v>138</v>
      </c>
      <c r="G226" s="5">
        <v>2</v>
      </c>
      <c r="H226" t="s">
        <v>76</v>
      </c>
      <c r="I226" t="s">
        <v>119</v>
      </c>
      <c r="J226" t="s">
        <v>124</v>
      </c>
      <c r="K226" s="12">
        <v>44</v>
      </c>
      <c r="L226" s="12">
        <v>48.84</v>
      </c>
      <c r="M226" s="12">
        <v>264</v>
      </c>
      <c r="N226" s="8">
        <v>293.04000000000002</v>
      </c>
      <c r="O226">
        <v>26</v>
      </c>
      <c r="P226" t="s">
        <v>135</v>
      </c>
      <c r="Q226">
        <v>2021</v>
      </c>
      <c r="R226" s="3">
        <v>44495</v>
      </c>
      <c r="S226" s="8">
        <f>Tabla1[[#This Row],[DISCOUNT %]]%*Tabla1[[#This Row],[Total Selling Value]]</f>
        <v>5.8608000000000002</v>
      </c>
      <c r="T226" s="12">
        <f>Tabla1[[#This Row],[SELLING PRICE]]-Tabla1[[#This Row],[BUYING PRIZE]]</f>
        <v>4.8400000000000034</v>
      </c>
      <c r="U226" s="12">
        <f>Tabla1[[#This Row],[profit_per_product]]*Tabla1[[#This Row],[QUANTITY]]</f>
        <v>29.04000000000002</v>
      </c>
      <c r="V226" s="16">
        <f>Tabla1[[#This Row],[total_profit]]/Tabla1[[#This Row],[Total Selling Value]]</f>
        <v>9.9099099099099155E-2</v>
      </c>
      <c r="W226" s="4" t="str">
        <f>IF(Tabla1[[#This Row],[Total Buying Value]]&gt;=((2/3)*MAX(Tabla1[Total Buying Value])),"Grande",IF(Tabla1[[#This Row],[Total Buying Value]]&lt;=((1/3)*MAX(Tabla1[Total Buying Value])),"Pequeña","Mediana"))</f>
        <v>Pequeña</v>
      </c>
      <c r="X226" s="4" t="str">
        <f>IF(Tabla1[[#This Row],[PAYMENT MODE]]="CASH","VERDADERO","FALSO")</f>
        <v>VERDADERO</v>
      </c>
      <c r="Y226" s="15" t="str">
        <f>TEXT(Tabla1[[#This Row],[formatted_date]],"mmm-aaaa")</f>
        <v>oct-2021</v>
      </c>
    </row>
    <row r="227" spans="1:25">
      <c r="A227">
        <v>44497</v>
      </c>
      <c r="B227" t="s">
        <v>45</v>
      </c>
      <c r="C227" t="str">
        <f>Tabla1[[#This Row],[DATE]]&amp;Tabla1[[#This Row],[PRODUCT ID]]</f>
        <v>44497P0008</v>
      </c>
      <c r="D227">
        <v>1</v>
      </c>
      <c r="E227" t="s">
        <v>70</v>
      </c>
      <c r="F227" t="s">
        <v>138</v>
      </c>
      <c r="G227" s="5">
        <v>4</v>
      </c>
      <c r="H227" t="s">
        <v>96</v>
      </c>
      <c r="I227" t="s">
        <v>119</v>
      </c>
      <c r="J227" t="s">
        <v>123</v>
      </c>
      <c r="K227" s="12">
        <v>83</v>
      </c>
      <c r="L227" s="12">
        <v>94.62</v>
      </c>
      <c r="M227" s="12">
        <v>83</v>
      </c>
      <c r="N227" s="8">
        <v>94.62</v>
      </c>
      <c r="O227">
        <v>28</v>
      </c>
      <c r="P227" t="s">
        <v>135</v>
      </c>
      <c r="Q227">
        <v>2021</v>
      </c>
      <c r="R227" s="3">
        <v>44497</v>
      </c>
      <c r="S227" s="8">
        <f>Tabla1[[#This Row],[DISCOUNT %]]%*Tabla1[[#This Row],[Total Selling Value]]</f>
        <v>3.7848000000000002</v>
      </c>
      <c r="T227" s="12">
        <f>Tabla1[[#This Row],[SELLING PRICE]]-Tabla1[[#This Row],[BUYING PRIZE]]</f>
        <v>11.620000000000005</v>
      </c>
      <c r="U227" s="12">
        <f>Tabla1[[#This Row],[profit_per_product]]*Tabla1[[#This Row],[QUANTITY]]</f>
        <v>11.620000000000005</v>
      </c>
      <c r="V227" s="16">
        <f>Tabla1[[#This Row],[total_profit]]/Tabla1[[#This Row],[Total Selling Value]]</f>
        <v>0.1228070175438597</v>
      </c>
      <c r="W227" s="4" t="str">
        <f>IF(Tabla1[[#This Row],[Total Buying Value]]&gt;=((2/3)*MAX(Tabla1[Total Buying Value])),"Grande",IF(Tabla1[[#This Row],[Total Buying Value]]&lt;=((1/3)*MAX(Tabla1[Total Buying Value])),"Pequeña","Mediana"))</f>
        <v>Pequeña</v>
      </c>
      <c r="X227" s="4" t="str">
        <f>IF(Tabla1[[#This Row],[PAYMENT MODE]]="CASH","VERDADERO","FALSO")</f>
        <v>VERDADERO</v>
      </c>
      <c r="Y227" s="15" t="str">
        <f>TEXT(Tabla1[[#This Row],[formatted_date]],"mmm-aaaa")</f>
        <v>oct-2021</v>
      </c>
    </row>
    <row r="228" spans="1:25">
      <c r="A228">
        <v>44498</v>
      </c>
      <c r="B228" t="s">
        <v>21</v>
      </c>
      <c r="C228" t="str">
        <f>Tabla1[[#This Row],[DATE]]&amp;Tabla1[[#This Row],[PRODUCT ID]]</f>
        <v>44498P0038</v>
      </c>
      <c r="D228">
        <v>14</v>
      </c>
      <c r="E228" t="s">
        <v>71</v>
      </c>
      <c r="F228" t="s">
        <v>71</v>
      </c>
      <c r="G228" s="5">
        <v>53</v>
      </c>
      <c r="H228" t="s">
        <v>74</v>
      </c>
      <c r="I228" t="s">
        <v>118</v>
      </c>
      <c r="J228" t="s">
        <v>123</v>
      </c>
      <c r="K228" s="12">
        <v>72</v>
      </c>
      <c r="L228" s="12">
        <v>79.92</v>
      </c>
      <c r="M228" s="12">
        <v>1008</v>
      </c>
      <c r="N228" s="8">
        <v>1118.8800000000001</v>
      </c>
      <c r="O228">
        <v>29</v>
      </c>
      <c r="P228" t="s">
        <v>135</v>
      </c>
      <c r="Q228">
        <v>2021</v>
      </c>
      <c r="R228" s="3">
        <v>44498</v>
      </c>
      <c r="S228" s="8">
        <f>Tabla1[[#This Row],[DISCOUNT %]]%*Tabla1[[#This Row],[Total Selling Value]]</f>
        <v>593.0064000000001</v>
      </c>
      <c r="T228" s="12">
        <f>Tabla1[[#This Row],[SELLING PRICE]]-Tabla1[[#This Row],[BUYING PRIZE]]</f>
        <v>7.9200000000000017</v>
      </c>
      <c r="U228" s="12">
        <f>Tabla1[[#This Row],[profit_per_product]]*Tabla1[[#This Row],[QUANTITY]]</f>
        <v>110.88000000000002</v>
      </c>
      <c r="V228" s="16">
        <f>Tabla1[[#This Row],[total_profit]]/Tabla1[[#This Row],[Total Selling Value]]</f>
        <v>9.9099099099099114E-2</v>
      </c>
      <c r="W228" s="4" t="str">
        <f>IF(Tabla1[[#This Row],[Total Buying Value]]&gt;=((2/3)*MAX(Tabla1[Total Buying Value])),"Grande",IF(Tabla1[[#This Row],[Total Buying Value]]&lt;=((1/3)*MAX(Tabla1[Total Buying Value])),"Pequeña","Mediana"))</f>
        <v>Mediana</v>
      </c>
      <c r="X228" s="4" t="str">
        <f>IF(Tabla1[[#This Row],[PAYMENT MODE]]="CASH","VERDADERO","FALSO")</f>
        <v>FALSO</v>
      </c>
      <c r="Y228" s="15" t="str">
        <f>TEXT(Tabla1[[#This Row],[formatted_date]],"mmm-aaaa")</f>
        <v>oct-2021</v>
      </c>
    </row>
    <row r="229" spans="1:25">
      <c r="A229">
        <v>44500</v>
      </c>
      <c r="B229" t="s">
        <v>52</v>
      </c>
      <c r="C229" t="str">
        <f>Tabla1[[#This Row],[DATE]]&amp;Tabla1[[#This Row],[PRODUCT ID]]</f>
        <v>44500P0021</v>
      </c>
      <c r="D229">
        <v>6</v>
      </c>
      <c r="E229" t="s">
        <v>71</v>
      </c>
      <c r="F229" t="s">
        <v>138</v>
      </c>
      <c r="G229" s="5">
        <v>49</v>
      </c>
      <c r="H229" t="s">
        <v>104</v>
      </c>
      <c r="I229" t="s">
        <v>117</v>
      </c>
      <c r="J229" t="s">
        <v>122</v>
      </c>
      <c r="K229" s="12">
        <v>126</v>
      </c>
      <c r="L229" s="12">
        <v>162.54</v>
      </c>
      <c r="M229" s="12">
        <v>756</v>
      </c>
      <c r="N229" s="8">
        <v>975.24</v>
      </c>
      <c r="O229">
        <v>31</v>
      </c>
      <c r="P229" t="s">
        <v>135</v>
      </c>
      <c r="Q229">
        <v>2021</v>
      </c>
      <c r="R229" s="3">
        <v>44500</v>
      </c>
      <c r="S229" s="8">
        <f>Tabla1[[#This Row],[DISCOUNT %]]%*Tabla1[[#This Row],[Total Selling Value]]</f>
        <v>477.86759999999998</v>
      </c>
      <c r="T229" s="12">
        <f>Tabla1[[#This Row],[SELLING PRICE]]-Tabla1[[#This Row],[BUYING PRIZE]]</f>
        <v>36.539999999999992</v>
      </c>
      <c r="U229" s="12">
        <f>Tabla1[[#This Row],[profit_per_product]]*Tabla1[[#This Row],[QUANTITY]]</f>
        <v>219.23999999999995</v>
      </c>
      <c r="V229" s="16">
        <f>Tabla1[[#This Row],[total_profit]]/Tabla1[[#This Row],[Total Selling Value]]</f>
        <v>0.22480620155038755</v>
      </c>
      <c r="W229" s="4" t="str">
        <f>IF(Tabla1[[#This Row],[Total Buying Value]]&gt;=((2/3)*MAX(Tabla1[Total Buying Value])),"Grande",IF(Tabla1[[#This Row],[Total Buying Value]]&lt;=((1/3)*MAX(Tabla1[Total Buying Value])),"Pequeña","Mediana"))</f>
        <v>Mediana</v>
      </c>
      <c r="X229" s="4" t="str">
        <f>IF(Tabla1[[#This Row],[PAYMENT MODE]]="CASH","VERDADERO","FALSO")</f>
        <v>VERDADERO</v>
      </c>
      <c r="Y229" s="15" t="str">
        <f>TEXT(Tabla1[[#This Row],[formatted_date]],"mmm-aaaa")</f>
        <v>oct-2021</v>
      </c>
    </row>
    <row r="230" spans="1:25">
      <c r="A230">
        <v>44503</v>
      </c>
      <c r="B230" t="s">
        <v>22</v>
      </c>
      <c r="C230" t="str">
        <f>Tabla1[[#This Row],[DATE]]&amp;Tabla1[[#This Row],[PRODUCT ID]]</f>
        <v>44503P0013</v>
      </c>
      <c r="D230">
        <v>12</v>
      </c>
      <c r="E230" t="s">
        <v>70</v>
      </c>
      <c r="F230" t="s">
        <v>138</v>
      </c>
      <c r="G230" s="5">
        <v>51</v>
      </c>
      <c r="H230" t="s">
        <v>75</v>
      </c>
      <c r="I230" t="s">
        <v>120</v>
      </c>
      <c r="J230" t="s">
        <v>123</v>
      </c>
      <c r="K230" s="12">
        <v>112</v>
      </c>
      <c r="L230" s="12">
        <v>122.08</v>
      </c>
      <c r="M230" s="12">
        <v>1344</v>
      </c>
      <c r="N230" s="8">
        <v>1464.96</v>
      </c>
      <c r="O230">
        <v>3</v>
      </c>
      <c r="P230" t="s">
        <v>136</v>
      </c>
      <c r="Q230">
        <v>2021</v>
      </c>
      <c r="R230" s="3">
        <v>44503</v>
      </c>
      <c r="S230" s="8">
        <f>Tabla1[[#This Row],[DISCOUNT %]]%*Tabla1[[#This Row],[Total Selling Value]]</f>
        <v>747.12959999999998</v>
      </c>
      <c r="T230" s="12">
        <f>Tabla1[[#This Row],[SELLING PRICE]]-Tabla1[[#This Row],[BUYING PRIZE]]</f>
        <v>10.079999999999998</v>
      </c>
      <c r="U230" s="12">
        <f>Tabla1[[#This Row],[profit_per_product]]*Tabla1[[#This Row],[QUANTITY]]</f>
        <v>120.95999999999998</v>
      </c>
      <c r="V230" s="16">
        <f>Tabla1[[#This Row],[total_profit]]/Tabla1[[#This Row],[Total Selling Value]]</f>
        <v>8.2568807339449532E-2</v>
      </c>
      <c r="W230" s="4" t="str">
        <f>IF(Tabla1[[#This Row],[Total Buying Value]]&gt;=((2/3)*MAX(Tabla1[Total Buying Value])),"Grande",IF(Tabla1[[#This Row],[Total Buying Value]]&lt;=((1/3)*MAX(Tabla1[Total Buying Value])),"Pequeña","Mediana"))</f>
        <v>Mediana</v>
      </c>
      <c r="X230" s="4" t="str">
        <f>IF(Tabla1[[#This Row],[PAYMENT MODE]]="CASH","VERDADERO","FALSO")</f>
        <v>VERDADERO</v>
      </c>
      <c r="Y230" s="15" t="str">
        <f>TEXT(Tabla1[[#This Row],[formatted_date]],"mmm-aaaa")</f>
        <v>nov-2021</v>
      </c>
    </row>
    <row r="231" spans="1:25">
      <c r="A231">
        <v>44506</v>
      </c>
      <c r="B231" t="s">
        <v>63</v>
      </c>
      <c r="C231" t="str">
        <f>Tabla1[[#This Row],[DATE]]&amp;Tabla1[[#This Row],[PRODUCT ID]]</f>
        <v>44506P0036</v>
      </c>
      <c r="D231">
        <v>10</v>
      </c>
      <c r="E231" t="s">
        <v>70</v>
      </c>
      <c r="F231" t="s">
        <v>71</v>
      </c>
      <c r="G231" s="5">
        <v>30</v>
      </c>
      <c r="H231" t="s">
        <v>116</v>
      </c>
      <c r="I231" t="s">
        <v>121</v>
      </c>
      <c r="J231" t="s">
        <v>123</v>
      </c>
      <c r="K231" s="12">
        <v>90</v>
      </c>
      <c r="L231" s="12">
        <v>96.3</v>
      </c>
      <c r="M231" s="12">
        <v>900</v>
      </c>
      <c r="N231" s="8">
        <v>963</v>
      </c>
      <c r="O231">
        <v>6</v>
      </c>
      <c r="P231" t="s">
        <v>136</v>
      </c>
      <c r="Q231">
        <v>2021</v>
      </c>
      <c r="R231" s="3">
        <v>44506</v>
      </c>
      <c r="S231" s="8">
        <f>Tabla1[[#This Row],[DISCOUNT %]]%*Tabla1[[#This Row],[Total Selling Value]]</f>
        <v>288.89999999999998</v>
      </c>
      <c r="T231" s="12">
        <f>Tabla1[[#This Row],[SELLING PRICE]]-Tabla1[[#This Row],[BUYING PRIZE]]</f>
        <v>6.2999999999999972</v>
      </c>
      <c r="U231" s="12">
        <f>Tabla1[[#This Row],[profit_per_product]]*Tabla1[[#This Row],[QUANTITY]]</f>
        <v>62.999999999999972</v>
      </c>
      <c r="V231" s="16">
        <f>Tabla1[[#This Row],[total_profit]]/Tabla1[[#This Row],[Total Selling Value]]</f>
        <v>6.5420560747663517E-2</v>
      </c>
      <c r="W231" s="4" t="str">
        <f>IF(Tabla1[[#This Row],[Total Buying Value]]&gt;=((2/3)*MAX(Tabla1[Total Buying Value])),"Grande",IF(Tabla1[[#This Row],[Total Buying Value]]&lt;=((1/3)*MAX(Tabla1[Total Buying Value])),"Pequeña","Mediana"))</f>
        <v>Mediana</v>
      </c>
      <c r="X231" s="4" t="str">
        <f>IF(Tabla1[[#This Row],[PAYMENT MODE]]="CASH","VERDADERO","FALSO")</f>
        <v>FALSO</v>
      </c>
      <c r="Y231" s="15" t="str">
        <f>TEXT(Tabla1[[#This Row],[formatted_date]],"mmm-aaaa")</f>
        <v>nov-2021</v>
      </c>
    </row>
    <row r="232" spans="1:25">
      <c r="A232">
        <v>44508</v>
      </c>
      <c r="B232" t="s">
        <v>56</v>
      </c>
      <c r="C232" t="str">
        <f>Tabla1[[#This Row],[DATE]]&amp;Tabla1[[#This Row],[PRODUCT ID]]</f>
        <v>44508P0007</v>
      </c>
      <c r="D232">
        <v>15</v>
      </c>
      <c r="E232" t="s">
        <v>70</v>
      </c>
      <c r="F232" t="s">
        <v>71</v>
      </c>
      <c r="G232" s="5">
        <v>8</v>
      </c>
      <c r="H232" t="s">
        <v>108</v>
      </c>
      <c r="I232" t="s">
        <v>119</v>
      </c>
      <c r="J232" t="s">
        <v>124</v>
      </c>
      <c r="K232" s="12">
        <v>43</v>
      </c>
      <c r="L232" s="12">
        <v>47.73</v>
      </c>
      <c r="M232" s="12">
        <v>645</v>
      </c>
      <c r="N232" s="8">
        <v>715.95</v>
      </c>
      <c r="O232">
        <v>8</v>
      </c>
      <c r="P232" t="s">
        <v>136</v>
      </c>
      <c r="Q232">
        <v>2021</v>
      </c>
      <c r="R232" s="3">
        <v>44508</v>
      </c>
      <c r="S232" s="8">
        <f>Tabla1[[#This Row],[DISCOUNT %]]%*Tabla1[[#This Row],[Total Selling Value]]</f>
        <v>57.276000000000003</v>
      </c>
      <c r="T232" s="12">
        <f>Tabla1[[#This Row],[SELLING PRICE]]-Tabla1[[#This Row],[BUYING PRIZE]]</f>
        <v>4.7299999999999969</v>
      </c>
      <c r="U232" s="12">
        <f>Tabla1[[#This Row],[profit_per_product]]*Tabla1[[#This Row],[QUANTITY]]</f>
        <v>70.94999999999996</v>
      </c>
      <c r="V232" s="16">
        <f>Tabla1[[#This Row],[total_profit]]/Tabla1[[#This Row],[Total Selling Value]]</f>
        <v>9.9099099099099031E-2</v>
      </c>
      <c r="W232" s="4" t="str">
        <f>IF(Tabla1[[#This Row],[Total Buying Value]]&gt;=((2/3)*MAX(Tabla1[Total Buying Value])),"Grande",IF(Tabla1[[#This Row],[Total Buying Value]]&lt;=((1/3)*MAX(Tabla1[Total Buying Value])),"Pequeña","Mediana"))</f>
        <v>Pequeña</v>
      </c>
      <c r="X232" s="4" t="str">
        <f>IF(Tabla1[[#This Row],[PAYMENT MODE]]="CASH","VERDADERO","FALSO")</f>
        <v>FALSO</v>
      </c>
      <c r="Y232" s="15" t="str">
        <f>TEXT(Tabla1[[#This Row],[formatted_date]],"mmm-aaaa")</f>
        <v>nov-2021</v>
      </c>
    </row>
    <row r="233" spans="1:25">
      <c r="A233">
        <v>44510</v>
      </c>
      <c r="B233" t="s">
        <v>30</v>
      </c>
      <c r="C233" t="str">
        <f>Tabla1[[#This Row],[DATE]]&amp;Tabla1[[#This Row],[PRODUCT ID]]</f>
        <v>44510P0042</v>
      </c>
      <c r="D233">
        <v>6</v>
      </c>
      <c r="E233" t="s">
        <v>71</v>
      </c>
      <c r="F233" t="s">
        <v>138</v>
      </c>
      <c r="G233" s="5">
        <v>28</v>
      </c>
      <c r="H233" t="s">
        <v>80</v>
      </c>
      <c r="I233" t="s">
        <v>118</v>
      </c>
      <c r="J233" t="s">
        <v>122</v>
      </c>
      <c r="K233" s="12">
        <v>120</v>
      </c>
      <c r="L233" s="12">
        <v>162</v>
      </c>
      <c r="M233" s="12">
        <v>720</v>
      </c>
      <c r="N233" s="8">
        <v>972</v>
      </c>
      <c r="O233">
        <v>10</v>
      </c>
      <c r="P233" t="s">
        <v>136</v>
      </c>
      <c r="Q233">
        <v>2021</v>
      </c>
      <c r="R233" s="3">
        <v>44510</v>
      </c>
      <c r="S233" s="8">
        <f>Tabla1[[#This Row],[DISCOUNT %]]%*Tabla1[[#This Row],[Total Selling Value]]</f>
        <v>272.16000000000003</v>
      </c>
      <c r="T233" s="12">
        <f>Tabla1[[#This Row],[SELLING PRICE]]-Tabla1[[#This Row],[BUYING PRIZE]]</f>
        <v>42</v>
      </c>
      <c r="U233" s="12">
        <f>Tabla1[[#This Row],[profit_per_product]]*Tabla1[[#This Row],[QUANTITY]]</f>
        <v>252</v>
      </c>
      <c r="V233" s="16">
        <f>Tabla1[[#This Row],[total_profit]]/Tabla1[[#This Row],[Total Selling Value]]</f>
        <v>0.25925925925925924</v>
      </c>
      <c r="W233" s="4" t="str">
        <f>IF(Tabla1[[#This Row],[Total Buying Value]]&gt;=((2/3)*MAX(Tabla1[Total Buying Value])),"Grande",IF(Tabla1[[#This Row],[Total Buying Value]]&lt;=((1/3)*MAX(Tabla1[Total Buying Value])),"Pequeña","Mediana"))</f>
        <v>Pequeña</v>
      </c>
      <c r="X233" s="4" t="str">
        <f>IF(Tabla1[[#This Row],[PAYMENT MODE]]="CASH","VERDADERO","FALSO")</f>
        <v>VERDADERO</v>
      </c>
      <c r="Y233" s="15" t="str">
        <f>TEXT(Tabla1[[#This Row],[formatted_date]],"mmm-aaaa")</f>
        <v>nov-2021</v>
      </c>
    </row>
    <row r="234" spans="1:25">
      <c r="A234">
        <v>44511</v>
      </c>
      <c r="B234" t="s">
        <v>37</v>
      </c>
      <c r="C234" t="str">
        <f>Tabla1[[#This Row],[DATE]]&amp;Tabla1[[#This Row],[PRODUCT ID]]</f>
        <v>44511P0040</v>
      </c>
      <c r="D234">
        <v>12</v>
      </c>
      <c r="E234" t="s">
        <v>68</v>
      </c>
      <c r="F234" t="s">
        <v>71</v>
      </c>
      <c r="G234" s="5">
        <v>39</v>
      </c>
      <c r="H234" t="s">
        <v>87</v>
      </c>
      <c r="I234" t="s">
        <v>118</v>
      </c>
      <c r="J234" t="s">
        <v>123</v>
      </c>
      <c r="K234" s="12">
        <v>90</v>
      </c>
      <c r="L234" s="12">
        <v>115.2</v>
      </c>
      <c r="M234" s="12">
        <v>1080</v>
      </c>
      <c r="N234" s="8">
        <v>1382.4</v>
      </c>
      <c r="O234">
        <v>11</v>
      </c>
      <c r="P234" t="s">
        <v>136</v>
      </c>
      <c r="Q234">
        <v>2021</v>
      </c>
      <c r="R234" s="3">
        <v>44511</v>
      </c>
      <c r="S234" s="8">
        <f>Tabla1[[#This Row],[DISCOUNT %]]%*Tabla1[[#This Row],[Total Selling Value]]</f>
        <v>539.13600000000008</v>
      </c>
      <c r="T234" s="12">
        <f>Tabla1[[#This Row],[SELLING PRICE]]-Tabla1[[#This Row],[BUYING PRIZE]]</f>
        <v>25.200000000000003</v>
      </c>
      <c r="U234" s="12">
        <f>Tabla1[[#This Row],[profit_per_product]]*Tabla1[[#This Row],[QUANTITY]]</f>
        <v>302.40000000000003</v>
      </c>
      <c r="V234" s="16">
        <f>Tabla1[[#This Row],[total_profit]]/Tabla1[[#This Row],[Total Selling Value]]</f>
        <v>0.21875</v>
      </c>
      <c r="W234" s="4" t="str">
        <f>IF(Tabla1[[#This Row],[Total Buying Value]]&gt;=((2/3)*MAX(Tabla1[Total Buying Value])),"Grande",IF(Tabla1[[#This Row],[Total Buying Value]]&lt;=((1/3)*MAX(Tabla1[Total Buying Value])),"Pequeña","Mediana"))</f>
        <v>Mediana</v>
      </c>
      <c r="X234" s="4" t="str">
        <f>IF(Tabla1[[#This Row],[PAYMENT MODE]]="CASH","VERDADERO","FALSO")</f>
        <v>FALSO</v>
      </c>
      <c r="Y234" s="15" t="str">
        <f>TEXT(Tabla1[[#This Row],[formatted_date]],"mmm-aaaa")</f>
        <v>nov-2021</v>
      </c>
    </row>
    <row r="235" spans="1:25">
      <c r="A235">
        <v>44512</v>
      </c>
      <c r="B235" t="s">
        <v>40</v>
      </c>
      <c r="C235" t="str">
        <f>Tabla1[[#This Row],[DATE]]&amp;Tabla1[[#This Row],[PRODUCT ID]]</f>
        <v>44512P0010</v>
      </c>
      <c r="D235">
        <v>3</v>
      </c>
      <c r="E235" t="s">
        <v>71</v>
      </c>
      <c r="F235" t="s">
        <v>138</v>
      </c>
      <c r="G235" s="5">
        <v>26</v>
      </c>
      <c r="H235" t="s">
        <v>90</v>
      </c>
      <c r="I235" t="s">
        <v>120</v>
      </c>
      <c r="J235" t="s">
        <v>122</v>
      </c>
      <c r="K235" s="12">
        <v>148</v>
      </c>
      <c r="L235" s="12">
        <v>164.28</v>
      </c>
      <c r="M235" s="12">
        <v>444</v>
      </c>
      <c r="N235" s="8">
        <v>492.84</v>
      </c>
      <c r="O235">
        <v>12</v>
      </c>
      <c r="P235" t="s">
        <v>136</v>
      </c>
      <c r="Q235">
        <v>2021</v>
      </c>
      <c r="R235" s="3">
        <v>44512</v>
      </c>
      <c r="S235" s="8">
        <f>Tabla1[[#This Row],[DISCOUNT %]]%*Tabla1[[#This Row],[Total Selling Value]]</f>
        <v>128.13839999999999</v>
      </c>
      <c r="T235" s="12">
        <f>Tabla1[[#This Row],[SELLING PRICE]]-Tabla1[[#This Row],[BUYING PRIZE]]</f>
        <v>16.28</v>
      </c>
      <c r="U235" s="12">
        <f>Tabla1[[#This Row],[profit_per_product]]*Tabla1[[#This Row],[QUANTITY]]</f>
        <v>48.84</v>
      </c>
      <c r="V235" s="16">
        <f>Tabla1[[#This Row],[total_profit]]/Tabla1[[#This Row],[Total Selling Value]]</f>
        <v>9.9099099099099114E-2</v>
      </c>
      <c r="W235" s="4" t="str">
        <f>IF(Tabla1[[#This Row],[Total Buying Value]]&gt;=((2/3)*MAX(Tabla1[Total Buying Value])),"Grande",IF(Tabla1[[#This Row],[Total Buying Value]]&lt;=((1/3)*MAX(Tabla1[Total Buying Value])),"Pequeña","Mediana"))</f>
        <v>Pequeña</v>
      </c>
      <c r="X235" s="4" t="str">
        <f>IF(Tabla1[[#This Row],[PAYMENT MODE]]="CASH","VERDADERO","FALSO")</f>
        <v>VERDADERO</v>
      </c>
      <c r="Y235" s="15" t="str">
        <f>TEXT(Tabla1[[#This Row],[formatted_date]],"mmm-aaaa")</f>
        <v>nov-2021</v>
      </c>
    </row>
    <row r="236" spans="1:25">
      <c r="A236">
        <v>44520</v>
      </c>
      <c r="B236" t="s">
        <v>33</v>
      </c>
      <c r="C236" t="str">
        <f>Tabla1[[#This Row],[DATE]]&amp;Tabla1[[#This Row],[PRODUCT ID]]</f>
        <v>44520P0034</v>
      </c>
      <c r="D236">
        <v>14</v>
      </c>
      <c r="E236" t="s">
        <v>71</v>
      </c>
      <c r="F236" t="s">
        <v>71</v>
      </c>
      <c r="G236" s="5">
        <v>18</v>
      </c>
      <c r="H236" t="s">
        <v>83</v>
      </c>
      <c r="I236" t="s">
        <v>121</v>
      </c>
      <c r="J236" t="s">
        <v>124</v>
      </c>
      <c r="K236" s="12">
        <v>55</v>
      </c>
      <c r="L236" s="12">
        <v>58.3</v>
      </c>
      <c r="M236" s="12">
        <v>770</v>
      </c>
      <c r="N236" s="8">
        <v>816.19999999999993</v>
      </c>
      <c r="O236">
        <v>20</v>
      </c>
      <c r="P236" t="s">
        <v>136</v>
      </c>
      <c r="Q236">
        <v>2021</v>
      </c>
      <c r="R236" s="3">
        <v>44520</v>
      </c>
      <c r="S236" s="8">
        <f>Tabla1[[#This Row],[DISCOUNT %]]%*Tabla1[[#This Row],[Total Selling Value]]</f>
        <v>146.91599999999997</v>
      </c>
      <c r="T236" s="12">
        <f>Tabla1[[#This Row],[SELLING PRICE]]-Tabla1[[#This Row],[BUYING PRIZE]]</f>
        <v>3.2999999999999972</v>
      </c>
      <c r="U236" s="12">
        <f>Tabla1[[#This Row],[profit_per_product]]*Tabla1[[#This Row],[QUANTITY]]</f>
        <v>46.19999999999996</v>
      </c>
      <c r="V236" s="16">
        <f>Tabla1[[#This Row],[total_profit]]/Tabla1[[#This Row],[Total Selling Value]]</f>
        <v>5.6603773584905613E-2</v>
      </c>
      <c r="W236" s="4" t="str">
        <f>IF(Tabla1[[#This Row],[Total Buying Value]]&gt;=((2/3)*MAX(Tabla1[Total Buying Value])),"Grande",IF(Tabla1[[#This Row],[Total Buying Value]]&lt;=((1/3)*MAX(Tabla1[Total Buying Value])),"Pequeña","Mediana"))</f>
        <v>Mediana</v>
      </c>
      <c r="X236" s="4" t="str">
        <f>IF(Tabla1[[#This Row],[PAYMENT MODE]]="CASH","VERDADERO","FALSO")</f>
        <v>FALSO</v>
      </c>
      <c r="Y236" s="15" t="str">
        <f>TEXT(Tabla1[[#This Row],[formatted_date]],"mmm-aaaa")</f>
        <v>nov-2021</v>
      </c>
    </row>
    <row r="237" spans="1:25">
      <c r="A237">
        <v>44520</v>
      </c>
      <c r="B237" t="s">
        <v>45</v>
      </c>
      <c r="C237" t="str">
        <f>Tabla1[[#This Row],[DATE]]&amp;Tabla1[[#This Row],[PRODUCT ID]]</f>
        <v>44520P0008</v>
      </c>
      <c r="D237">
        <v>11</v>
      </c>
      <c r="E237" t="s">
        <v>71</v>
      </c>
      <c r="F237" t="s">
        <v>138</v>
      </c>
      <c r="G237" s="5">
        <v>17</v>
      </c>
      <c r="H237" t="s">
        <v>96</v>
      </c>
      <c r="I237" t="s">
        <v>119</v>
      </c>
      <c r="J237" t="s">
        <v>123</v>
      </c>
      <c r="K237" s="12">
        <v>83</v>
      </c>
      <c r="L237" s="12">
        <v>94.62</v>
      </c>
      <c r="M237" s="12">
        <v>913</v>
      </c>
      <c r="N237" s="8">
        <v>1040.82</v>
      </c>
      <c r="O237">
        <v>20</v>
      </c>
      <c r="P237" t="s">
        <v>136</v>
      </c>
      <c r="Q237">
        <v>2021</v>
      </c>
      <c r="R237" s="3">
        <v>44520</v>
      </c>
      <c r="S237" s="8">
        <f>Tabla1[[#This Row],[DISCOUNT %]]%*Tabla1[[#This Row],[Total Selling Value]]</f>
        <v>176.93940000000001</v>
      </c>
      <c r="T237" s="12">
        <f>Tabla1[[#This Row],[SELLING PRICE]]-Tabla1[[#This Row],[BUYING PRIZE]]</f>
        <v>11.620000000000005</v>
      </c>
      <c r="U237" s="12">
        <f>Tabla1[[#This Row],[profit_per_product]]*Tabla1[[#This Row],[QUANTITY]]</f>
        <v>127.82000000000005</v>
      </c>
      <c r="V237" s="16">
        <f>Tabla1[[#This Row],[total_profit]]/Tabla1[[#This Row],[Total Selling Value]]</f>
        <v>0.1228070175438597</v>
      </c>
      <c r="W237" s="4" t="str">
        <f>IF(Tabla1[[#This Row],[Total Buying Value]]&gt;=((2/3)*MAX(Tabla1[Total Buying Value])),"Grande",IF(Tabla1[[#This Row],[Total Buying Value]]&lt;=((1/3)*MAX(Tabla1[Total Buying Value])),"Pequeña","Mediana"))</f>
        <v>Mediana</v>
      </c>
      <c r="X237" s="4" t="str">
        <f>IF(Tabla1[[#This Row],[PAYMENT MODE]]="CASH","VERDADERO","FALSO")</f>
        <v>VERDADERO</v>
      </c>
      <c r="Y237" s="15" t="str">
        <f>TEXT(Tabla1[[#This Row],[formatted_date]],"mmm-aaaa")</f>
        <v>nov-2021</v>
      </c>
    </row>
    <row r="238" spans="1:25">
      <c r="A238">
        <v>44521</v>
      </c>
      <c r="B238" t="s">
        <v>29</v>
      </c>
      <c r="C238" t="str">
        <f>Tabla1[[#This Row],[DATE]]&amp;Tabla1[[#This Row],[PRODUCT ID]]</f>
        <v>44521P0014</v>
      </c>
      <c r="D238">
        <v>1</v>
      </c>
      <c r="E238" t="s">
        <v>68</v>
      </c>
      <c r="F238" t="s">
        <v>71</v>
      </c>
      <c r="G238" s="5">
        <v>40</v>
      </c>
      <c r="H238" t="s">
        <v>113</v>
      </c>
      <c r="I238" t="s">
        <v>120</v>
      </c>
      <c r="J238" t="s">
        <v>123</v>
      </c>
      <c r="K238" s="12">
        <v>112</v>
      </c>
      <c r="L238" s="12">
        <v>146.72</v>
      </c>
      <c r="M238" s="12">
        <v>112</v>
      </c>
      <c r="N238" s="8">
        <v>146.72</v>
      </c>
      <c r="O238">
        <v>21</v>
      </c>
      <c r="P238" t="s">
        <v>136</v>
      </c>
      <c r="Q238">
        <v>2021</v>
      </c>
      <c r="R238" s="3">
        <v>44521</v>
      </c>
      <c r="S238" s="8">
        <f>Tabla1[[#This Row],[DISCOUNT %]]%*Tabla1[[#This Row],[Total Selling Value]]</f>
        <v>58.688000000000002</v>
      </c>
      <c r="T238" s="12">
        <f>Tabla1[[#This Row],[SELLING PRICE]]-Tabla1[[#This Row],[BUYING PRIZE]]</f>
        <v>34.72</v>
      </c>
      <c r="U238" s="12">
        <f>Tabla1[[#This Row],[profit_per_product]]*Tabla1[[#This Row],[QUANTITY]]</f>
        <v>34.72</v>
      </c>
      <c r="V238" s="16">
        <f>Tabla1[[#This Row],[total_profit]]/Tabla1[[#This Row],[Total Selling Value]]</f>
        <v>0.23664122137404581</v>
      </c>
      <c r="W238" s="4" t="str">
        <f>IF(Tabla1[[#This Row],[Total Buying Value]]&gt;=((2/3)*MAX(Tabla1[Total Buying Value])),"Grande",IF(Tabla1[[#This Row],[Total Buying Value]]&lt;=((1/3)*MAX(Tabla1[Total Buying Value])),"Pequeña","Mediana"))</f>
        <v>Pequeña</v>
      </c>
      <c r="X238" s="4" t="str">
        <f>IF(Tabla1[[#This Row],[PAYMENT MODE]]="CASH","VERDADERO","FALSO")</f>
        <v>FALSO</v>
      </c>
      <c r="Y238" s="15" t="str">
        <f>TEXT(Tabla1[[#This Row],[formatted_date]],"mmm-aaaa")</f>
        <v>nov-2021</v>
      </c>
    </row>
    <row r="239" spans="1:25">
      <c r="A239">
        <v>44521</v>
      </c>
      <c r="B239" t="s">
        <v>35</v>
      </c>
      <c r="C239" t="str">
        <f>Tabla1[[#This Row],[DATE]]&amp;Tabla1[[#This Row],[PRODUCT ID]]</f>
        <v>44521P0006</v>
      </c>
      <c r="D239">
        <v>1</v>
      </c>
      <c r="E239" t="s">
        <v>71</v>
      </c>
      <c r="F239" t="s">
        <v>138</v>
      </c>
      <c r="G239" s="5">
        <v>18</v>
      </c>
      <c r="H239" t="s">
        <v>85</v>
      </c>
      <c r="I239" t="s">
        <v>119</v>
      </c>
      <c r="J239" t="s">
        <v>123</v>
      </c>
      <c r="K239" s="12">
        <v>75</v>
      </c>
      <c r="L239" s="12">
        <v>85.5</v>
      </c>
      <c r="M239" s="12">
        <v>75</v>
      </c>
      <c r="N239" s="8">
        <v>85.5</v>
      </c>
      <c r="O239">
        <v>21</v>
      </c>
      <c r="P239" t="s">
        <v>136</v>
      </c>
      <c r="Q239">
        <v>2021</v>
      </c>
      <c r="R239" s="3">
        <v>44521</v>
      </c>
      <c r="S239" s="8">
        <f>Tabla1[[#This Row],[DISCOUNT %]]%*Tabla1[[#This Row],[Total Selling Value]]</f>
        <v>15.389999999999999</v>
      </c>
      <c r="T239" s="12">
        <f>Tabla1[[#This Row],[SELLING PRICE]]-Tabla1[[#This Row],[BUYING PRIZE]]</f>
        <v>10.5</v>
      </c>
      <c r="U239" s="12">
        <f>Tabla1[[#This Row],[profit_per_product]]*Tabla1[[#This Row],[QUANTITY]]</f>
        <v>10.5</v>
      </c>
      <c r="V239" s="16">
        <f>Tabla1[[#This Row],[total_profit]]/Tabla1[[#This Row],[Total Selling Value]]</f>
        <v>0.12280701754385964</v>
      </c>
      <c r="W239" s="4" t="str">
        <f>IF(Tabla1[[#This Row],[Total Buying Value]]&gt;=((2/3)*MAX(Tabla1[Total Buying Value])),"Grande",IF(Tabla1[[#This Row],[Total Buying Value]]&lt;=((1/3)*MAX(Tabla1[Total Buying Value])),"Pequeña","Mediana"))</f>
        <v>Pequeña</v>
      </c>
      <c r="X239" s="4" t="str">
        <f>IF(Tabla1[[#This Row],[PAYMENT MODE]]="CASH","VERDADERO","FALSO")</f>
        <v>VERDADERO</v>
      </c>
      <c r="Y239" s="15" t="str">
        <f>TEXT(Tabla1[[#This Row],[formatted_date]],"mmm-aaaa")</f>
        <v>nov-2021</v>
      </c>
    </row>
    <row r="240" spans="1:25">
      <c r="A240">
        <v>44527</v>
      </c>
      <c r="B240" t="s">
        <v>55</v>
      </c>
      <c r="C240" t="str">
        <f>Tabla1[[#This Row],[DATE]]&amp;Tabla1[[#This Row],[PRODUCT ID]]</f>
        <v>44527P0012</v>
      </c>
      <c r="D240">
        <v>8</v>
      </c>
      <c r="E240" t="s">
        <v>71</v>
      </c>
      <c r="F240" t="s">
        <v>71</v>
      </c>
      <c r="G240" s="5">
        <v>25</v>
      </c>
      <c r="H240" t="s">
        <v>107</v>
      </c>
      <c r="I240" t="s">
        <v>120</v>
      </c>
      <c r="J240" t="s">
        <v>123</v>
      </c>
      <c r="K240" s="12">
        <v>73</v>
      </c>
      <c r="L240" s="12">
        <v>94.17</v>
      </c>
      <c r="M240" s="12">
        <v>584</v>
      </c>
      <c r="N240" s="8">
        <v>753.36</v>
      </c>
      <c r="O240">
        <v>27</v>
      </c>
      <c r="P240" t="s">
        <v>136</v>
      </c>
      <c r="Q240">
        <v>2021</v>
      </c>
      <c r="R240" s="3">
        <v>44527</v>
      </c>
      <c r="S240" s="8">
        <f>Tabla1[[#This Row],[DISCOUNT %]]%*Tabla1[[#This Row],[Total Selling Value]]</f>
        <v>188.34</v>
      </c>
      <c r="T240" s="12">
        <f>Tabla1[[#This Row],[SELLING PRICE]]-Tabla1[[#This Row],[BUYING PRIZE]]</f>
        <v>21.17</v>
      </c>
      <c r="U240" s="12">
        <f>Tabla1[[#This Row],[profit_per_product]]*Tabla1[[#This Row],[QUANTITY]]</f>
        <v>169.36</v>
      </c>
      <c r="V240" s="16">
        <f>Tabla1[[#This Row],[total_profit]]/Tabla1[[#This Row],[Total Selling Value]]</f>
        <v>0.22480620155038761</v>
      </c>
      <c r="W240" s="4" t="str">
        <f>IF(Tabla1[[#This Row],[Total Buying Value]]&gt;=((2/3)*MAX(Tabla1[Total Buying Value])),"Grande",IF(Tabla1[[#This Row],[Total Buying Value]]&lt;=((1/3)*MAX(Tabla1[Total Buying Value])),"Pequeña","Mediana"))</f>
        <v>Pequeña</v>
      </c>
      <c r="X240" s="4" t="str">
        <f>IF(Tabla1[[#This Row],[PAYMENT MODE]]="CASH","VERDADERO","FALSO")</f>
        <v>FALSO</v>
      </c>
      <c r="Y240" s="15" t="str">
        <f>TEXT(Tabla1[[#This Row],[formatted_date]],"mmm-aaaa")</f>
        <v>nov-2021</v>
      </c>
    </row>
    <row r="241" spans="1:25">
      <c r="A241">
        <v>44528</v>
      </c>
      <c r="B241" t="s">
        <v>37</v>
      </c>
      <c r="C241" t="str">
        <f>Tabla1[[#This Row],[DATE]]&amp;Tabla1[[#This Row],[PRODUCT ID]]</f>
        <v>44528P0040</v>
      </c>
      <c r="D241">
        <v>2</v>
      </c>
      <c r="E241" t="s">
        <v>70</v>
      </c>
      <c r="F241" t="s">
        <v>138</v>
      </c>
      <c r="G241" s="5">
        <v>23</v>
      </c>
      <c r="H241" t="s">
        <v>87</v>
      </c>
      <c r="I241" t="s">
        <v>118</v>
      </c>
      <c r="J241" t="s">
        <v>123</v>
      </c>
      <c r="K241" s="12">
        <v>90</v>
      </c>
      <c r="L241" s="12">
        <v>115.2</v>
      </c>
      <c r="M241" s="12">
        <v>180</v>
      </c>
      <c r="N241" s="8">
        <v>230.4</v>
      </c>
      <c r="O241">
        <v>28</v>
      </c>
      <c r="P241" t="s">
        <v>136</v>
      </c>
      <c r="Q241">
        <v>2021</v>
      </c>
      <c r="R241" s="3">
        <v>44528</v>
      </c>
      <c r="S241" s="8">
        <f>Tabla1[[#This Row],[DISCOUNT %]]%*Tabla1[[#This Row],[Total Selling Value]]</f>
        <v>52.992000000000004</v>
      </c>
      <c r="T241" s="12">
        <f>Tabla1[[#This Row],[SELLING PRICE]]-Tabla1[[#This Row],[BUYING PRIZE]]</f>
        <v>25.200000000000003</v>
      </c>
      <c r="U241" s="12">
        <f>Tabla1[[#This Row],[profit_per_product]]*Tabla1[[#This Row],[QUANTITY]]</f>
        <v>50.400000000000006</v>
      </c>
      <c r="V241" s="16">
        <f>Tabla1[[#This Row],[total_profit]]/Tabla1[[#This Row],[Total Selling Value]]</f>
        <v>0.21875000000000003</v>
      </c>
      <c r="W241" s="4" t="str">
        <f>IF(Tabla1[[#This Row],[Total Buying Value]]&gt;=((2/3)*MAX(Tabla1[Total Buying Value])),"Grande",IF(Tabla1[[#This Row],[Total Buying Value]]&lt;=((1/3)*MAX(Tabla1[Total Buying Value])),"Pequeña","Mediana"))</f>
        <v>Pequeña</v>
      </c>
      <c r="X241" s="4" t="str">
        <f>IF(Tabla1[[#This Row],[PAYMENT MODE]]="CASH","VERDADERO","FALSO")</f>
        <v>VERDADERO</v>
      </c>
      <c r="Y241" s="15" t="str">
        <f>TEXT(Tabla1[[#This Row],[formatted_date]],"mmm-aaaa")</f>
        <v>nov-2021</v>
      </c>
    </row>
    <row r="242" spans="1:25">
      <c r="A242">
        <v>44530</v>
      </c>
      <c r="B242" t="s">
        <v>54</v>
      </c>
      <c r="C242" t="str">
        <f>Tabla1[[#This Row],[DATE]]&amp;Tabla1[[#This Row],[PRODUCT ID]]</f>
        <v>44530P0039</v>
      </c>
      <c r="D242">
        <v>15</v>
      </c>
      <c r="E242" t="s">
        <v>70</v>
      </c>
      <c r="F242" t="s">
        <v>71</v>
      </c>
      <c r="G242" s="5">
        <v>8</v>
      </c>
      <c r="H242" t="s">
        <v>106</v>
      </c>
      <c r="I242" t="s">
        <v>118</v>
      </c>
      <c r="J242" t="s">
        <v>125</v>
      </c>
      <c r="K242" s="12">
        <v>37</v>
      </c>
      <c r="L242" s="12">
        <v>42.55</v>
      </c>
      <c r="M242" s="12">
        <v>555</v>
      </c>
      <c r="N242" s="8">
        <v>638.25</v>
      </c>
      <c r="O242">
        <v>30</v>
      </c>
      <c r="P242" t="s">
        <v>136</v>
      </c>
      <c r="Q242">
        <v>2021</v>
      </c>
      <c r="R242" s="3">
        <v>44530</v>
      </c>
      <c r="S242" s="8">
        <f>Tabla1[[#This Row],[DISCOUNT %]]%*Tabla1[[#This Row],[Total Selling Value]]</f>
        <v>51.06</v>
      </c>
      <c r="T242" s="12">
        <f>Tabla1[[#This Row],[SELLING PRICE]]-Tabla1[[#This Row],[BUYING PRIZE]]</f>
        <v>5.5499999999999972</v>
      </c>
      <c r="U242" s="12">
        <f>Tabla1[[#This Row],[profit_per_product]]*Tabla1[[#This Row],[QUANTITY]]</f>
        <v>83.249999999999957</v>
      </c>
      <c r="V242" s="16">
        <f>Tabla1[[#This Row],[total_profit]]/Tabla1[[#This Row],[Total Selling Value]]</f>
        <v>0.13043478260869559</v>
      </c>
      <c r="W242" s="4" t="str">
        <f>IF(Tabla1[[#This Row],[Total Buying Value]]&gt;=((2/3)*MAX(Tabla1[Total Buying Value])),"Grande",IF(Tabla1[[#This Row],[Total Buying Value]]&lt;=((1/3)*MAX(Tabla1[Total Buying Value])),"Pequeña","Mediana"))</f>
        <v>Pequeña</v>
      </c>
      <c r="X242" s="4" t="str">
        <f>IF(Tabla1[[#This Row],[PAYMENT MODE]]="CASH","VERDADERO","FALSO")</f>
        <v>FALSO</v>
      </c>
      <c r="Y242" s="15" t="str">
        <f>TEXT(Tabla1[[#This Row],[formatted_date]],"mmm-aaaa")</f>
        <v>nov-2021</v>
      </c>
    </row>
    <row r="243" spans="1:25">
      <c r="A243">
        <v>44532</v>
      </c>
      <c r="B243" t="s">
        <v>41</v>
      </c>
      <c r="C243" t="str">
        <f>Tabla1[[#This Row],[DATE]]&amp;Tabla1[[#This Row],[PRODUCT ID]]</f>
        <v>44532P0016</v>
      </c>
      <c r="D243">
        <v>10</v>
      </c>
      <c r="E243" t="s">
        <v>70</v>
      </c>
      <c r="F243" t="s">
        <v>138</v>
      </c>
      <c r="G243" s="5">
        <v>43</v>
      </c>
      <c r="H243" t="s">
        <v>91</v>
      </c>
      <c r="I243" t="s">
        <v>120</v>
      </c>
      <c r="J243" t="s">
        <v>125</v>
      </c>
      <c r="K243" s="12">
        <v>13</v>
      </c>
      <c r="L243" s="12">
        <v>16.64</v>
      </c>
      <c r="M243" s="12">
        <v>130</v>
      </c>
      <c r="N243" s="8">
        <v>166.4</v>
      </c>
      <c r="O243">
        <v>2</v>
      </c>
      <c r="P243" t="s">
        <v>137</v>
      </c>
      <c r="Q243">
        <v>2021</v>
      </c>
      <c r="R243" s="3">
        <v>44532</v>
      </c>
      <c r="S243" s="8">
        <f>Tabla1[[#This Row],[DISCOUNT %]]%*Tabla1[[#This Row],[Total Selling Value]]</f>
        <v>71.552000000000007</v>
      </c>
      <c r="T243" s="12">
        <f>Tabla1[[#This Row],[SELLING PRICE]]-Tabla1[[#This Row],[BUYING PRIZE]]</f>
        <v>3.6400000000000006</v>
      </c>
      <c r="U243" s="12">
        <f>Tabla1[[#This Row],[profit_per_product]]*Tabla1[[#This Row],[QUANTITY]]</f>
        <v>36.400000000000006</v>
      </c>
      <c r="V243" s="16">
        <f>Tabla1[[#This Row],[total_profit]]/Tabla1[[#This Row],[Total Selling Value]]</f>
        <v>0.21875000000000003</v>
      </c>
      <c r="W243" s="4" t="str">
        <f>IF(Tabla1[[#This Row],[Total Buying Value]]&gt;=((2/3)*MAX(Tabla1[Total Buying Value])),"Grande",IF(Tabla1[[#This Row],[Total Buying Value]]&lt;=((1/3)*MAX(Tabla1[Total Buying Value])),"Pequeña","Mediana"))</f>
        <v>Pequeña</v>
      </c>
      <c r="X243" s="4" t="str">
        <f>IF(Tabla1[[#This Row],[PAYMENT MODE]]="CASH","VERDADERO","FALSO")</f>
        <v>VERDADERO</v>
      </c>
      <c r="Y243" s="15" t="str">
        <f>TEXT(Tabla1[[#This Row],[formatted_date]],"mmm-aaaa")</f>
        <v>dic-2021</v>
      </c>
    </row>
    <row r="244" spans="1:25">
      <c r="A244">
        <v>44533</v>
      </c>
      <c r="B244" t="s">
        <v>33</v>
      </c>
      <c r="C244" t="str">
        <f>Tabla1[[#This Row],[DATE]]&amp;Tabla1[[#This Row],[PRODUCT ID]]</f>
        <v>44533P0034</v>
      </c>
      <c r="D244">
        <v>2</v>
      </c>
      <c r="E244" t="s">
        <v>71</v>
      </c>
      <c r="F244" t="s">
        <v>138</v>
      </c>
      <c r="G244" s="5">
        <v>0</v>
      </c>
      <c r="H244" t="s">
        <v>83</v>
      </c>
      <c r="I244" t="s">
        <v>121</v>
      </c>
      <c r="J244" t="s">
        <v>124</v>
      </c>
      <c r="K244" s="12">
        <v>55</v>
      </c>
      <c r="L244" s="12">
        <v>58.3</v>
      </c>
      <c r="M244" s="12">
        <v>110</v>
      </c>
      <c r="N244" s="8">
        <v>116.6</v>
      </c>
      <c r="O244">
        <v>3</v>
      </c>
      <c r="P244" t="s">
        <v>137</v>
      </c>
      <c r="Q244">
        <v>2021</v>
      </c>
      <c r="R244" s="3">
        <v>44533</v>
      </c>
      <c r="S244" s="8">
        <f>Tabla1[[#This Row],[DISCOUNT %]]%*Tabla1[[#This Row],[Total Selling Value]]</f>
        <v>0</v>
      </c>
      <c r="T244" s="12">
        <f>Tabla1[[#This Row],[SELLING PRICE]]-Tabla1[[#This Row],[BUYING PRIZE]]</f>
        <v>3.2999999999999972</v>
      </c>
      <c r="U244" s="12">
        <f>Tabla1[[#This Row],[profit_per_product]]*Tabla1[[#This Row],[QUANTITY]]</f>
        <v>6.5999999999999943</v>
      </c>
      <c r="V244" s="16">
        <f>Tabla1[[#This Row],[total_profit]]/Tabla1[[#This Row],[Total Selling Value]]</f>
        <v>5.6603773584905613E-2</v>
      </c>
      <c r="W244" s="4" t="str">
        <f>IF(Tabla1[[#This Row],[Total Buying Value]]&gt;=((2/3)*MAX(Tabla1[Total Buying Value])),"Grande",IF(Tabla1[[#This Row],[Total Buying Value]]&lt;=((1/3)*MAX(Tabla1[Total Buying Value])),"Pequeña","Mediana"))</f>
        <v>Pequeña</v>
      </c>
      <c r="X244" s="4" t="str">
        <f>IF(Tabla1[[#This Row],[PAYMENT MODE]]="CASH","VERDADERO","FALSO")</f>
        <v>VERDADERO</v>
      </c>
      <c r="Y244" s="15" t="str">
        <f>TEXT(Tabla1[[#This Row],[formatted_date]],"mmm-aaaa")</f>
        <v>dic-2021</v>
      </c>
    </row>
    <row r="245" spans="1:25">
      <c r="A245">
        <v>44533</v>
      </c>
      <c r="B245" t="s">
        <v>60</v>
      </c>
      <c r="C245" t="str">
        <f>Tabla1[[#This Row],[DATE]]&amp;Tabla1[[#This Row],[PRODUCT ID]]</f>
        <v>44533P0019</v>
      </c>
      <c r="D245">
        <v>8</v>
      </c>
      <c r="E245" t="s">
        <v>71</v>
      </c>
      <c r="F245" t="s">
        <v>71</v>
      </c>
      <c r="G245" s="5">
        <v>25</v>
      </c>
      <c r="H245" t="s">
        <v>112</v>
      </c>
      <c r="I245" t="s">
        <v>120</v>
      </c>
      <c r="J245" t="s">
        <v>122</v>
      </c>
      <c r="K245" s="12">
        <v>150</v>
      </c>
      <c r="L245" s="12">
        <v>210</v>
      </c>
      <c r="M245" s="12">
        <v>1200</v>
      </c>
      <c r="N245" s="8">
        <v>1680</v>
      </c>
      <c r="O245">
        <v>3</v>
      </c>
      <c r="P245" t="s">
        <v>137</v>
      </c>
      <c r="Q245">
        <v>2021</v>
      </c>
      <c r="R245" s="3">
        <v>44533</v>
      </c>
      <c r="S245" s="8">
        <f>Tabla1[[#This Row],[DISCOUNT %]]%*Tabla1[[#This Row],[Total Selling Value]]</f>
        <v>420</v>
      </c>
      <c r="T245" s="12">
        <f>Tabla1[[#This Row],[SELLING PRICE]]-Tabla1[[#This Row],[BUYING PRIZE]]</f>
        <v>60</v>
      </c>
      <c r="U245" s="12">
        <f>Tabla1[[#This Row],[profit_per_product]]*Tabla1[[#This Row],[QUANTITY]]</f>
        <v>480</v>
      </c>
      <c r="V245" s="16">
        <f>Tabla1[[#This Row],[total_profit]]/Tabla1[[#This Row],[Total Selling Value]]</f>
        <v>0.2857142857142857</v>
      </c>
      <c r="W245" s="4" t="str">
        <f>IF(Tabla1[[#This Row],[Total Buying Value]]&gt;=((2/3)*MAX(Tabla1[Total Buying Value])),"Grande",IF(Tabla1[[#This Row],[Total Buying Value]]&lt;=((1/3)*MAX(Tabla1[Total Buying Value])),"Pequeña","Mediana"))</f>
        <v>Mediana</v>
      </c>
      <c r="X245" s="4" t="str">
        <f>IF(Tabla1[[#This Row],[PAYMENT MODE]]="CASH","VERDADERO","FALSO")</f>
        <v>FALSO</v>
      </c>
      <c r="Y245" s="15" t="str">
        <f>TEXT(Tabla1[[#This Row],[formatted_date]],"mmm-aaaa")</f>
        <v>dic-2021</v>
      </c>
    </row>
    <row r="246" spans="1:25">
      <c r="A246">
        <v>44535</v>
      </c>
      <c r="B246" t="s">
        <v>23</v>
      </c>
      <c r="C246" t="str">
        <f>Tabla1[[#This Row],[DATE]]&amp;Tabla1[[#This Row],[PRODUCT ID]]</f>
        <v>44535P0004</v>
      </c>
      <c r="D246">
        <v>15</v>
      </c>
      <c r="E246" t="s">
        <v>70</v>
      </c>
      <c r="F246" t="s">
        <v>138</v>
      </c>
      <c r="G246" s="5">
        <v>24</v>
      </c>
      <c r="H246" t="s">
        <v>76</v>
      </c>
      <c r="I246" t="s">
        <v>119</v>
      </c>
      <c r="J246" t="s">
        <v>124</v>
      </c>
      <c r="K246" s="12">
        <v>44</v>
      </c>
      <c r="L246" s="12">
        <v>48.84</v>
      </c>
      <c r="M246" s="12">
        <v>660</v>
      </c>
      <c r="N246" s="8">
        <v>732.6</v>
      </c>
      <c r="O246">
        <v>5</v>
      </c>
      <c r="P246" t="s">
        <v>137</v>
      </c>
      <c r="Q246">
        <v>2021</v>
      </c>
      <c r="R246" s="3">
        <v>44535</v>
      </c>
      <c r="S246" s="8">
        <f>Tabla1[[#This Row],[DISCOUNT %]]%*Tabla1[[#This Row],[Total Selling Value]]</f>
        <v>175.82400000000001</v>
      </c>
      <c r="T246" s="12">
        <f>Tabla1[[#This Row],[SELLING PRICE]]-Tabla1[[#This Row],[BUYING PRIZE]]</f>
        <v>4.8400000000000034</v>
      </c>
      <c r="U246" s="12">
        <f>Tabla1[[#This Row],[profit_per_product]]*Tabla1[[#This Row],[QUANTITY]]</f>
        <v>72.600000000000051</v>
      </c>
      <c r="V246" s="16">
        <f>Tabla1[[#This Row],[total_profit]]/Tabla1[[#This Row],[Total Selling Value]]</f>
        <v>9.9099099099099169E-2</v>
      </c>
      <c r="W246" s="4" t="str">
        <f>IF(Tabla1[[#This Row],[Total Buying Value]]&gt;=((2/3)*MAX(Tabla1[Total Buying Value])),"Grande",IF(Tabla1[[#This Row],[Total Buying Value]]&lt;=((1/3)*MAX(Tabla1[Total Buying Value])),"Pequeña","Mediana"))</f>
        <v>Pequeña</v>
      </c>
      <c r="X246" s="4" t="str">
        <f>IF(Tabla1[[#This Row],[PAYMENT MODE]]="CASH","VERDADERO","FALSO")</f>
        <v>VERDADERO</v>
      </c>
      <c r="Y246" s="15" t="str">
        <f>TEXT(Tabla1[[#This Row],[formatted_date]],"mmm-aaaa")</f>
        <v>dic-2021</v>
      </c>
    </row>
    <row r="247" spans="1:25">
      <c r="A247">
        <v>44535</v>
      </c>
      <c r="B247" t="s">
        <v>40</v>
      </c>
      <c r="C247" t="str">
        <f>Tabla1[[#This Row],[DATE]]&amp;Tabla1[[#This Row],[PRODUCT ID]]</f>
        <v>44535P0010</v>
      </c>
      <c r="D247">
        <v>1</v>
      </c>
      <c r="E247" t="s">
        <v>70</v>
      </c>
      <c r="F247" t="s">
        <v>71</v>
      </c>
      <c r="G247" s="5">
        <v>40</v>
      </c>
      <c r="H247" t="s">
        <v>90</v>
      </c>
      <c r="I247" t="s">
        <v>120</v>
      </c>
      <c r="J247" t="s">
        <v>122</v>
      </c>
      <c r="K247" s="12">
        <v>148</v>
      </c>
      <c r="L247" s="12">
        <v>164.28</v>
      </c>
      <c r="M247" s="12">
        <v>148</v>
      </c>
      <c r="N247" s="8">
        <v>164.28</v>
      </c>
      <c r="O247">
        <v>5</v>
      </c>
      <c r="P247" t="s">
        <v>137</v>
      </c>
      <c r="Q247">
        <v>2021</v>
      </c>
      <c r="R247" s="3">
        <v>44535</v>
      </c>
      <c r="S247" s="8">
        <f>Tabla1[[#This Row],[DISCOUNT %]]%*Tabla1[[#This Row],[Total Selling Value]]</f>
        <v>65.712000000000003</v>
      </c>
      <c r="T247" s="12">
        <f>Tabla1[[#This Row],[SELLING PRICE]]-Tabla1[[#This Row],[BUYING PRIZE]]</f>
        <v>16.28</v>
      </c>
      <c r="U247" s="12">
        <f>Tabla1[[#This Row],[profit_per_product]]*Tabla1[[#This Row],[QUANTITY]]</f>
        <v>16.28</v>
      </c>
      <c r="V247" s="16">
        <f>Tabla1[[#This Row],[total_profit]]/Tabla1[[#This Row],[Total Selling Value]]</f>
        <v>9.90990990990991E-2</v>
      </c>
      <c r="W247" s="4" t="str">
        <f>IF(Tabla1[[#This Row],[Total Buying Value]]&gt;=((2/3)*MAX(Tabla1[Total Buying Value])),"Grande",IF(Tabla1[[#This Row],[Total Buying Value]]&lt;=((1/3)*MAX(Tabla1[Total Buying Value])),"Pequeña","Mediana"))</f>
        <v>Pequeña</v>
      </c>
      <c r="X247" s="4" t="str">
        <f>IF(Tabla1[[#This Row],[PAYMENT MODE]]="CASH","VERDADERO","FALSO")</f>
        <v>FALSO</v>
      </c>
      <c r="Y247" s="15" t="str">
        <f>TEXT(Tabla1[[#This Row],[formatted_date]],"mmm-aaaa")</f>
        <v>dic-2021</v>
      </c>
    </row>
    <row r="248" spans="1:25">
      <c r="A248">
        <v>44537</v>
      </c>
      <c r="B248" t="s">
        <v>22</v>
      </c>
      <c r="C248" t="str">
        <f>Tabla1[[#This Row],[DATE]]&amp;Tabla1[[#This Row],[PRODUCT ID]]</f>
        <v>44537P0013</v>
      </c>
      <c r="D248">
        <v>8</v>
      </c>
      <c r="E248" t="s">
        <v>70</v>
      </c>
      <c r="F248" t="s">
        <v>71</v>
      </c>
      <c r="G248" s="5">
        <v>7</v>
      </c>
      <c r="H248" t="s">
        <v>75</v>
      </c>
      <c r="I248" t="s">
        <v>120</v>
      </c>
      <c r="J248" t="s">
        <v>123</v>
      </c>
      <c r="K248" s="12">
        <v>112</v>
      </c>
      <c r="L248" s="12">
        <v>122.08</v>
      </c>
      <c r="M248" s="12">
        <v>896</v>
      </c>
      <c r="N248" s="8">
        <v>976.64</v>
      </c>
      <c r="O248">
        <v>7</v>
      </c>
      <c r="P248" t="s">
        <v>137</v>
      </c>
      <c r="Q248">
        <v>2021</v>
      </c>
      <c r="R248" s="3">
        <v>44537</v>
      </c>
      <c r="S248" s="8">
        <f>Tabla1[[#This Row],[DISCOUNT %]]%*Tabla1[[#This Row],[Total Selling Value]]</f>
        <v>68.364800000000002</v>
      </c>
      <c r="T248" s="12">
        <f>Tabla1[[#This Row],[SELLING PRICE]]-Tabla1[[#This Row],[BUYING PRIZE]]</f>
        <v>10.079999999999998</v>
      </c>
      <c r="U248" s="12">
        <f>Tabla1[[#This Row],[profit_per_product]]*Tabla1[[#This Row],[QUANTITY]]</f>
        <v>80.639999999999986</v>
      </c>
      <c r="V248" s="16">
        <f>Tabla1[[#This Row],[total_profit]]/Tabla1[[#This Row],[Total Selling Value]]</f>
        <v>8.2568807339449532E-2</v>
      </c>
      <c r="W248" s="4" t="str">
        <f>IF(Tabla1[[#This Row],[Total Buying Value]]&gt;=((2/3)*MAX(Tabla1[Total Buying Value])),"Grande",IF(Tabla1[[#This Row],[Total Buying Value]]&lt;=((1/3)*MAX(Tabla1[Total Buying Value])),"Pequeña","Mediana"))</f>
        <v>Mediana</v>
      </c>
      <c r="X248" s="4" t="str">
        <f>IF(Tabla1[[#This Row],[PAYMENT MODE]]="CASH","VERDADERO","FALSO")</f>
        <v>FALSO</v>
      </c>
      <c r="Y248" s="15" t="str">
        <f>TEXT(Tabla1[[#This Row],[formatted_date]],"mmm-aaaa")</f>
        <v>dic-2021</v>
      </c>
    </row>
    <row r="249" spans="1:25">
      <c r="A249">
        <v>44538</v>
      </c>
      <c r="B249" t="s">
        <v>31</v>
      </c>
      <c r="C249" t="str">
        <f>Tabla1[[#This Row],[DATE]]&amp;Tabla1[[#This Row],[PRODUCT ID]]</f>
        <v>44538P0044</v>
      </c>
      <c r="D249">
        <v>14</v>
      </c>
      <c r="E249" t="s">
        <v>70</v>
      </c>
      <c r="F249" t="s">
        <v>71</v>
      </c>
      <c r="G249" s="5">
        <v>33</v>
      </c>
      <c r="H249" t="s">
        <v>81</v>
      </c>
      <c r="I249" t="s">
        <v>118</v>
      </c>
      <c r="J249" t="s">
        <v>123</v>
      </c>
      <c r="K249" s="12">
        <v>76</v>
      </c>
      <c r="L249" s="12">
        <v>82.08</v>
      </c>
      <c r="M249" s="12">
        <v>1064</v>
      </c>
      <c r="N249" s="8">
        <v>1149.1199999999999</v>
      </c>
      <c r="O249">
        <v>8</v>
      </c>
      <c r="P249" t="s">
        <v>137</v>
      </c>
      <c r="Q249">
        <v>2021</v>
      </c>
      <c r="R249" s="3">
        <v>44538</v>
      </c>
      <c r="S249" s="8">
        <f>Tabla1[[#This Row],[DISCOUNT %]]%*Tabla1[[#This Row],[Total Selling Value]]</f>
        <v>379.20959999999997</v>
      </c>
      <c r="T249" s="12">
        <f>Tabla1[[#This Row],[SELLING PRICE]]-Tabla1[[#This Row],[BUYING PRIZE]]</f>
        <v>6.0799999999999983</v>
      </c>
      <c r="U249" s="12">
        <f>Tabla1[[#This Row],[profit_per_product]]*Tabla1[[#This Row],[QUANTITY]]</f>
        <v>85.119999999999976</v>
      </c>
      <c r="V249" s="16">
        <f>Tabla1[[#This Row],[total_profit]]/Tabla1[[#This Row],[Total Selling Value]]</f>
        <v>7.4074074074074056E-2</v>
      </c>
      <c r="W249" s="4" t="str">
        <f>IF(Tabla1[[#This Row],[Total Buying Value]]&gt;=((2/3)*MAX(Tabla1[Total Buying Value])),"Grande",IF(Tabla1[[#This Row],[Total Buying Value]]&lt;=((1/3)*MAX(Tabla1[Total Buying Value])),"Pequeña","Mediana"))</f>
        <v>Mediana</v>
      </c>
      <c r="X249" s="4" t="str">
        <f>IF(Tabla1[[#This Row],[PAYMENT MODE]]="CASH","VERDADERO","FALSO")</f>
        <v>FALSO</v>
      </c>
      <c r="Y249" s="15" t="str">
        <f>TEXT(Tabla1[[#This Row],[formatted_date]],"mmm-aaaa")</f>
        <v>dic-2021</v>
      </c>
    </row>
    <row r="250" spans="1:25">
      <c r="A250">
        <v>44544</v>
      </c>
      <c r="B250" t="s">
        <v>30</v>
      </c>
      <c r="C250" t="str">
        <f>Tabla1[[#This Row],[DATE]]&amp;Tabla1[[#This Row],[PRODUCT ID]]</f>
        <v>44544P0042</v>
      </c>
      <c r="D250">
        <v>4</v>
      </c>
      <c r="E250" t="s">
        <v>70</v>
      </c>
      <c r="F250" t="s">
        <v>71</v>
      </c>
      <c r="G250" s="5">
        <v>44</v>
      </c>
      <c r="H250" t="s">
        <v>80</v>
      </c>
      <c r="I250" t="s">
        <v>118</v>
      </c>
      <c r="J250" t="s">
        <v>122</v>
      </c>
      <c r="K250" s="12">
        <v>120</v>
      </c>
      <c r="L250" s="12">
        <v>162</v>
      </c>
      <c r="M250" s="12">
        <v>480</v>
      </c>
      <c r="N250" s="8">
        <v>648</v>
      </c>
      <c r="O250">
        <v>14</v>
      </c>
      <c r="P250" t="s">
        <v>137</v>
      </c>
      <c r="Q250">
        <v>2021</v>
      </c>
      <c r="R250" s="3">
        <v>44544</v>
      </c>
      <c r="S250" s="8">
        <f>Tabla1[[#This Row],[DISCOUNT %]]%*Tabla1[[#This Row],[Total Selling Value]]</f>
        <v>285.12</v>
      </c>
      <c r="T250" s="12">
        <f>Tabla1[[#This Row],[SELLING PRICE]]-Tabla1[[#This Row],[BUYING PRIZE]]</f>
        <v>42</v>
      </c>
      <c r="U250" s="12">
        <f>Tabla1[[#This Row],[profit_per_product]]*Tabla1[[#This Row],[QUANTITY]]</f>
        <v>168</v>
      </c>
      <c r="V250" s="16">
        <f>Tabla1[[#This Row],[total_profit]]/Tabla1[[#This Row],[Total Selling Value]]</f>
        <v>0.25925925925925924</v>
      </c>
      <c r="W250" s="4" t="str">
        <f>IF(Tabla1[[#This Row],[Total Buying Value]]&gt;=((2/3)*MAX(Tabla1[Total Buying Value])),"Grande",IF(Tabla1[[#This Row],[Total Buying Value]]&lt;=((1/3)*MAX(Tabla1[Total Buying Value])),"Pequeña","Mediana"))</f>
        <v>Pequeña</v>
      </c>
      <c r="X250" s="4" t="str">
        <f>IF(Tabla1[[#This Row],[PAYMENT MODE]]="CASH","VERDADERO","FALSO")</f>
        <v>FALSO</v>
      </c>
      <c r="Y250" s="15" t="str">
        <f>TEXT(Tabla1[[#This Row],[formatted_date]],"mmm-aaaa")</f>
        <v>dic-2021</v>
      </c>
    </row>
    <row r="251" spans="1:25">
      <c r="A251">
        <v>44548</v>
      </c>
      <c r="B251" t="s">
        <v>26</v>
      </c>
      <c r="C251" t="str">
        <f>Tabla1[[#This Row],[DATE]]&amp;Tabla1[[#This Row],[PRODUCT ID]]</f>
        <v>44548P0003</v>
      </c>
      <c r="D251">
        <v>2</v>
      </c>
      <c r="E251" t="s">
        <v>70</v>
      </c>
      <c r="F251" t="s">
        <v>138</v>
      </c>
      <c r="G251" s="5">
        <v>26</v>
      </c>
      <c r="H251" t="s">
        <v>79</v>
      </c>
      <c r="I251" t="s">
        <v>119</v>
      </c>
      <c r="J251" t="s">
        <v>123</v>
      </c>
      <c r="K251" s="12">
        <v>71</v>
      </c>
      <c r="L251" s="12">
        <v>80.94</v>
      </c>
      <c r="M251" s="12">
        <v>142</v>
      </c>
      <c r="N251" s="8">
        <v>161.88</v>
      </c>
      <c r="O251">
        <v>18</v>
      </c>
      <c r="P251" t="s">
        <v>137</v>
      </c>
      <c r="Q251">
        <v>2021</v>
      </c>
      <c r="R251" s="3">
        <v>44548</v>
      </c>
      <c r="S251" s="8">
        <f>Tabla1[[#This Row],[DISCOUNT %]]%*Tabla1[[#This Row],[Total Selling Value]]</f>
        <v>42.088799999999999</v>
      </c>
      <c r="T251" s="12">
        <f>Tabla1[[#This Row],[SELLING PRICE]]-Tabla1[[#This Row],[BUYING PRIZE]]</f>
        <v>9.9399999999999977</v>
      </c>
      <c r="U251" s="12">
        <f>Tabla1[[#This Row],[profit_per_product]]*Tabla1[[#This Row],[QUANTITY]]</f>
        <v>19.879999999999995</v>
      </c>
      <c r="V251" s="16">
        <f>Tabla1[[#This Row],[total_profit]]/Tabla1[[#This Row],[Total Selling Value]]</f>
        <v>0.12280701754385963</v>
      </c>
      <c r="W251" s="4" t="str">
        <f>IF(Tabla1[[#This Row],[Total Buying Value]]&gt;=((2/3)*MAX(Tabla1[Total Buying Value])),"Grande",IF(Tabla1[[#This Row],[Total Buying Value]]&lt;=((1/3)*MAX(Tabla1[Total Buying Value])),"Pequeña","Mediana"))</f>
        <v>Pequeña</v>
      </c>
      <c r="X251" s="4" t="str">
        <f>IF(Tabla1[[#This Row],[PAYMENT MODE]]="CASH","VERDADERO","FALSO")</f>
        <v>VERDADERO</v>
      </c>
      <c r="Y251" s="15" t="str">
        <f>TEXT(Tabla1[[#This Row],[formatted_date]],"mmm-aaaa")</f>
        <v>dic-2021</v>
      </c>
    </row>
    <row r="252" spans="1:25">
      <c r="A252">
        <v>44548</v>
      </c>
      <c r="B252" t="s">
        <v>42</v>
      </c>
      <c r="C252" t="str">
        <f>Tabla1[[#This Row],[DATE]]&amp;Tabla1[[#This Row],[PRODUCT ID]]</f>
        <v>44548P0022</v>
      </c>
      <c r="D252">
        <v>8</v>
      </c>
      <c r="E252" t="s">
        <v>71</v>
      </c>
      <c r="F252" t="s">
        <v>138</v>
      </c>
      <c r="G252" s="5">
        <v>7</v>
      </c>
      <c r="H252" t="s">
        <v>92</v>
      </c>
      <c r="I252" t="s">
        <v>117</v>
      </c>
      <c r="J252" t="s">
        <v>122</v>
      </c>
      <c r="K252" s="12">
        <v>121</v>
      </c>
      <c r="L252" s="12">
        <v>141.57</v>
      </c>
      <c r="M252" s="12">
        <v>968</v>
      </c>
      <c r="N252" s="8">
        <v>1132.56</v>
      </c>
      <c r="O252">
        <v>18</v>
      </c>
      <c r="P252" t="s">
        <v>137</v>
      </c>
      <c r="Q252">
        <v>2021</v>
      </c>
      <c r="R252" s="3">
        <v>44548</v>
      </c>
      <c r="S252" s="8">
        <f>Tabla1[[#This Row],[DISCOUNT %]]%*Tabla1[[#This Row],[Total Selling Value]]</f>
        <v>79.279200000000003</v>
      </c>
      <c r="T252" s="12">
        <f>Tabla1[[#This Row],[SELLING PRICE]]-Tabla1[[#This Row],[BUYING PRIZE]]</f>
        <v>20.569999999999993</v>
      </c>
      <c r="U252" s="12">
        <f>Tabla1[[#This Row],[profit_per_product]]*Tabla1[[#This Row],[QUANTITY]]</f>
        <v>164.55999999999995</v>
      </c>
      <c r="V252" s="16">
        <f>Tabla1[[#This Row],[total_profit]]/Tabla1[[#This Row],[Total Selling Value]]</f>
        <v>0.14529914529914525</v>
      </c>
      <c r="W252" s="4" t="str">
        <f>IF(Tabla1[[#This Row],[Total Buying Value]]&gt;=((2/3)*MAX(Tabla1[Total Buying Value])),"Grande",IF(Tabla1[[#This Row],[Total Buying Value]]&lt;=((1/3)*MAX(Tabla1[Total Buying Value])),"Pequeña","Mediana"))</f>
        <v>Mediana</v>
      </c>
      <c r="X252" s="4" t="str">
        <f>IF(Tabla1[[#This Row],[PAYMENT MODE]]="CASH","VERDADERO","FALSO")</f>
        <v>VERDADERO</v>
      </c>
      <c r="Y252" s="15" t="str">
        <f>TEXT(Tabla1[[#This Row],[formatted_date]],"mmm-aaaa")</f>
        <v>dic-2021</v>
      </c>
    </row>
    <row r="253" spans="1:25">
      <c r="A253">
        <v>44549</v>
      </c>
      <c r="B253" t="s">
        <v>32</v>
      </c>
      <c r="C253" t="str">
        <f>Tabla1[[#This Row],[DATE]]&amp;Tabla1[[#This Row],[PRODUCT ID]]</f>
        <v>44549P0023</v>
      </c>
      <c r="D253">
        <v>12</v>
      </c>
      <c r="E253" t="s">
        <v>70</v>
      </c>
      <c r="F253" t="s">
        <v>71</v>
      </c>
      <c r="G253" s="5">
        <v>13</v>
      </c>
      <c r="H253" t="s">
        <v>82</v>
      </c>
      <c r="I253" t="s">
        <v>117</v>
      </c>
      <c r="J253" t="s">
        <v>122</v>
      </c>
      <c r="K253" s="12">
        <v>141</v>
      </c>
      <c r="L253" s="12">
        <v>149.46</v>
      </c>
      <c r="M253" s="12">
        <v>1692</v>
      </c>
      <c r="N253" s="8">
        <v>1793.52</v>
      </c>
      <c r="O253">
        <v>19</v>
      </c>
      <c r="P253" t="s">
        <v>137</v>
      </c>
      <c r="Q253">
        <v>2021</v>
      </c>
      <c r="R253" s="3">
        <v>44549</v>
      </c>
      <c r="S253" s="8">
        <f>Tabla1[[#This Row],[DISCOUNT %]]%*Tabla1[[#This Row],[Total Selling Value]]</f>
        <v>233.1576</v>
      </c>
      <c r="T253" s="12">
        <f>Tabla1[[#This Row],[SELLING PRICE]]-Tabla1[[#This Row],[BUYING PRIZE]]</f>
        <v>8.460000000000008</v>
      </c>
      <c r="U253" s="12">
        <f>Tabla1[[#This Row],[profit_per_product]]*Tabla1[[#This Row],[QUANTITY]]</f>
        <v>101.5200000000001</v>
      </c>
      <c r="V253" s="16">
        <f>Tabla1[[#This Row],[total_profit]]/Tabla1[[#This Row],[Total Selling Value]]</f>
        <v>5.6603773584905717E-2</v>
      </c>
      <c r="W253" s="4" t="str">
        <f>IF(Tabla1[[#This Row],[Total Buying Value]]&gt;=((2/3)*MAX(Tabla1[Total Buying Value])),"Grande",IF(Tabla1[[#This Row],[Total Buying Value]]&lt;=((1/3)*MAX(Tabla1[Total Buying Value])),"Pequeña","Mediana"))</f>
        <v>Grande</v>
      </c>
      <c r="X253" s="4" t="str">
        <f>IF(Tabla1[[#This Row],[PAYMENT MODE]]="CASH","VERDADERO","FALSO")</f>
        <v>FALSO</v>
      </c>
      <c r="Y253" s="15" t="str">
        <f>TEXT(Tabla1[[#This Row],[formatted_date]],"mmm-aaaa")</f>
        <v>dic-2021</v>
      </c>
    </row>
    <row r="254" spans="1:25">
      <c r="A254">
        <v>44549</v>
      </c>
      <c r="B254" t="s">
        <v>39</v>
      </c>
      <c r="C254" t="str">
        <f>Tabla1[[#This Row],[DATE]]&amp;Tabla1[[#This Row],[PRODUCT ID]]</f>
        <v>44549P0029</v>
      </c>
      <c r="D254">
        <v>3</v>
      </c>
      <c r="E254" t="s">
        <v>68</v>
      </c>
      <c r="F254" t="s">
        <v>71</v>
      </c>
      <c r="G254" s="5">
        <v>29</v>
      </c>
      <c r="H254" t="s">
        <v>89</v>
      </c>
      <c r="I254" t="s">
        <v>121</v>
      </c>
      <c r="J254" t="s">
        <v>124</v>
      </c>
      <c r="K254" s="12">
        <v>47</v>
      </c>
      <c r="L254" s="12">
        <v>53.11</v>
      </c>
      <c r="M254" s="12">
        <v>141</v>
      </c>
      <c r="N254" s="8">
        <v>159.33000000000001</v>
      </c>
      <c r="O254">
        <v>19</v>
      </c>
      <c r="P254" t="s">
        <v>137</v>
      </c>
      <c r="Q254">
        <v>2021</v>
      </c>
      <c r="R254" s="3">
        <v>44549</v>
      </c>
      <c r="S254" s="8">
        <f>Tabla1[[#This Row],[DISCOUNT %]]%*Tabla1[[#This Row],[Total Selling Value]]</f>
        <v>46.2057</v>
      </c>
      <c r="T254" s="12">
        <f>Tabla1[[#This Row],[SELLING PRICE]]-Tabla1[[#This Row],[BUYING PRIZE]]</f>
        <v>6.1099999999999994</v>
      </c>
      <c r="U254" s="12">
        <f>Tabla1[[#This Row],[profit_per_product]]*Tabla1[[#This Row],[QUANTITY]]</f>
        <v>18.329999999999998</v>
      </c>
      <c r="V254" s="16">
        <f>Tabla1[[#This Row],[total_profit]]/Tabla1[[#This Row],[Total Selling Value]]</f>
        <v>0.1150442477876106</v>
      </c>
      <c r="W254" s="4" t="str">
        <f>IF(Tabla1[[#This Row],[Total Buying Value]]&gt;=((2/3)*MAX(Tabla1[Total Buying Value])),"Grande",IF(Tabla1[[#This Row],[Total Buying Value]]&lt;=((1/3)*MAX(Tabla1[Total Buying Value])),"Pequeña","Mediana"))</f>
        <v>Pequeña</v>
      </c>
      <c r="X254" s="4" t="str">
        <f>IF(Tabla1[[#This Row],[PAYMENT MODE]]="CASH","VERDADERO","FALSO")</f>
        <v>FALSO</v>
      </c>
      <c r="Y254" s="15" t="str">
        <f>TEXT(Tabla1[[#This Row],[formatted_date]],"mmm-aaaa")</f>
        <v>dic-2021</v>
      </c>
    </row>
    <row r="255" spans="1:25">
      <c r="A255">
        <v>44549</v>
      </c>
      <c r="B255" t="s">
        <v>51</v>
      </c>
      <c r="C255" t="str">
        <f>Tabla1[[#This Row],[DATE]]&amp;Tabla1[[#This Row],[PRODUCT ID]]</f>
        <v>44549P0011</v>
      </c>
      <c r="D255">
        <v>10</v>
      </c>
      <c r="E255" t="s">
        <v>71</v>
      </c>
      <c r="F255" t="s">
        <v>71</v>
      </c>
      <c r="G255" s="5">
        <v>47</v>
      </c>
      <c r="H255" t="s">
        <v>103</v>
      </c>
      <c r="I255" t="s">
        <v>120</v>
      </c>
      <c r="J255" t="s">
        <v>124</v>
      </c>
      <c r="K255" s="12">
        <v>44</v>
      </c>
      <c r="L255" s="12">
        <v>48.4</v>
      </c>
      <c r="M255" s="12">
        <v>440</v>
      </c>
      <c r="N255" s="8">
        <v>484</v>
      </c>
      <c r="O255">
        <v>19</v>
      </c>
      <c r="P255" t="s">
        <v>137</v>
      </c>
      <c r="Q255">
        <v>2021</v>
      </c>
      <c r="R255" s="3">
        <v>44549</v>
      </c>
      <c r="S255" s="8">
        <f>Tabla1[[#This Row],[DISCOUNT %]]%*Tabla1[[#This Row],[Total Selling Value]]</f>
        <v>227.48</v>
      </c>
      <c r="T255" s="12">
        <f>Tabla1[[#This Row],[SELLING PRICE]]-Tabla1[[#This Row],[BUYING PRIZE]]</f>
        <v>4.3999999999999986</v>
      </c>
      <c r="U255" s="12">
        <f>Tabla1[[#This Row],[profit_per_product]]*Tabla1[[#This Row],[QUANTITY]]</f>
        <v>43.999999999999986</v>
      </c>
      <c r="V255" s="16">
        <f>Tabla1[[#This Row],[total_profit]]/Tabla1[[#This Row],[Total Selling Value]]</f>
        <v>9.0909090909090884E-2</v>
      </c>
      <c r="W255" s="4" t="str">
        <f>IF(Tabla1[[#This Row],[Total Buying Value]]&gt;=((2/3)*MAX(Tabla1[Total Buying Value])),"Grande",IF(Tabla1[[#This Row],[Total Buying Value]]&lt;=((1/3)*MAX(Tabla1[Total Buying Value])),"Pequeña","Mediana"))</f>
        <v>Pequeña</v>
      </c>
      <c r="X255" s="4" t="str">
        <f>IF(Tabla1[[#This Row],[PAYMENT MODE]]="CASH","VERDADERO","FALSO")</f>
        <v>FALSO</v>
      </c>
      <c r="Y255" s="15" t="str">
        <f>TEXT(Tabla1[[#This Row],[formatted_date]],"mmm-aaaa")</f>
        <v>dic-2021</v>
      </c>
    </row>
    <row r="256" spans="1:25">
      <c r="A256">
        <v>44550</v>
      </c>
      <c r="B256" t="s">
        <v>55</v>
      </c>
      <c r="C256" t="str">
        <f>Tabla1[[#This Row],[DATE]]&amp;Tabla1[[#This Row],[PRODUCT ID]]</f>
        <v>44550P0012</v>
      </c>
      <c r="D256">
        <v>14</v>
      </c>
      <c r="E256" t="s">
        <v>70</v>
      </c>
      <c r="F256" t="s">
        <v>71</v>
      </c>
      <c r="G256" s="5">
        <v>29</v>
      </c>
      <c r="H256" t="s">
        <v>107</v>
      </c>
      <c r="I256" t="s">
        <v>120</v>
      </c>
      <c r="J256" t="s">
        <v>123</v>
      </c>
      <c r="K256" s="12">
        <v>73</v>
      </c>
      <c r="L256" s="12">
        <v>94.17</v>
      </c>
      <c r="M256" s="12">
        <v>1022</v>
      </c>
      <c r="N256" s="8">
        <v>1318.38</v>
      </c>
      <c r="O256">
        <v>20</v>
      </c>
      <c r="P256" t="s">
        <v>137</v>
      </c>
      <c r="Q256">
        <v>2021</v>
      </c>
      <c r="R256" s="3">
        <v>44550</v>
      </c>
      <c r="S256" s="8">
        <f>Tabla1[[#This Row],[DISCOUNT %]]%*Tabla1[[#This Row],[Total Selling Value]]</f>
        <v>382.33019999999999</v>
      </c>
      <c r="T256" s="12">
        <f>Tabla1[[#This Row],[SELLING PRICE]]-Tabla1[[#This Row],[BUYING PRIZE]]</f>
        <v>21.17</v>
      </c>
      <c r="U256" s="12">
        <f>Tabla1[[#This Row],[profit_per_product]]*Tabla1[[#This Row],[QUANTITY]]</f>
        <v>296.38</v>
      </c>
      <c r="V256" s="16">
        <f>Tabla1[[#This Row],[total_profit]]/Tabla1[[#This Row],[Total Selling Value]]</f>
        <v>0.22480620155038758</v>
      </c>
      <c r="W256" s="4" t="str">
        <f>IF(Tabla1[[#This Row],[Total Buying Value]]&gt;=((2/3)*MAX(Tabla1[Total Buying Value])),"Grande",IF(Tabla1[[#This Row],[Total Buying Value]]&lt;=((1/3)*MAX(Tabla1[Total Buying Value])),"Pequeña","Mediana"))</f>
        <v>Mediana</v>
      </c>
      <c r="X256" s="4" t="str">
        <f>IF(Tabla1[[#This Row],[PAYMENT MODE]]="CASH","VERDADERO","FALSO")</f>
        <v>FALSO</v>
      </c>
      <c r="Y256" s="15" t="str">
        <f>TEXT(Tabla1[[#This Row],[formatted_date]],"mmm-aaaa")</f>
        <v>dic-2021</v>
      </c>
    </row>
    <row r="257" spans="1:25">
      <c r="A257">
        <v>44551</v>
      </c>
      <c r="B257" t="s">
        <v>62</v>
      </c>
      <c r="C257" t="str">
        <f>Tabla1[[#This Row],[DATE]]&amp;Tabla1[[#This Row],[PRODUCT ID]]</f>
        <v>44551P0026</v>
      </c>
      <c r="D257">
        <v>10</v>
      </c>
      <c r="E257" t="s">
        <v>71</v>
      </c>
      <c r="F257" t="s">
        <v>138</v>
      </c>
      <c r="G257" s="5">
        <v>29</v>
      </c>
      <c r="H257" t="s">
        <v>115</v>
      </c>
      <c r="I257" t="s">
        <v>121</v>
      </c>
      <c r="J257" t="s">
        <v>125</v>
      </c>
      <c r="K257" s="12">
        <v>18</v>
      </c>
      <c r="L257" s="12">
        <v>24.66</v>
      </c>
      <c r="M257" s="12">
        <v>180</v>
      </c>
      <c r="N257" s="8">
        <v>246.6</v>
      </c>
      <c r="O257">
        <v>21</v>
      </c>
      <c r="P257" t="s">
        <v>137</v>
      </c>
      <c r="Q257">
        <v>2021</v>
      </c>
      <c r="R257" s="3">
        <v>44551</v>
      </c>
      <c r="S257" s="8">
        <f>Tabla1[[#This Row],[DISCOUNT %]]%*Tabla1[[#This Row],[Total Selling Value]]</f>
        <v>71.513999999999996</v>
      </c>
      <c r="T257" s="12">
        <f>Tabla1[[#This Row],[SELLING PRICE]]-Tabla1[[#This Row],[BUYING PRIZE]]</f>
        <v>6.66</v>
      </c>
      <c r="U257" s="12">
        <f>Tabla1[[#This Row],[profit_per_product]]*Tabla1[[#This Row],[QUANTITY]]</f>
        <v>66.599999999999994</v>
      </c>
      <c r="V257" s="16">
        <f>Tabla1[[#This Row],[total_profit]]/Tabla1[[#This Row],[Total Selling Value]]</f>
        <v>0.27007299270072993</v>
      </c>
      <c r="W257" s="4" t="str">
        <f>IF(Tabla1[[#This Row],[Total Buying Value]]&gt;=((2/3)*MAX(Tabla1[Total Buying Value])),"Grande",IF(Tabla1[[#This Row],[Total Buying Value]]&lt;=((1/3)*MAX(Tabla1[Total Buying Value])),"Pequeña","Mediana"))</f>
        <v>Pequeña</v>
      </c>
      <c r="X257" s="4" t="str">
        <f>IF(Tabla1[[#This Row],[PAYMENT MODE]]="CASH","VERDADERO","FALSO")</f>
        <v>VERDADERO</v>
      </c>
      <c r="Y257" s="15" t="str">
        <f>TEXT(Tabla1[[#This Row],[formatted_date]],"mmm-aaaa")</f>
        <v>dic-2021</v>
      </c>
    </row>
    <row r="258" spans="1:25">
      <c r="A258">
        <v>44554</v>
      </c>
      <c r="B258" t="s">
        <v>30</v>
      </c>
      <c r="C258" t="str">
        <f>Tabla1[[#This Row],[DATE]]&amp;Tabla1[[#This Row],[PRODUCT ID]]</f>
        <v>44554P0042</v>
      </c>
      <c r="D258">
        <v>8</v>
      </c>
      <c r="E258" t="s">
        <v>68</v>
      </c>
      <c r="F258" t="s">
        <v>138</v>
      </c>
      <c r="G258" s="5">
        <v>54</v>
      </c>
      <c r="H258" t="s">
        <v>80</v>
      </c>
      <c r="I258" t="s">
        <v>118</v>
      </c>
      <c r="J258" t="s">
        <v>122</v>
      </c>
      <c r="K258" s="12">
        <v>120</v>
      </c>
      <c r="L258" s="12">
        <v>162</v>
      </c>
      <c r="M258" s="12">
        <v>960</v>
      </c>
      <c r="N258" s="8">
        <v>1296</v>
      </c>
      <c r="O258">
        <v>24</v>
      </c>
      <c r="P258" t="s">
        <v>137</v>
      </c>
      <c r="Q258">
        <v>2021</v>
      </c>
      <c r="R258" s="3">
        <v>44554</v>
      </c>
      <c r="S258" s="8">
        <f>Tabla1[[#This Row],[DISCOUNT %]]%*Tabla1[[#This Row],[Total Selling Value]]</f>
        <v>699.84</v>
      </c>
      <c r="T258" s="12">
        <f>Tabla1[[#This Row],[SELLING PRICE]]-Tabla1[[#This Row],[BUYING PRIZE]]</f>
        <v>42</v>
      </c>
      <c r="U258" s="12">
        <f>Tabla1[[#This Row],[profit_per_product]]*Tabla1[[#This Row],[QUANTITY]]</f>
        <v>336</v>
      </c>
      <c r="V258" s="16">
        <f>Tabla1[[#This Row],[total_profit]]/Tabla1[[#This Row],[Total Selling Value]]</f>
        <v>0.25925925925925924</v>
      </c>
      <c r="W258" s="4" t="str">
        <f>IF(Tabla1[[#This Row],[Total Buying Value]]&gt;=((2/3)*MAX(Tabla1[Total Buying Value])),"Grande",IF(Tabla1[[#This Row],[Total Buying Value]]&lt;=((1/3)*MAX(Tabla1[Total Buying Value])),"Pequeña","Mediana"))</f>
        <v>Mediana</v>
      </c>
      <c r="X258" s="4" t="str">
        <f>IF(Tabla1[[#This Row],[PAYMENT MODE]]="CASH","VERDADERO","FALSO")</f>
        <v>VERDADERO</v>
      </c>
      <c r="Y258" s="15" t="str">
        <f>TEXT(Tabla1[[#This Row],[formatted_date]],"mmm-aaaa")</f>
        <v>dic-2021</v>
      </c>
    </row>
    <row r="259" spans="1:25">
      <c r="A259">
        <v>44554</v>
      </c>
      <c r="B259" t="s">
        <v>63</v>
      </c>
      <c r="C259" t="str">
        <f>Tabla1[[#This Row],[DATE]]&amp;Tabla1[[#This Row],[PRODUCT ID]]</f>
        <v>44554P0036</v>
      </c>
      <c r="D259">
        <v>8</v>
      </c>
      <c r="E259" t="s">
        <v>68</v>
      </c>
      <c r="F259" t="s">
        <v>71</v>
      </c>
      <c r="G259" s="5">
        <v>39</v>
      </c>
      <c r="H259" t="s">
        <v>116</v>
      </c>
      <c r="I259" t="s">
        <v>121</v>
      </c>
      <c r="J259" t="s">
        <v>123</v>
      </c>
      <c r="K259" s="12">
        <v>90</v>
      </c>
      <c r="L259" s="12">
        <v>96.3</v>
      </c>
      <c r="M259" s="12">
        <v>720</v>
      </c>
      <c r="N259" s="8">
        <v>770.4</v>
      </c>
      <c r="O259">
        <v>24</v>
      </c>
      <c r="P259" t="s">
        <v>137</v>
      </c>
      <c r="Q259">
        <v>2021</v>
      </c>
      <c r="R259" s="3">
        <v>44554</v>
      </c>
      <c r="S259" s="8">
        <f>Tabla1[[#This Row],[DISCOUNT %]]%*Tabla1[[#This Row],[Total Selling Value]]</f>
        <v>300.45600000000002</v>
      </c>
      <c r="T259" s="12">
        <f>Tabla1[[#This Row],[SELLING PRICE]]-Tabla1[[#This Row],[BUYING PRIZE]]</f>
        <v>6.2999999999999972</v>
      </c>
      <c r="U259" s="12">
        <f>Tabla1[[#This Row],[profit_per_product]]*Tabla1[[#This Row],[QUANTITY]]</f>
        <v>50.399999999999977</v>
      </c>
      <c r="V259" s="16">
        <f>Tabla1[[#This Row],[total_profit]]/Tabla1[[#This Row],[Total Selling Value]]</f>
        <v>6.5420560747663517E-2</v>
      </c>
      <c r="W259" s="4" t="str">
        <f>IF(Tabla1[[#This Row],[Total Buying Value]]&gt;=((2/3)*MAX(Tabla1[Total Buying Value])),"Grande",IF(Tabla1[[#This Row],[Total Buying Value]]&lt;=((1/3)*MAX(Tabla1[Total Buying Value])),"Pequeña","Mediana"))</f>
        <v>Pequeña</v>
      </c>
      <c r="X259" s="4" t="str">
        <f>IF(Tabla1[[#This Row],[PAYMENT MODE]]="CASH","VERDADERO","FALSO")</f>
        <v>FALSO</v>
      </c>
      <c r="Y259" s="15" t="str">
        <f>TEXT(Tabla1[[#This Row],[formatted_date]],"mmm-aaaa")</f>
        <v>dic-2021</v>
      </c>
    </row>
    <row r="260" spans="1:25">
      <c r="A260">
        <v>44556</v>
      </c>
      <c r="B260" t="s">
        <v>61</v>
      </c>
      <c r="C260" t="str">
        <f>Tabla1[[#This Row],[DATE]]&amp;Tabla1[[#This Row],[PRODUCT ID]]</f>
        <v>44556P0041</v>
      </c>
      <c r="D260">
        <v>14</v>
      </c>
      <c r="E260" t="s">
        <v>71</v>
      </c>
      <c r="F260" t="s">
        <v>138</v>
      </c>
      <c r="G260" s="5">
        <v>22</v>
      </c>
      <c r="H260" t="s">
        <v>114</v>
      </c>
      <c r="I260" t="s">
        <v>118</v>
      </c>
      <c r="J260" t="s">
        <v>122</v>
      </c>
      <c r="K260" s="12">
        <v>138</v>
      </c>
      <c r="L260" s="12">
        <v>173.88</v>
      </c>
      <c r="M260" s="12">
        <v>1932</v>
      </c>
      <c r="N260" s="8">
        <v>2434.3200000000002</v>
      </c>
      <c r="O260">
        <v>26</v>
      </c>
      <c r="P260" t="s">
        <v>137</v>
      </c>
      <c r="Q260">
        <v>2021</v>
      </c>
      <c r="R260" s="3">
        <v>44556</v>
      </c>
      <c r="S260" s="8">
        <f>Tabla1[[#This Row],[DISCOUNT %]]%*Tabla1[[#This Row],[Total Selling Value]]</f>
        <v>535.55040000000008</v>
      </c>
      <c r="T260" s="12">
        <f>Tabla1[[#This Row],[SELLING PRICE]]-Tabla1[[#This Row],[BUYING PRIZE]]</f>
        <v>35.879999999999995</v>
      </c>
      <c r="U260" s="12">
        <f>Tabla1[[#This Row],[profit_per_product]]*Tabla1[[#This Row],[QUANTITY]]</f>
        <v>502.31999999999994</v>
      </c>
      <c r="V260" s="16">
        <f>Tabla1[[#This Row],[total_profit]]/Tabla1[[#This Row],[Total Selling Value]]</f>
        <v>0.20634920634920631</v>
      </c>
      <c r="W260" s="4" t="str">
        <f>IF(Tabla1[[#This Row],[Total Buying Value]]&gt;=((2/3)*MAX(Tabla1[Total Buying Value])),"Grande",IF(Tabla1[[#This Row],[Total Buying Value]]&lt;=((1/3)*MAX(Tabla1[Total Buying Value])),"Pequeña","Mediana"))</f>
        <v>Grande</v>
      </c>
      <c r="X260" s="4" t="str">
        <f>IF(Tabla1[[#This Row],[PAYMENT MODE]]="CASH","VERDADERO","FALSO")</f>
        <v>VERDADERO</v>
      </c>
      <c r="Y260" s="15" t="str">
        <f>TEXT(Tabla1[[#This Row],[formatted_date]],"mmm-aaaa")</f>
        <v>dic-2021</v>
      </c>
    </row>
    <row r="261" spans="1:25">
      <c r="A261">
        <v>44557</v>
      </c>
      <c r="B261" t="s">
        <v>39</v>
      </c>
      <c r="C261" t="str">
        <f>Tabla1[[#This Row],[DATE]]&amp;Tabla1[[#This Row],[PRODUCT ID]]</f>
        <v>44557P0029</v>
      </c>
      <c r="D261">
        <v>14</v>
      </c>
      <c r="E261" t="s">
        <v>70</v>
      </c>
      <c r="F261" t="s">
        <v>138</v>
      </c>
      <c r="G261" s="5">
        <v>18</v>
      </c>
      <c r="H261" t="s">
        <v>89</v>
      </c>
      <c r="I261" t="s">
        <v>121</v>
      </c>
      <c r="J261" t="s">
        <v>124</v>
      </c>
      <c r="K261" s="12">
        <v>47</v>
      </c>
      <c r="L261" s="12">
        <v>53.11</v>
      </c>
      <c r="M261" s="12">
        <v>658</v>
      </c>
      <c r="N261" s="8">
        <v>743.54</v>
      </c>
      <c r="O261">
        <v>27</v>
      </c>
      <c r="P261" t="s">
        <v>137</v>
      </c>
      <c r="Q261">
        <v>2021</v>
      </c>
      <c r="R261" s="3">
        <v>44557</v>
      </c>
      <c r="S261" s="8">
        <f>Tabla1[[#This Row],[DISCOUNT %]]%*Tabla1[[#This Row],[Total Selling Value]]</f>
        <v>133.8372</v>
      </c>
      <c r="T261" s="12">
        <f>Tabla1[[#This Row],[SELLING PRICE]]-Tabla1[[#This Row],[BUYING PRIZE]]</f>
        <v>6.1099999999999994</v>
      </c>
      <c r="U261" s="12">
        <f>Tabla1[[#This Row],[profit_per_product]]*Tabla1[[#This Row],[QUANTITY]]</f>
        <v>85.539999999999992</v>
      </c>
      <c r="V261" s="16">
        <f>Tabla1[[#This Row],[total_profit]]/Tabla1[[#This Row],[Total Selling Value]]</f>
        <v>0.11504424778761062</v>
      </c>
      <c r="W261" s="4" t="str">
        <f>IF(Tabla1[[#This Row],[Total Buying Value]]&gt;=((2/3)*MAX(Tabla1[Total Buying Value])),"Grande",IF(Tabla1[[#This Row],[Total Buying Value]]&lt;=((1/3)*MAX(Tabla1[Total Buying Value])),"Pequeña","Mediana"))</f>
        <v>Pequeña</v>
      </c>
      <c r="X261" s="4" t="str">
        <f>IF(Tabla1[[#This Row],[PAYMENT MODE]]="CASH","VERDADERO","FALSO")</f>
        <v>VERDADERO</v>
      </c>
      <c r="Y261" s="15" t="str">
        <f>TEXT(Tabla1[[#This Row],[formatted_date]],"mmm-aaaa")</f>
        <v>dic-2021</v>
      </c>
    </row>
    <row r="262" spans="1:25">
      <c r="A262">
        <v>44558</v>
      </c>
      <c r="B262" t="s">
        <v>39</v>
      </c>
      <c r="C262" t="str">
        <f>Tabla1[[#This Row],[DATE]]&amp;Tabla1[[#This Row],[PRODUCT ID]]</f>
        <v>44558P0029</v>
      </c>
      <c r="D262">
        <v>6</v>
      </c>
      <c r="E262" t="s">
        <v>70</v>
      </c>
      <c r="F262" t="s">
        <v>138</v>
      </c>
      <c r="G262" s="5">
        <v>32</v>
      </c>
      <c r="H262" t="s">
        <v>89</v>
      </c>
      <c r="I262" t="s">
        <v>121</v>
      </c>
      <c r="J262" t="s">
        <v>124</v>
      </c>
      <c r="K262" s="12">
        <v>47</v>
      </c>
      <c r="L262" s="12">
        <v>53.11</v>
      </c>
      <c r="M262" s="12">
        <v>282</v>
      </c>
      <c r="N262" s="8">
        <v>318.66000000000003</v>
      </c>
      <c r="O262">
        <v>28</v>
      </c>
      <c r="P262" t="s">
        <v>137</v>
      </c>
      <c r="Q262">
        <v>2021</v>
      </c>
      <c r="R262" s="3">
        <v>44558</v>
      </c>
      <c r="S262" s="8">
        <f>Tabla1[[#This Row],[DISCOUNT %]]%*Tabla1[[#This Row],[Total Selling Value]]</f>
        <v>101.97120000000001</v>
      </c>
      <c r="T262" s="12">
        <f>Tabla1[[#This Row],[SELLING PRICE]]-Tabla1[[#This Row],[BUYING PRIZE]]</f>
        <v>6.1099999999999994</v>
      </c>
      <c r="U262" s="12">
        <f>Tabla1[[#This Row],[profit_per_product]]*Tabla1[[#This Row],[QUANTITY]]</f>
        <v>36.659999999999997</v>
      </c>
      <c r="V262" s="16">
        <f>Tabla1[[#This Row],[total_profit]]/Tabla1[[#This Row],[Total Selling Value]]</f>
        <v>0.1150442477876106</v>
      </c>
      <c r="W262" s="4" t="str">
        <f>IF(Tabla1[[#This Row],[Total Buying Value]]&gt;=((2/3)*MAX(Tabla1[Total Buying Value])),"Grande",IF(Tabla1[[#This Row],[Total Buying Value]]&lt;=((1/3)*MAX(Tabla1[Total Buying Value])),"Pequeña","Mediana"))</f>
        <v>Pequeña</v>
      </c>
      <c r="X262" s="4" t="str">
        <f>IF(Tabla1[[#This Row],[PAYMENT MODE]]="CASH","VERDADERO","FALSO")</f>
        <v>VERDADERO</v>
      </c>
      <c r="Y262" s="15" t="str">
        <f>TEXT(Tabla1[[#This Row],[formatted_date]],"mmm-aaaa")</f>
        <v>dic-2021</v>
      </c>
    </row>
    <row r="263" spans="1:25">
      <c r="A263">
        <v>44560</v>
      </c>
      <c r="B263" t="s">
        <v>40</v>
      </c>
      <c r="C263" t="str">
        <f>Tabla1[[#This Row],[DATE]]&amp;Tabla1[[#This Row],[PRODUCT ID]]</f>
        <v>44560P0010</v>
      </c>
      <c r="D263">
        <v>13</v>
      </c>
      <c r="E263" t="s">
        <v>71</v>
      </c>
      <c r="F263" t="s">
        <v>71</v>
      </c>
      <c r="G263" s="5">
        <v>8</v>
      </c>
      <c r="H263" t="s">
        <v>90</v>
      </c>
      <c r="I263" t="s">
        <v>120</v>
      </c>
      <c r="J263" t="s">
        <v>122</v>
      </c>
      <c r="K263" s="12">
        <v>148</v>
      </c>
      <c r="L263" s="12">
        <v>164.28</v>
      </c>
      <c r="M263" s="12">
        <v>1924</v>
      </c>
      <c r="N263" s="8">
        <v>2135.64</v>
      </c>
      <c r="O263">
        <v>30</v>
      </c>
      <c r="P263" t="s">
        <v>137</v>
      </c>
      <c r="Q263">
        <v>2021</v>
      </c>
      <c r="R263" s="3">
        <v>44560</v>
      </c>
      <c r="S263" s="8">
        <f>Tabla1[[#This Row],[DISCOUNT %]]%*Tabla1[[#This Row],[Total Selling Value]]</f>
        <v>170.85120000000001</v>
      </c>
      <c r="T263" s="12">
        <f>Tabla1[[#This Row],[SELLING PRICE]]-Tabla1[[#This Row],[BUYING PRIZE]]</f>
        <v>16.28</v>
      </c>
      <c r="U263" s="12">
        <f>Tabla1[[#This Row],[profit_per_product]]*Tabla1[[#This Row],[QUANTITY]]</f>
        <v>211.64000000000001</v>
      </c>
      <c r="V263" s="16">
        <f>Tabla1[[#This Row],[total_profit]]/Tabla1[[#This Row],[Total Selling Value]]</f>
        <v>9.9099099099099114E-2</v>
      </c>
      <c r="W263" s="4" t="str">
        <f>IF(Tabla1[[#This Row],[Total Buying Value]]&gt;=((2/3)*MAX(Tabla1[Total Buying Value])),"Grande",IF(Tabla1[[#This Row],[Total Buying Value]]&lt;=((1/3)*MAX(Tabla1[Total Buying Value])),"Pequeña","Mediana"))</f>
        <v>Grande</v>
      </c>
      <c r="X263" s="4" t="str">
        <f>IF(Tabla1[[#This Row],[PAYMENT MODE]]="CASH","VERDADERO","FALSO")</f>
        <v>FALSO</v>
      </c>
      <c r="Y263" s="15" t="str">
        <f>TEXT(Tabla1[[#This Row],[formatted_date]],"mmm-aaaa")</f>
        <v>dic-2021</v>
      </c>
    </row>
    <row r="264" spans="1:25">
      <c r="A264">
        <v>44562</v>
      </c>
      <c r="B264" t="s">
        <v>42</v>
      </c>
      <c r="C264" t="str">
        <f>Tabla1[[#This Row],[DATE]]&amp;Tabla1[[#This Row],[PRODUCT ID]]</f>
        <v>44562P0022</v>
      </c>
      <c r="D264">
        <v>1</v>
      </c>
      <c r="E264" t="s">
        <v>68</v>
      </c>
      <c r="F264" t="s">
        <v>138</v>
      </c>
      <c r="G264" s="5">
        <v>20</v>
      </c>
      <c r="H264" t="s">
        <v>92</v>
      </c>
      <c r="I264" t="s">
        <v>117</v>
      </c>
      <c r="J264" t="s">
        <v>122</v>
      </c>
      <c r="K264" s="12">
        <v>121</v>
      </c>
      <c r="L264" s="12">
        <v>141.57</v>
      </c>
      <c r="M264" s="12">
        <v>121</v>
      </c>
      <c r="N264" s="8">
        <v>141.57</v>
      </c>
      <c r="O264">
        <v>1</v>
      </c>
      <c r="P264" t="s">
        <v>126</v>
      </c>
      <c r="Q264">
        <v>2022</v>
      </c>
      <c r="R264" s="3">
        <v>44562</v>
      </c>
      <c r="S264" s="8">
        <f>Tabla1[[#This Row],[DISCOUNT %]]%*Tabla1[[#This Row],[Total Selling Value]]</f>
        <v>28.314</v>
      </c>
      <c r="T264" s="12">
        <f>Tabla1[[#This Row],[SELLING PRICE]]-Tabla1[[#This Row],[BUYING PRIZE]]</f>
        <v>20.569999999999993</v>
      </c>
      <c r="U264" s="12">
        <f>Tabla1[[#This Row],[profit_per_product]]*Tabla1[[#This Row],[QUANTITY]]</f>
        <v>20.569999999999993</v>
      </c>
      <c r="V264" s="16">
        <f>Tabla1[[#This Row],[total_profit]]/Tabla1[[#This Row],[Total Selling Value]]</f>
        <v>0.14529914529914525</v>
      </c>
      <c r="W264" s="4" t="str">
        <f>IF(Tabla1[[#This Row],[Total Buying Value]]&gt;=((2/3)*MAX(Tabla1[Total Buying Value])),"Grande",IF(Tabla1[[#This Row],[Total Buying Value]]&lt;=((1/3)*MAX(Tabla1[Total Buying Value])),"Pequeña","Mediana"))</f>
        <v>Pequeña</v>
      </c>
      <c r="X264" s="4" t="str">
        <f>IF(Tabla1[[#This Row],[PAYMENT MODE]]="CASH","VERDADERO","FALSO")</f>
        <v>VERDADERO</v>
      </c>
      <c r="Y264" s="15" t="str">
        <f>TEXT(Tabla1[[#This Row],[formatted_date]],"mmm-aaaa")</f>
        <v>ene-2022</v>
      </c>
    </row>
    <row r="265" spans="1:25">
      <c r="A265">
        <v>44563</v>
      </c>
      <c r="B265" t="s">
        <v>40</v>
      </c>
      <c r="C265" t="str">
        <f>Tabla1[[#This Row],[DATE]]&amp;Tabla1[[#This Row],[PRODUCT ID]]</f>
        <v>44563P0010</v>
      </c>
      <c r="D265">
        <v>7</v>
      </c>
      <c r="E265" t="s">
        <v>70</v>
      </c>
      <c r="F265" t="s">
        <v>138</v>
      </c>
      <c r="G265" s="5">
        <v>21</v>
      </c>
      <c r="H265" t="s">
        <v>90</v>
      </c>
      <c r="I265" t="s">
        <v>120</v>
      </c>
      <c r="J265" t="s">
        <v>122</v>
      </c>
      <c r="K265" s="12">
        <v>148</v>
      </c>
      <c r="L265" s="12">
        <v>164.28</v>
      </c>
      <c r="M265" s="12">
        <v>1036</v>
      </c>
      <c r="N265" s="8">
        <v>1149.96</v>
      </c>
      <c r="O265">
        <v>2</v>
      </c>
      <c r="P265" t="s">
        <v>126</v>
      </c>
      <c r="Q265">
        <v>2022</v>
      </c>
      <c r="R265" s="3">
        <v>44563</v>
      </c>
      <c r="S265" s="8">
        <f>Tabla1[[#This Row],[DISCOUNT %]]%*Tabla1[[#This Row],[Total Selling Value]]</f>
        <v>241.49160000000001</v>
      </c>
      <c r="T265" s="12">
        <f>Tabla1[[#This Row],[SELLING PRICE]]-Tabla1[[#This Row],[BUYING PRIZE]]</f>
        <v>16.28</v>
      </c>
      <c r="U265" s="12">
        <f>Tabla1[[#This Row],[profit_per_product]]*Tabla1[[#This Row],[QUANTITY]]</f>
        <v>113.96000000000001</v>
      </c>
      <c r="V265" s="16">
        <f>Tabla1[[#This Row],[total_profit]]/Tabla1[[#This Row],[Total Selling Value]]</f>
        <v>9.90990990990991E-2</v>
      </c>
      <c r="W265" s="4" t="str">
        <f>IF(Tabla1[[#This Row],[Total Buying Value]]&gt;=((2/3)*MAX(Tabla1[Total Buying Value])),"Grande",IF(Tabla1[[#This Row],[Total Buying Value]]&lt;=((1/3)*MAX(Tabla1[Total Buying Value])),"Pequeña","Mediana"))</f>
        <v>Mediana</v>
      </c>
      <c r="X265" s="4" t="str">
        <f>IF(Tabla1[[#This Row],[PAYMENT MODE]]="CASH","VERDADERO","FALSO")</f>
        <v>VERDADERO</v>
      </c>
      <c r="Y265" s="15" t="str">
        <f>TEXT(Tabla1[[#This Row],[formatted_date]],"mmm-aaaa")</f>
        <v>ene-2022</v>
      </c>
    </row>
    <row r="266" spans="1:25">
      <c r="A266">
        <v>44563</v>
      </c>
      <c r="B266" t="s">
        <v>47</v>
      </c>
      <c r="C266" t="str">
        <f>Tabla1[[#This Row],[DATE]]&amp;Tabla1[[#This Row],[PRODUCT ID]]</f>
        <v>44563P0015</v>
      </c>
      <c r="D266">
        <v>2</v>
      </c>
      <c r="E266" t="s">
        <v>71</v>
      </c>
      <c r="F266" t="s">
        <v>138</v>
      </c>
      <c r="G266" s="5">
        <v>48</v>
      </c>
      <c r="H266" t="s">
        <v>98</v>
      </c>
      <c r="I266" t="s">
        <v>120</v>
      </c>
      <c r="J266" t="s">
        <v>125</v>
      </c>
      <c r="K266" s="12">
        <v>12</v>
      </c>
      <c r="L266" s="12">
        <v>15.72</v>
      </c>
      <c r="M266" s="12">
        <v>24</v>
      </c>
      <c r="N266" s="8">
        <v>31.44</v>
      </c>
      <c r="O266">
        <v>2</v>
      </c>
      <c r="P266" t="s">
        <v>126</v>
      </c>
      <c r="Q266">
        <v>2022</v>
      </c>
      <c r="R266" s="3">
        <v>44563</v>
      </c>
      <c r="S266" s="8">
        <f>Tabla1[[#This Row],[DISCOUNT %]]%*Tabla1[[#This Row],[Total Selling Value]]</f>
        <v>15.091200000000001</v>
      </c>
      <c r="T266" s="12">
        <f>Tabla1[[#This Row],[SELLING PRICE]]-Tabla1[[#This Row],[BUYING PRIZE]]</f>
        <v>3.7200000000000006</v>
      </c>
      <c r="U266" s="12">
        <f>Tabla1[[#This Row],[profit_per_product]]*Tabla1[[#This Row],[QUANTITY]]</f>
        <v>7.4400000000000013</v>
      </c>
      <c r="V266" s="16">
        <f>Tabla1[[#This Row],[total_profit]]/Tabla1[[#This Row],[Total Selling Value]]</f>
        <v>0.23664122137404583</v>
      </c>
      <c r="W266" s="4" t="str">
        <f>IF(Tabla1[[#This Row],[Total Buying Value]]&gt;=((2/3)*MAX(Tabla1[Total Buying Value])),"Grande",IF(Tabla1[[#This Row],[Total Buying Value]]&lt;=((1/3)*MAX(Tabla1[Total Buying Value])),"Pequeña","Mediana"))</f>
        <v>Pequeña</v>
      </c>
      <c r="X266" s="4" t="str">
        <f>IF(Tabla1[[#This Row],[PAYMENT MODE]]="CASH","VERDADERO","FALSO")</f>
        <v>VERDADERO</v>
      </c>
      <c r="Y266" s="15" t="str">
        <f>TEXT(Tabla1[[#This Row],[formatted_date]],"mmm-aaaa")</f>
        <v>ene-2022</v>
      </c>
    </row>
    <row r="267" spans="1:25">
      <c r="A267">
        <v>44563</v>
      </c>
      <c r="B267" t="s">
        <v>58</v>
      </c>
      <c r="C267" t="str">
        <f>Tabla1[[#This Row],[DATE]]&amp;Tabla1[[#This Row],[PRODUCT ID]]</f>
        <v>44563P0033</v>
      </c>
      <c r="D267">
        <v>1</v>
      </c>
      <c r="E267" t="s">
        <v>70</v>
      </c>
      <c r="F267" t="s">
        <v>138</v>
      </c>
      <c r="G267" s="5">
        <v>14</v>
      </c>
      <c r="H267" t="s">
        <v>110</v>
      </c>
      <c r="I267" t="s">
        <v>121</v>
      </c>
      <c r="J267" t="s">
        <v>123</v>
      </c>
      <c r="K267" s="12">
        <v>95</v>
      </c>
      <c r="L267" s="12">
        <v>119.7</v>
      </c>
      <c r="M267" s="12">
        <v>95</v>
      </c>
      <c r="N267" s="8">
        <v>119.7</v>
      </c>
      <c r="O267">
        <v>2</v>
      </c>
      <c r="P267" t="s">
        <v>126</v>
      </c>
      <c r="Q267">
        <v>2022</v>
      </c>
      <c r="R267" s="3">
        <v>44563</v>
      </c>
      <c r="S267" s="8">
        <f>Tabla1[[#This Row],[DISCOUNT %]]%*Tabla1[[#This Row],[Total Selling Value]]</f>
        <v>16.758000000000003</v>
      </c>
      <c r="T267" s="12">
        <f>Tabla1[[#This Row],[SELLING PRICE]]-Tabla1[[#This Row],[BUYING PRIZE]]</f>
        <v>24.700000000000003</v>
      </c>
      <c r="U267" s="12">
        <f>Tabla1[[#This Row],[profit_per_product]]*Tabla1[[#This Row],[QUANTITY]]</f>
        <v>24.700000000000003</v>
      </c>
      <c r="V267" s="16">
        <f>Tabla1[[#This Row],[total_profit]]/Tabla1[[#This Row],[Total Selling Value]]</f>
        <v>0.20634920634920637</v>
      </c>
      <c r="W267" s="4" t="str">
        <f>IF(Tabla1[[#This Row],[Total Buying Value]]&gt;=((2/3)*MAX(Tabla1[Total Buying Value])),"Grande",IF(Tabla1[[#This Row],[Total Buying Value]]&lt;=((1/3)*MAX(Tabla1[Total Buying Value])),"Pequeña","Mediana"))</f>
        <v>Pequeña</v>
      </c>
      <c r="X267" s="4" t="str">
        <f>IF(Tabla1[[#This Row],[PAYMENT MODE]]="CASH","VERDADERO","FALSO")</f>
        <v>VERDADERO</v>
      </c>
      <c r="Y267" s="15" t="str">
        <f>TEXT(Tabla1[[#This Row],[formatted_date]],"mmm-aaaa")</f>
        <v>ene-2022</v>
      </c>
    </row>
    <row r="268" spans="1:25">
      <c r="A268">
        <v>44564</v>
      </c>
      <c r="B268" t="s">
        <v>43</v>
      </c>
      <c r="C268" t="str">
        <f>Tabla1[[#This Row],[DATE]]&amp;Tabla1[[#This Row],[PRODUCT ID]]</f>
        <v>44564P0043</v>
      </c>
      <c r="D268">
        <v>9</v>
      </c>
      <c r="E268" t="s">
        <v>70</v>
      </c>
      <c r="F268" t="s">
        <v>138</v>
      </c>
      <c r="G268" s="5">
        <v>32</v>
      </c>
      <c r="H268" t="s">
        <v>94</v>
      </c>
      <c r="I268" t="s">
        <v>118</v>
      </c>
      <c r="J268" t="s">
        <v>123</v>
      </c>
      <c r="K268" s="12">
        <v>67</v>
      </c>
      <c r="L268" s="12">
        <v>83.08</v>
      </c>
      <c r="M268" s="12">
        <v>603</v>
      </c>
      <c r="N268" s="8">
        <v>747.72</v>
      </c>
      <c r="O268">
        <v>3</v>
      </c>
      <c r="P268" t="s">
        <v>126</v>
      </c>
      <c r="Q268">
        <v>2022</v>
      </c>
      <c r="R268" s="3">
        <v>44564</v>
      </c>
      <c r="S268" s="8">
        <f>Tabla1[[#This Row],[DISCOUNT %]]%*Tabla1[[#This Row],[Total Selling Value]]</f>
        <v>239.27040000000002</v>
      </c>
      <c r="T268" s="12">
        <f>Tabla1[[#This Row],[SELLING PRICE]]-Tabla1[[#This Row],[BUYING PRIZE]]</f>
        <v>16.079999999999998</v>
      </c>
      <c r="U268" s="12">
        <f>Tabla1[[#This Row],[profit_per_product]]*Tabla1[[#This Row],[QUANTITY]]</f>
        <v>144.71999999999997</v>
      </c>
      <c r="V268" s="16">
        <f>Tabla1[[#This Row],[total_profit]]/Tabla1[[#This Row],[Total Selling Value]]</f>
        <v>0.19354838709677416</v>
      </c>
      <c r="W268" s="4" t="str">
        <f>IF(Tabla1[[#This Row],[Total Buying Value]]&gt;=((2/3)*MAX(Tabla1[Total Buying Value])),"Grande",IF(Tabla1[[#This Row],[Total Buying Value]]&lt;=((1/3)*MAX(Tabla1[Total Buying Value])),"Pequeña","Mediana"))</f>
        <v>Pequeña</v>
      </c>
      <c r="X268" s="4" t="str">
        <f>IF(Tabla1[[#This Row],[PAYMENT MODE]]="CASH","VERDADERO","FALSO")</f>
        <v>VERDADERO</v>
      </c>
      <c r="Y268" s="15" t="str">
        <f>TEXT(Tabla1[[#This Row],[formatted_date]],"mmm-aaaa")</f>
        <v>ene-2022</v>
      </c>
    </row>
    <row r="269" spans="1:25">
      <c r="A269">
        <v>44565</v>
      </c>
      <c r="B269" t="s">
        <v>55</v>
      </c>
      <c r="C269" t="str">
        <f>Tabla1[[#This Row],[DATE]]&amp;Tabla1[[#This Row],[PRODUCT ID]]</f>
        <v>44565P0012</v>
      </c>
      <c r="D269">
        <v>8</v>
      </c>
      <c r="E269" t="s">
        <v>70</v>
      </c>
      <c r="F269" t="s">
        <v>71</v>
      </c>
      <c r="G269" s="5">
        <v>34</v>
      </c>
      <c r="H269" t="s">
        <v>107</v>
      </c>
      <c r="I269" t="s">
        <v>120</v>
      </c>
      <c r="J269" t="s">
        <v>123</v>
      </c>
      <c r="K269" s="12">
        <v>73</v>
      </c>
      <c r="L269" s="12">
        <v>94.17</v>
      </c>
      <c r="M269" s="12">
        <v>584</v>
      </c>
      <c r="N269" s="8">
        <v>753.36</v>
      </c>
      <c r="O269">
        <v>4</v>
      </c>
      <c r="P269" t="s">
        <v>126</v>
      </c>
      <c r="Q269">
        <v>2022</v>
      </c>
      <c r="R269" s="3">
        <v>44565</v>
      </c>
      <c r="S269" s="8">
        <f>Tabla1[[#This Row],[DISCOUNT %]]%*Tabla1[[#This Row],[Total Selling Value]]</f>
        <v>256.14240000000001</v>
      </c>
      <c r="T269" s="12">
        <f>Tabla1[[#This Row],[SELLING PRICE]]-Tabla1[[#This Row],[BUYING PRIZE]]</f>
        <v>21.17</v>
      </c>
      <c r="U269" s="12">
        <f>Tabla1[[#This Row],[profit_per_product]]*Tabla1[[#This Row],[QUANTITY]]</f>
        <v>169.36</v>
      </c>
      <c r="V269" s="16">
        <f>Tabla1[[#This Row],[total_profit]]/Tabla1[[#This Row],[Total Selling Value]]</f>
        <v>0.22480620155038761</v>
      </c>
      <c r="W269" s="4" t="str">
        <f>IF(Tabla1[[#This Row],[Total Buying Value]]&gt;=((2/3)*MAX(Tabla1[Total Buying Value])),"Grande",IF(Tabla1[[#This Row],[Total Buying Value]]&lt;=((1/3)*MAX(Tabla1[Total Buying Value])),"Pequeña","Mediana"))</f>
        <v>Pequeña</v>
      </c>
      <c r="X269" s="4" t="str">
        <f>IF(Tabla1[[#This Row],[PAYMENT MODE]]="CASH","VERDADERO","FALSO")</f>
        <v>FALSO</v>
      </c>
      <c r="Y269" s="15" t="str">
        <f>TEXT(Tabla1[[#This Row],[formatted_date]],"mmm-aaaa")</f>
        <v>ene-2022</v>
      </c>
    </row>
    <row r="270" spans="1:25">
      <c r="A270">
        <v>44565</v>
      </c>
      <c r="B270" t="s">
        <v>39</v>
      </c>
      <c r="C270" t="str">
        <f>Tabla1[[#This Row],[DATE]]&amp;Tabla1[[#This Row],[PRODUCT ID]]</f>
        <v>44565P0029</v>
      </c>
      <c r="D270">
        <v>1</v>
      </c>
      <c r="E270" t="s">
        <v>71</v>
      </c>
      <c r="F270" t="s">
        <v>71</v>
      </c>
      <c r="G270" s="5">
        <v>6</v>
      </c>
      <c r="H270" t="s">
        <v>89</v>
      </c>
      <c r="I270" t="s">
        <v>121</v>
      </c>
      <c r="J270" t="s">
        <v>124</v>
      </c>
      <c r="K270" s="12">
        <v>47</v>
      </c>
      <c r="L270" s="12">
        <v>53.11</v>
      </c>
      <c r="M270" s="12">
        <v>47</v>
      </c>
      <c r="N270" s="8">
        <v>53.11</v>
      </c>
      <c r="O270">
        <v>4</v>
      </c>
      <c r="P270" t="s">
        <v>126</v>
      </c>
      <c r="Q270">
        <v>2022</v>
      </c>
      <c r="R270" s="3">
        <v>44565</v>
      </c>
      <c r="S270" s="8">
        <f>Tabla1[[#This Row],[DISCOUNT %]]%*Tabla1[[#This Row],[Total Selling Value]]</f>
        <v>3.1865999999999999</v>
      </c>
      <c r="T270" s="12">
        <f>Tabla1[[#This Row],[SELLING PRICE]]-Tabla1[[#This Row],[BUYING PRIZE]]</f>
        <v>6.1099999999999994</v>
      </c>
      <c r="U270" s="12">
        <f>Tabla1[[#This Row],[profit_per_product]]*Tabla1[[#This Row],[QUANTITY]]</f>
        <v>6.1099999999999994</v>
      </c>
      <c r="V270" s="16">
        <f>Tabla1[[#This Row],[total_profit]]/Tabla1[[#This Row],[Total Selling Value]]</f>
        <v>0.1150442477876106</v>
      </c>
      <c r="W270" s="4" t="str">
        <f>IF(Tabla1[[#This Row],[Total Buying Value]]&gt;=((2/3)*MAX(Tabla1[Total Buying Value])),"Grande",IF(Tabla1[[#This Row],[Total Buying Value]]&lt;=((1/3)*MAX(Tabla1[Total Buying Value])),"Pequeña","Mediana"))</f>
        <v>Pequeña</v>
      </c>
      <c r="X270" s="4" t="str">
        <f>IF(Tabla1[[#This Row],[PAYMENT MODE]]="CASH","VERDADERO","FALSO")</f>
        <v>FALSO</v>
      </c>
      <c r="Y270" s="15" t="str">
        <f>TEXT(Tabla1[[#This Row],[formatted_date]],"mmm-aaaa")</f>
        <v>ene-2022</v>
      </c>
    </row>
    <row r="271" spans="1:25">
      <c r="A271">
        <v>44570</v>
      </c>
      <c r="B271" t="s">
        <v>38</v>
      </c>
      <c r="C271" t="str">
        <f>Tabla1[[#This Row],[DATE]]&amp;Tabla1[[#This Row],[PRODUCT ID]]</f>
        <v>44570P0032</v>
      </c>
      <c r="D271">
        <v>12</v>
      </c>
      <c r="E271" t="s">
        <v>70</v>
      </c>
      <c r="F271" t="s">
        <v>71</v>
      </c>
      <c r="G271" s="5">
        <v>28</v>
      </c>
      <c r="H271" t="s">
        <v>88</v>
      </c>
      <c r="I271" t="s">
        <v>121</v>
      </c>
      <c r="J271" t="s">
        <v>123</v>
      </c>
      <c r="K271" s="12">
        <v>89</v>
      </c>
      <c r="L271" s="12">
        <v>117.48</v>
      </c>
      <c r="M271" s="12">
        <v>1068</v>
      </c>
      <c r="N271" s="8">
        <v>1409.76</v>
      </c>
      <c r="O271">
        <v>9</v>
      </c>
      <c r="P271" t="s">
        <v>126</v>
      </c>
      <c r="Q271">
        <v>2022</v>
      </c>
      <c r="R271" s="3">
        <v>44570</v>
      </c>
      <c r="S271" s="8">
        <f>Tabla1[[#This Row],[DISCOUNT %]]%*Tabla1[[#This Row],[Total Selling Value]]</f>
        <v>394.73280000000005</v>
      </c>
      <c r="T271" s="12">
        <f>Tabla1[[#This Row],[SELLING PRICE]]-Tabla1[[#This Row],[BUYING PRIZE]]</f>
        <v>28.480000000000004</v>
      </c>
      <c r="U271" s="12">
        <f>Tabla1[[#This Row],[profit_per_product]]*Tabla1[[#This Row],[QUANTITY]]</f>
        <v>341.76000000000005</v>
      </c>
      <c r="V271" s="16">
        <f>Tabla1[[#This Row],[total_profit]]/Tabla1[[#This Row],[Total Selling Value]]</f>
        <v>0.24242424242424246</v>
      </c>
      <c r="W271" s="4" t="str">
        <f>IF(Tabla1[[#This Row],[Total Buying Value]]&gt;=((2/3)*MAX(Tabla1[Total Buying Value])),"Grande",IF(Tabla1[[#This Row],[Total Buying Value]]&lt;=((1/3)*MAX(Tabla1[Total Buying Value])),"Pequeña","Mediana"))</f>
        <v>Mediana</v>
      </c>
      <c r="X271" s="4" t="str">
        <f>IF(Tabla1[[#This Row],[PAYMENT MODE]]="CASH","VERDADERO","FALSO")</f>
        <v>FALSO</v>
      </c>
      <c r="Y271" s="15" t="str">
        <f>TEXT(Tabla1[[#This Row],[formatted_date]],"mmm-aaaa")</f>
        <v>ene-2022</v>
      </c>
    </row>
    <row r="272" spans="1:25">
      <c r="A272">
        <v>44571</v>
      </c>
      <c r="B272" t="s">
        <v>33</v>
      </c>
      <c r="C272" t="str">
        <f>Tabla1[[#This Row],[DATE]]&amp;Tabla1[[#This Row],[PRODUCT ID]]</f>
        <v>44571P0034</v>
      </c>
      <c r="D272">
        <v>14</v>
      </c>
      <c r="E272" t="s">
        <v>71</v>
      </c>
      <c r="F272" t="s">
        <v>71</v>
      </c>
      <c r="G272" s="5">
        <v>28</v>
      </c>
      <c r="H272" t="s">
        <v>83</v>
      </c>
      <c r="I272" t="s">
        <v>121</v>
      </c>
      <c r="J272" t="s">
        <v>124</v>
      </c>
      <c r="K272" s="12">
        <v>55</v>
      </c>
      <c r="L272" s="12">
        <v>58.3</v>
      </c>
      <c r="M272" s="12">
        <v>770</v>
      </c>
      <c r="N272" s="8">
        <v>816.19999999999993</v>
      </c>
      <c r="O272">
        <v>10</v>
      </c>
      <c r="P272" t="s">
        <v>126</v>
      </c>
      <c r="Q272">
        <v>2022</v>
      </c>
      <c r="R272" s="3">
        <v>44571</v>
      </c>
      <c r="S272" s="8">
        <f>Tabla1[[#This Row],[DISCOUNT %]]%*Tabla1[[#This Row],[Total Selling Value]]</f>
        <v>228.536</v>
      </c>
      <c r="T272" s="12">
        <f>Tabla1[[#This Row],[SELLING PRICE]]-Tabla1[[#This Row],[BUYING PRIZE]]</f>
        <v>3.2999999999999972</v>
      </c>
      <c r="U272" s="12">
        <f>Tabla1[[#This Row],[profit_per_product]]*Tabla1[[#This Row],[QUANTITY]]</f>
        <v>46.19999999999996</v>
      </c>
      <c r="V272" s="16">
        <f>Tabla1[[#This Row],[total_profit]]/Tabla1[[#This Row],[Total Selling Value]]</f>
        <v>5.6603773584905613E-2</v>
      </c>
      <c r="W272" s="4" t="str">
        <f>IF(Tabla1[[#This Row],[Total Buying Value]]&gt;=((2/3)*MAX(Tabla1[Total Buying Value])),"Grande",IF(Tabla1[[#This Row],[Total Buying Value]]&lt;=((1/3)*MAX(Tabla1[Total Buying Value])),"Pequeña","Mediana"))</f>
        <v>Mediana</v>
      </c>
      <c r="X272" s="4" t="str">
        <f>IF(Tabla1[[#This Row],[PAYMENT MODE]]="CASH","VERDADERO","FALSO")</f>
        <v>FALSO</v>
      </c>
      <c r="Y272" s="15" t="str">
        <f>TEXT(Tabla1[[#This Row],[formatted_date]],"mmm-aaaa")</f>
        <v>ene-2022</v>
      </c>
    </row>
    <row r="273" spans="1:25">
      <c r="A273">
        <v>44572</v>
      </c>
      <c r="B273" t="s">
        <v>38</v>
      </c>
      <c r="C273" t="str">
        <f>Tabla1[[#This Row],[DATE]]&amp;Tabla1[[#This Row],[PRODUCT ID]]</f>
        <v>44572P0032</v>
      </c>
      <c r="D273">
        <v>2</v>
      </c>
      <c r="E273" t="s">
        <v>70</v>
      </c>
      <c r="F273" t="s">
        <v>71</v>
      </c>
      <c r="G273" s="5">
        <v>31</v>
      </c>
      <c r="H273" t="s">
        <v>88</v>
      </c>
      <c r="I273" t="s">
        <v>121</v>
      </c>
      <c r="J273" t="s">
        <v>123</v>
      </c>
      <c r="K273" s="12">
        <v>89</v>
      </c>
      <c r="L273" s="12">
        <v>117.48</v>
      </c>
      <c r="M273" s="12">
        <v>178</v>
      </c>
      <c r="N273" s="8">
        <v>234.96</v>
      </c>
      <c r="O273">
        <v>11</v>
      </c>
      <c r="P273" t="s">
        <v>126</v>
      </c>
      <c r="Q273">
        <v>2022</v>
      </c>
      <c r="R273" s="3">
        <v>44572</v>
      </c>
      <c r="S273" s="8">
        <f>Tabla1[[#This Row],[DISCOUNT %]]%*Tabla1[[#This Row],[Total Selling Value]]</f>
        <v>72.837600000000009</v>
      </c>
      <c r="T273" s="12">
        <f>Tabla1[[#This Row],[SELLING PRICE]]-Tabla1[[#This Row],[BUYING PRIZE]]</f>
        <v>28.480000000000004</v>
      </c>
      <c r="U273" s="12">
        <f>Tabla1[[#This Row],[profit_per_product]]*Tabla1[[#This Row],[QUANTITY]]</f>
        <v>56.960000000000008</v>
      </c>
      <c r="V273" s="16">
        <f>Tabla1[[#This Row],[total_profit]]/Tabla1[[#This Row],[Total Selling Value]]</f>
        <v>0.24242424242424246</v>
      </c>
      <c r="W273" s="4" t="str">
        <f>IF(Tabla1[[#This Row],[Total Buying Value]]&gt;=((2/3)*MAX(Tabla1[Total Buying Value])),"Grande",IF(Tabla1[[#This Row],[Total Buying Value]]&lt;=((1/3)*MAX(Tabla1[Total Buying Value])),"Pequeña","Mediana"))</f>
        <v>Pequeña</v>
      </c>
      <c r="X273" s="4" t="str">
        <f>IF(Tabla1[[#This Row],[PAYMENT MODE]]="CASH","VERDADERO","FALSO")</f>
        <v>FALSO</v>
      </c>
      <c r="Y273" s="15" t="str">
        <f>TEXT(Tabla1[[#This Row],[formatted_date]],"mmm-aaaa")</f>
        <v>ene-2022</v>
      </c>
    </row>
    <row r="274" spans="1:25">
      <c r="A274">
        <v>44574</v>
      </c>
      <c r="B274" t="s">
        <v>60</v>
      </c>
      <c r="C274" t="str">
        <f>Tabla1[[#This Row],[DATE]]&amp;Tabla1[[#This Row],[PRODUCT ID]]</f>
        <v>44574P0019</v>
      </c>
      <c r="D274">
        <v>6</v>
      </c>
      <c r="E274" t="s">
        <v>71</v>
      </c>
      <c r="F274" t="s">
        <v>71</v>
      </c>
      <c r="G274" s="5">
        <v>20</v>
      </c>
      <c r="H274" t="s">
        <v>112</v>
      </c>
      <c r="I274" t="s">
        <v>120</v>
      </c>
      <c r="J274" t="s">
        <v>122</v>
      </c>
      <c r="K274" s="12">
        <v>150</v>
      </c>
      <c r="L274" s="12">
        <v>210</v>
      </c>
      <c r="M274" s="12">
        <v>900</v>
      </c>
      <c r="N274" s="8">
        <v>1260</v>
      </c>
      <c r="O274">
        <v>13</v>
      </c>
      <c r="P274" t="s">
        <v>126</v>
      </c>
      <c r="Q274">
        <v>2022</v>
      </c>
      <c r="R274" s="3">
        <v>44574</v>
      </c>
      <c r="S274" s="8">
        <f>Tabla1[[#This Row],[DISCOUNT %]]%*Tabla1[[#This Row],[Total Selling Value]]</f>
        <v>252</v>
      </c>
      <c r="T274" s="12">
        <f>Tabla1[[#This Row],[SELLING PRICE]]-Tabla1[[#This Row],[BUYING PRIZE]]</f>
        <v>60</v>
      </c>
      <c r="U274" s="12">
        <f>Tabla1[[#This Row],[profit_per_product]]*Tabla1[[#This Row],[QUANTITY]]</f>
        <v>360</v>
      </c>
      <c r="V274" s="16">
        <f>Tabla1[[#This Row],[total_profit]]/Tabla1[[#This Row],[Total Selling Value]]</f>
        <v>0.2857142857142857</v>
      </c>
      <c r="W274" s="4" t="str">
        <f>IF(Tabla1[[#This Row],[Total Buying Value]]&gt;=((2/3)*MAX(Tabla1[Total Buying Value])),"Grande",IF(Tabla1[[#This Row],[Total Buying Value]]&lt;=((1/3)*MAX(Tabla1[Total Buying Value])),"Pequeña","Mediana"))</f>
        <v>Mediana</v>
      </c>
      <c r="X274" s="4" t="str">
        <f>IF(Tabla1[[#This Row],[PAYMENT MODE]]="CASH","VERDADERO","FALSO")</f>
        <v>FALSO</v>
      </c>
      <c r="Y274" s="15" t="str">
        <f>TEXT(Tabla1[[#This Row],[formatted_date]],"mmm-aaaa")</f>
        <v>ene-2022</v>
      </c>
    </row>
    <row r="275" spans="1:25">
      <c r="A275">
        <v>44575</v>
      </c>
      <c r="B275" t="s">
        <v>51</v>
      </c>
      <c r="C275" t="str">
        <f>Tabla1[[#This Row],[DATE]]&amp;Tabla1[[#This Row],[PRODUCT ID]]</f>
        <v>44575P0011</v>
      </c>
      <c r="D275">
        <v>14</v>
      </c>
      <c r="E275" t="s">
        <v>70</v>
      </c>
      <c r="F275" t="s">
        <v>71</v>
      </c>
      <c r="G275" s="5">
        <v>43</v>
      </c>
      <c r="H275" t="s">
        <v>103</v>
      </c>
      <c r="I275" t="s">
        <v>120</v>
      </c>
      <c r="J275" t="s">
        <v>124</v>
      </c>
      <c r="K275" s="12">
        <v>44</v>
      </c>
      <c r="L275" s="12">
        <v>48.4</v>
      </c>
      <c r="M275" s="12">
        <v>616</v>
      </c>
      <c r="N275" s="8">
        <v>677.6</v>
      </c>
      <c r="O275">
        <v>14</v>
      </c>
      <c r="P275" t="s">
        <v>126</v>
      </c>
      <c r="Q275">
        <v>2022</v>
      </c>
      <c r="R275" s="3">
        <v>44575</v>
      </c>
      <c r="S275" s="8">
        <f>Tabla1[[#This Row],[DISCOUNT %]]%*Tabla1[[#This Row],[Total Selling Value]]</f>
        <v>291.36799999999999</v>
      </c>
      <c r="T275" s="12">
        <f>Tabla1[[#This Row],[SELLING PRICE]]-Tabla1[[#This Row],[BUYING PRIZE]]</f>
        <v>4.3999999999999986</v>
      </c>
      <c r="U275" s="12">
        <f>Tabla1[[#This Row],[profit_per_product]]*Tabla1[[#This Row],[QUANTITY]]</f>
        <v>61.59999999999998</v>
      </c>
      <c r="V275" s="16">
        <f>Tabla1[[#This Row],[total_profit]]/Tabla1[[#This Row],[Total Selling Value]]</f>
        <v>9.090909090909087E-2</v>
      </c>
      <c r="W275" s="4" t="str">
        <f>IF(Tabla1[[#This Row],[Total Buying Value]]&gt;=((2/3)*MAX(Tabla1[Total Buying Value])),"Grande",IF(Tabla1[[#This Row],[Total Buying Value]]&lt;=((1/3)*MAX(Tabla1[Total Buying Value])),"Pequeña","Mediana"))</f>
        <v>Pequeña</v>
      </c>
      <c r="X275" s="4" t="str">
        <f>IF(Tabla1[[#This Row],[PAYMENT MODE]]="CASH","VERDADERO","FALSO")</f>
        <v>FALSO</v>
      </c>
      <c r="Y275" s="15" t="str">
        <f>TEXT(Tabla1[[#This Row],[formatted_date]],"mmm-aaaa")</f>
        <v>ene-2022</v>
      </c>
    </row>
    <row r="276" spans="1:25">
      <c r="A276">
        <v>44576</v>
      </c>
      <c r="B276" t="s">
        <v>42</v>
      </c>
      <c r="C276" t="str">
        <f>Tabla1[[#This Row],[DATE]]&amp;Tabla1[[#This Row],[PRODUCT ID]]</f>
        <v>44576P0022</v>
      </c>
      <c r="D276">
        <v>10</v>
      </c>
      <c r="E276" t="s">
        <v>70</v>
      </c>
      <c r="F276" t="s">
        <v>138</v>
      </c>
      <c r="G276" s="5">
        <v>27</v>
      </c>
      <c r="H276" t="s">
        <v>92</v>
      </c>
      <c r="I276" t="s">
        <v>117</v>
      </c>
      <c r="J276" t="s">
        <v>122</v>
      </c>
      <c r="K276" s="12">
        <v>121</v>
      </c>
      <c r="L276" s="12">
        <v>141.57</v>
      </c>
      <c r="M276" s="12">
        <v>1210</v>
      </c>
      <c r="N276" s="8">
        <v>1415.7</v>
      </c>
      <c r="O276">
        <v>15</v>
      </c>
      <c r="P276" t="s">
        <v>126</v>
      </c>
      <c r="Q276">
        <v>2022</v>
      </c>
      <c r="R276" s="3">
        <v>44576</v>
      </c>
      <c r="S276" s="8">
        <f>Tabla1[[#This Row],[DISCOUNT %]]%*Tabla1[[#This Row],[Total Selling Value]]</f>
        <v>382.23900000000003</v>
      </c>
      <c r="T276" s="12">
        <f>Tabla1[[#This Row],[SELLING PRICE]]-Tabla1[[#This Row],[BUYING PRIZE]]</f>
        <v>20.569999999999993</v>
      </c>
      <c r="U276" s="12">
        <f>Tabla1[[#This Row],[profit_per_product]]*Tabla1[[#This Row],[QUANTITY]]</f>
        <v>205.69999999999993</v>
      </c>
      <c r="V276" s="16">
        <f>Tabla1[[#This Row],[total_profit]]/Tabla1[[#This Row],[Total Selling Value]]</f>
        <v>0.14529914529914525</v>
      </c>
      <c r="W276" s="4" t="str">
        <f>IF(Tabla1[[#This Row],[Total Buying Value]]&gt;=((2/3)*MAX(Tabla1[Total Buying Value])),"Grande",IF(Tabla1[[#This Row],[Total Buying Value]]&lt;=((1/3)*MAX(Tabla1[Total Buying Value])),"Pequeña","Mediana"))</f>
        <v>Mediana</v>
      </c>
      <c r="X276" s="4" t="str">
        <f>IF(Tabla1[[#This Row],[PAYMENT MODE]]="CASH","VERDADERO","FALSO")</f>
        <v>VERDADERO</v>
      </c>
      <c r="Y276" s="15" t="str">
        <f>TEXT(Tabla1[[#This Row],[formatted_date]],"mmm-aaaa")</f>
        <v>ene-2022</v>
      </c>
    </row>
    <row r="277" spans="1:25">
      <c r="A277">
        <v>44577</v>
      </c>
      <c r="B277" t="s">
        <v>29</v>
      </c>
      <c r="C277" t="str">
        <f>Tabla1[[#This Row],[DATE]]&amp;Tabla1[[#This Row],[PRODUCT ID]]</f>
        <v>44577P0014</v>
      </c>
      <c r="D277">
        <v>11</v>
      </c>
      <c r="E277" t="s">
        <v>71</v>
      </c>
      <c r="F277" t="s">
        <v>138</v>
      </c>
      <c r="G277" s="5">
        <v>13</v>
      </c>
      <c r="H277" t="s">
        <v>113</v>
      </c>
      <c r="I277" t="s">
        <v>120</v>
      </c>
      <c r="J277" t="s">
        <v>123</v>
      </c>
      <c r="K277" s="12">
        <v>112</v>
      </c>
      <c r="L277" s="12">
        <v>146.72</v>
      </c>
      <c r="M277" s="12">
        <v>1232</v>
      </c>
      <c r="N277" s="8">
        <v>1613.92</v>
      </c>
      <c r="O277">
        <v>16</v>
      </c>
      <c r="P277" t="s">
        <v>126</v>
      </c>
      <c r="Q277">
        <v>2022</v>
      </c>
      <c r="R277" s="3">
        <v>44577</v>
      </c>
      <c r="S277" s="8">
        <f>Tabla1[[#This Row],[DISCOUNT %]]%*Tabla1[[#This Row],[Total Selling Value]]</f>
        <v>209.80960000000002</v>
      </c>
      <c r="T277" s="12">
        <f>Tabla1[[#This Row],[SELLING PRICE]]-Tabla1[[#This Row],[BUYING PRIZE]]</f>
        <v>34.72</v>
      </c>
      <c r="U277" s="12">
        <f>Tabla1[[#This Row],[profit_per_product]]*Tabla1[[#This Row],[QUANTITY]]</f>
        <v>381.91999999999996</v>
      </c>
      <c r="V277" s="16">
        <f>Tabla1[[#This Row],[total_profit]]/Tabla1[[#This Row],[Total Selling Value]]</f>
        <v>0.23664122137404578</v>
      </c>
      <c r="W277" s="4" t="str">
        <f>IF(Tabla1[[#This Row],[Total Buying Value]]&gt;=((2/3)*MAX(Tabla1[Total Buying Value])),"Grande",IF(Tabla1[[#This Row],[Total Buying Value]]&lt;=((1/3)*MAX(Tabla1[Total Buying Value])),"Pequeña","Mediana"))</f>
        <v>Mediana</v>
      </c>
      <c r="X277" s="4" t="str">
        <f>IF(Tabla1[[#This Row],[PAYMENT MODE]]="CASH","VERDADERO","FALSO")</f>
        <v>VERDADERO</v>
      </c>
      <c r="Y277" s="15" t="str">
        <f>TEXT(Tabla1[[#This Row],[formatted_date]],"mmm-aaaa")</f>
        <v>ene-2022</v>
      </c>
    </row>
    <row r="278" spans="1:25">
      <c r="A278">
        <v>44578</v>
      </c>
      <c r="B278" t="s">
        <v>37</v>
      </c>
      <c r="C278" t="str">
        <f>Tabla1[[#This Row],[DATE]]&amp;Tabla1[[#This Row],[PRODUCT ID]]</f>
        <v>44578P0040</v>
      </c>
      <c r="D278">
        <v>4</v>
      </c>
      <c r="E278" t="s">
        <v>71</v>
      </c>
      <c r="F278" t="s">
        <v>71</v>
      </c>
      <c r="G278" s="5">
        <v>53</v>
      </c>
      <c r="H278" t="s">
        <v>87</v>
      </c>
      <c r="I278" t="s">
        <v>118</v>
      </c>
      <c r="J278" t="s">
        <v>123</v>
      </c>
      <c r="K278" s="12">
        <v>90</v>
      </c>
      <c r="L278" s="12">
        <v>115.2</v>
      </c>
      <c r="M278" s="12">
        <v>360</v>
      </c>
      <c r="N278" s="8">
        <v>460.8</v>
      </c>
      <c r="O278">
        <v>17</v>
      </c>
      <c r="P278" t="s">
        <v>126</v>
      </c>
      <c r="Q278">
        <v>2022</v>
      </c>
      <c r="R278" s="3">
        <v>44578</v>
      </c>
      <c r="S278" s="8">
        <f>Tabla1[[#This Row],[DISCOUNT %]]%*Tabla1[[#This Row],[Total Selling Value]]</f>
        <v>244.22400000000002</v>
      </c>
      <c r="T278" s="12">
        <f>Tabla1[[#This Row],[SELLING PRICE]]-Tabla1[[#This Row],[BUYING PRIZE]]</f>
        <v>25.200000000000003</v>
      </c>
      <c r="U278" s="12">
        <f>Tabla1[[#This Row],[profit_per_product]]*Tabla1[[#This Row],[QUANTITY]]</f>
        <v>100.80000000000001</v>
      </c>
      <c r="V278" s="16">
        <f>Tabla1[[#This Row],[total_profit]]/Tabla1[[#This Row],[Total Selling Value]]</f>
        <v>0.21875000000000003</v>
      </c>
      <c r="W278" s="4" t="str">
        <f>IF(Tabla1[[#This Row],[Total Buying Value]]&gt;=((2/3)*MAX(Tabla1[Total Buying Value])),"Grande",IF(Tabla1[[#This Row],[Total Buying Value]]&lt;=((1/3)*MAX(Tabla1[Total Buying Value])),"Pequeña","Mediana"))</f>
        <v>Pequeña</v>
      </c>
      <c r="X278" s="4" t="str">
        <f>IF(Tabla1[[#This Row],[PAYMENT MODE]]="CASH","VERDADERO","FALSO")</f>
        <v>FALSO</v>
      </c>
      <c r="Y278" s="15" t="str">
        <f>TEXT(Tabla1[[#This Row],[formatted_date]],"mmm-aaaa")</f>
        <v>ene-2022</v>
      </c>
    </row>
    <row r="279" spans="1:25">
      <c r="A279">
        <v>44579</v>
      </c>
      <c r="B279" t="s">
        <v>45</v>
      </c>
      <c r="C279" t="str">
        <f>Tabla1[[#This Row],[DATE]]&amp;Tabla1[[#This Row],[PRODUCT ID]]</f>
        <v>44579P0008</v>
      </c>
      <c r="D279">
        <v>9</v>
      </c>
      <c r="E279" t="s">
        <v>68</v>
      </c>
      <c r="F279" t="s">
        <v>138</v>
      </c>
      <c r="G279" s="5">
        <v>19</v>
      </c>
      <c r="H279" t="s">
        <v>96</v>
      </c>
      <c r="I279" t="s">
        <v>119</v>
      </c>
      <c r="J279" t="s">
        <v>123</v>
      </c>
      <c r="K279" s="12">
        <v>83</v>
      </c>
      <c r="L279" s="12">
        <v>94.62</v>
      </c>
      <c r="M279" s="12">
        <v>747</v>
      </c>
      <c r="N279" s="8">
        <v>851.58</v>
      </c>
      <c r="O279">
        <v>18</v>
      </c>
      <c r="P279" t="s">
        <v>126</v>
      </c>
      <c r="Q279">
        <v>2022</v>
      </c>
      <c r="R279" s="3">
        <v>44579</v>
      </c>
      <c r="S279" s="8">
        <f>Tabla1[[#This Row],[DISCOUNT %]]%*Tabla1[[#This Row],[Total Selling Value]]</f>
        <v>161.80020000000002</v>
      </c>
      <c r="T279" s="12">
        <f>Tabla1[[#This Row],[SELLING PRICE]]-Tabla1[[#This Row],[BUYING PRIZE]]</f>
        <v>11.620000000000005</v>
      </c>
      <c r="U279" s="12">
        <f>Tabla1[[#This Row],[profit_per_product]]*Tabla1[[#This Row],[QUANTITY]]</f>
        <v>104.58000000000004</v>
      </c>
      <c r="V279" s="16">
        <f>Tabla1[[#This Row],[total_profit]]/Tabla1[[#This Row],[Total Selling Value]]</f>
        <v>0.1228070175438597</v>
      </c>
      <c r="W279" s="4" t="str">
        <f>IF(Tabla1[[#This Row],[Total Buying Value]]&gt;=((2/3)*MAX(Tabla1[Total Buying Value])),"Grande",IF(Tabla1[[#This Row],[Total Buying Value]]&lt;=((1/3)*MAX(Tabla1[Total Buying Value])),"Pequeña","Mediana"))</f>
        <v>Pequeña</v>
      </c>
      <c r="X279" s="4" t="str">
        <f>IF(Tabla1[[#This Row],[PAYMENT MODE]]="CASH","VERDADERO","FALSO")</f>
        <v>VERDADERO</v>
      </c>
      <c r="Y279" s="15" t="str">
        <f>TEXT(Tabla1[[#This Row],[formatted_date]],"mmm-aaaa")</f>
        <v>ene-2022</v>
      </c>
    </row>
    <row r="280" spans="1:25">
      <c r="A280">
        <v>44581</v>
      </c>
      <c r="B280" t="s">
        <v>52</v>
      </c>
      <c r="C280" t="str">
        <f>Tabla1[[#This Row],[DATE]]&amp;Tabla1[[#This Row],[PRODUCT ID]]</f>
        <v>44581P0021</v>
      </c>
      <c r="D280">
        <v>2</v>
      </c>
      <c r="E280" t="s">
        <v>70</v>
      </c>
      <c r="F280" t="s">
        <v>138</v>
      </c>
      <c r="G280" s="5">
        <v>48</v>
      </c>
      <c r="H280" t="s">
        <v>104</v>
      </c>
      <c r="I280" t="s">
        <v>117</v>
      </c>
      <c r="J280" t="s">
        <v>122</v>
      </c>
      <c r="K280" s="12">
        <v>126</v>
      </c>
      <c r="L280" s="12">
        <v>162.54</v>
      </c>
      <c r="M280" s="12">
        <v>252</v>
      </c>
      <c r="N280" s="8">
        <v>325.08</v>
      </c>
      <c r="O280">
        <v>20</v>
      </c>
      <c r="P280" t="s">
        <v>126</v>
      </c>
      <c r="Q280">
        <v>2022</v>
      </c>
      <c r="R280" s="3">
        <v>44581</v>
      </c>
      <c r="S280" s="8">
        <f>Tabla1[[#This Row],[DISCOUNT %]]%*Tabla1[[#This Row],[Total Selling Value]]</f>
        <v>156.0384</v>
      </c>
      <c r="T280" s="12">
        <f>Tabla1[[#This Row],[SELLING PRICE]]-Tabla1[[#This Row],[BUYING PRIZE]]</f>
        <v>36.539999999999992</v>
      </c>
      <c r="U280" s="12">
        <f>Tabla1[[#This Row],[profit_per_product]]*Tabla1[[#This Row],[QUANTITY]]</f>
        <v>73.079999999999984</v>
      </c>
      <c r="V280" s="16">
        <f>Tabla1[[#This Row],[total_profit]]/Tabla1[[#This Row],[Total Selling Value]]</f>
        <v>0.22480620155038755</v>
      </c>
      <c r="W280" s="4" t="str">
        <f>IF(Tabla1[[#This Row],[Total Buying Value]]&gt;=((2/3)*MAX(Tabla1[Total Buying Value])),"Grande",IF(Tabla1[[#This Row],[Total Buying Value]]&lt;=((1/3)*MAX(Tabla1[Total Buying Value])),"Pequeña","Mediana"))</f>
        <v>Pequeña</v>
      </c>
      <c r="X280" s="4" t="str">
        <f>IF(Tabla1[[#This Row],[PAYMENT MODE]]="CASH","VERDADERO","FALSO")</f>
        <v>VERDADERO</v>
      </c>
      <c r="Y280" s="15" t="str">
        <f>TEXT(Tabla1[[#This Row],[formatted_date]],"mmm-aaaa")</f>
        <v>ene-2022</v>
      </c>
    </row>
    <row r="281" spans="1:25">
      <c r="A281">
        <v>44581</v>
      </c>
      <c r="B281" t="s">
        <v>29</v>
      </c>
      <c r="C281" t="str">
        <f>Tabla1[[#This Row],[DATE]]&amp;Tabla1[[#This Row],[PRODUCT ID]]</f>
        <v>44581P0014</v>
      </c>
      <c r="D281">
        <v>7</v>
      </c>
      <c r="E281" t="s">
        <v>71</v>
      </c>
      <c r="F281" t="s">
        <v>71</v>
      </c>
      <c r="G281" s="5">
        <v>45</v>
      </c>
      <c r="H281" t="s">
        <v>113</v>
      </c>
      <c r="I281" t="s">
        <v>120</v>
      </c>
      <c r="J281" t="s">
        <v>123</v>
      </c>
      <c r="K281" s="12">
        <v>112</v>
      </c>
      <c r="L281" s="12">
        <v>146.72</v>
      </c>
      <c r="M281" s="12">
        <v>784</v>
      </c>
      <c r="N281" s="8">
        <v>1027.04</v>
      </c>
      <c r="O281">
        <v>20</v>
      </c>
      <c r="P281" t="s">
        <v>126</v>
      </c>
      <c r="Q281">
        <v>2022</v>
      </c>
      <c r="R281" s="3">
        <v>44581</v>
      </c>
      <c r="S281" s="8">
        <f>Tabla1[[#This Row],[DISCOUNT %]]%*Tabla1[[#This Row],[Total Selling Value]]</f>
        <v>462.16800000000001</v>
      </c>
      <c r="T281" s="12">
        <f>Tabla1[[#This Row],[SELLING PRICE]]-Tabla1[[#This Row],[BUYING PRIZE]]</f>
        <v>34.72</v>
      </c>
      <c r="U281" s="12">
        <f>Tabla1[[#This Row],[profit_per_product]]*Tabla1[[#This Row],[QUANTITY]]</f>
        <v>243.04</v>
      </c>
      <c r="V281" s="16">
        <f>Tabla1[[#This Row],[total_profit]]/Tabla1[[#This Row],[Total Selling Value]]</f>
        <v>0.23664122137404581</v>
      </c>
      <c r="W281" s="4" t="str">
        <f>IF(Tabla1[[#This Row],[Total Buying Value]]&gt;=((2/3)*MAX(Tabla1[Total Buying Value])),"Grande",IF(Tabla1[[#This Row],[Total Buying Value]]&lt;=((1/3)*MAX(Tabla1[Total Buying Value])),"Pequeña","Mediana"))</f>
        <v>Mediana</v>
      </c>
      <c r="X281" s="4" t="str">
        <f>IF(Tabla1[[#This Row],[PAYMENT MODE]]="CASH","VERDADERO","FALSO")</f>
        <v>FALSO</v>
      </c>
      <c r="Y281" s="15" t="str">
        <f>TEXT(Tabla1[[#This Row],[formatted_date]],"mmm-aaaa")</f>
        <v>ene-2022</v>
      </c>
    </row>
    <row r="282" spans="1:25">
      <c r="A282">
        <v>44583</v>
      </c>
      <c r="B282" t="s">
        <v>36</v>
      </c>
      <c r="C282" t="str">
        <f>Tabla1[[#This Row],[DATE]]&amp;Tabla1[[#This Row],[PRODUCT ID]]</f>
        <v>44583P0001</v>
      </c>
      <c r="D282">
        <v>6</v>
      </c>
      <c r="E282" t="s">
        <v>71</v>
      </c>
      <c r="F282" t="s">
        <v>138</v>
      </c>
      <c r="G282" s="5">
        <v>8</v>
      </c>
      <c r="H282" t="s">
        <v>86</v>
      </c>
      <c r="I282" t="s">
        <v>119</v>
      </c>
      <c r="J282" t="s">
        <v>123</v>
      </c>
      <c r="K282" s="12">
        <v>98</v>
      </c>
      <c r="L282" s="12">
        <v>103.88</v>
      </c>
      <c r="M282" s="12">
        <v>588</v>
      </c>
      <c r="N282" s="8">
        <v>623.28</v>
      </c>
      <c r="O282">
        <v>22</v>
      </c>
      <c r="P282" t="s">
        <v>126</v>
      </c>
      <c r="Q282">
        <v>2022</v>
      </c>
      <c r="R282" s="3">
        <v>44583</v>
      </c>
      <c r="S282" s="8">
        <f>Tabla1[[#This Row],[DISCOUNT %]]%*Tabla1[[#This Row],[Total Selling Value]]</f>
        <v>49.862400000000001</v>
      </c>
      <c r="T282" s="12">
        <f>Tabla1[[#This Row],[SELLING PRICE]]-Tabla1[[#This Row],[BUYING PRIZE]]</f>
        <v>5.8799999999999955</v>
      </c>
      <c r="U282" s="12">
        <f>Tabla1[[#This Row],[profit_per_product]]*Tabla1[[#This Row],[QUANTITY]]</f>
        <v>35.279999999999973</v>
      </c>
      <c r="V282" s="16">
        <f>Tabla1[[#This Row],[total_profit]]/Tabla1[[#This Row],[Total Selling Value]]</f>
        <v>5.660377358490562E-2</v>
      </c>
      <c r="W282" s="4" t="str">
        <f>IF(Tabla1[[#This Row],[Total Buying Value]]&gt;=((2/3)*MAX(Tabla1[Total Buying Value])),"Grande",IF(Tabla1[[#This Row],[Total Buying Value]]&lt;=((1/3)*MAX(Tabla1[Total Buying Value])),"Pequeña","Mediana"))</f>
        <v>Pequeña</v>
      </c>
      <c r="X282" s="4" t="str">
        <f>IF(Tabla1[[#This Row],[PAYMENT MODE]]="CASH","VERDADERO","FALSO")</f>
        <v>VERDADERO</v>
      </c>
      <c r="Y282" s="15" t="str">
        <f>TEXT(Tabla1[[#This Row],[formatted_date]],"mmm-aaaa")</f>
        <v>ene-2022</v>
      </c>
    </row>
    <row r="283" spans="1:25">
      <c r="A283">
        <v>44584</v>
      </c>
      <c r="B283" t="s">
        <v>49</v>
      </c>
      <c r="C283" t="str">
        <f>Tabla1[[#This Row],[DATE]]&amp;Tabla1[[#This Row],[PRODUCT ID]]</f>
        <v>44584P0002</v>
      </c>
      <c r="D283">
        <v>5</v>
      </c>
      <c r="E283" t="s">
        <v>68</v>
      </c>
      <c r="F283" t="s">
        <v>138</v>
      </c>
      <c r="G283" s="5">
        <v>39</v>
      </c>
      <c r="H283" t="s">
        <v>101</v>
      </c>
      <c r="I283" t="s">
        <v>119</v>
      </c>
      <c r="J283" t="s">
        <v>123</v>
      </c>
      <c r="K283" s="12">
        <v>105</v>
      </c>
      <c r="L283" s="12">
        <v>142.80000000000001</v>
      </c>
      <c r="M283" s="12">
        <v>525</v>
      </c>
      <c r="N283" s="8">
        <v>714</v>
      </c>
      <c r="O283">
        <v>23</v>
      </c>
      <c r="P283" t="s">
        <v>126</v>
      </c>
      <c r="Q283">
        <v>2022</v>
      </c>
      <c r="R283" s="3">
        <v>44584</v>
      </c>
      <c r="S283" s="8">
        <f>Tabla1[[#This Row],[DISCOUNT %]]%*Tabla1[[#This Row],[Total Selling Value]]</f>
        <v>278.46000000000004</v>
      </c>
      <c r="T283" s="12">
        <f>Tabla1[[#This Row],[SELLING PRICE]]-Tabla1[[#This Row],[BUYING PRIZE]]</f>
        <v>37.800000000000011</v>
      </c>
      <c r="U283" s="12">
        <f>Tabla1[[#This Row],[profit_per_product]]*Tabla1[[#This Row],[QUANTITY]]</f>
        <v>189.00000000000006</v>
      </c>
      <c r="V283" s="16">
        <f>Tabla1[[#This Row],[total_profit]]/Tabla1[[#This Row],[Total Selling Value]]</f>
        <v>0.26470588235294124</v>
      </c>
      <c r="W283" s="4" t="str">
        <f>IF(Tabla1[[#This Row],[Total Buying Value]]&gt;=((2/3)*MAX(Tabla1[Total Buying Value])),"Grande",IF(Tabla1[[#This Row],[Total Buying Value]]&lt;=((1/3)*MAX(Tabla1[Total Buying Value])),"Pequeña","Mediana"))</f>
        <v>Pequeña</v>
      </c>
      <c r="X283" s="4" t="str">
        <f>IF(Tabla1[[#This Row],[PAYMENT MODE]]="CASH","VERDADERO","FALSO")</f>
        <v>VERDADERO</v>
      </c>
      <c r="Y283" s="15" t="str">
        <f>TEXT(Tabla1[[#This Row],[formatted_date]],"mmm-aaaa")</f>
        <v>ene-2022</v>
      </c>
    </row>
    <row r="284" spans="1:25">
      <c r="A284">
        <v>44584</v>
      </c>
      <c r="B284" t="s">
        <v>30</v>
      </c>
      <c r="C284" t="str">
        <f>Tabla1[[#This Row],[DATE]]&amp;Tabla1[[#This Row],[PRODUCT ID]]</f>
        <v>44584P0042</v>
      </c>
      <c r="D284">
        <v>8</v>
      </c>
      <c r="E284" t="s">
        <v>70</v>
      </c>
      <c r="F284" t="s">
        <v>71</v>
      </c>
      <c r="G284" s="5">
        <v>14</v>
      </c>
      <c r="H284" t="s">
        <v>80</v>
      </c>
      <c r="I284" t="s">
        <v>118</v>
      </c>
      <c r="J284" t="s">
        <v>122</v>
      </c>
      <c r="K284" s="12">
        <v>120</v>
      </c>
      <c r="L284" s="12">
        <v>162</v>
      </c>
      <c r="M284" s="12">
        <v>960</v>
      </c>
      <c r="N284" s="8">
        <v>1296</v>
      </c>
      <c r="O284">
        <v>23</v>
      </c>
      <c r="P284" t="s">
        <v>126</v>
      </c>
      <c r="Q284">
        <v>2022</v>
      </c>
      <c r="R284" s="3">
        <v>44584</v>
      </c>
      <c r="S284" s="8">
        <f>Tabla1[[#This Row],[DISCOUNT %]]%*Tabla1[[#This Row],[Total Selling Value]]</f>
        <v>181.44000000000003</v>
      </c>
      <c r="T284" s="12">
        <f>Tabla1[[#This Row],[SELLING PRICE]]-Tabla1[[#This Row],[BUYING PRIZE]]</f>
        <v>42</v>
      </c>
      <c r="U284" s="12">
        <f>Tabla1[[#This Row],[profit_per_product]]*Tabla1[[#This Row],[QUANTITY]]</f>
        <v>336</v>
      </c>
      <c r="V284" s="16">
        <f>Tabla1[[#This Row],[total_profit]]/Tabla1[[#This Row],[Total Selling Value]]</f>
        <v>0.25925925925925924</v>
      </c>
      <c r="W284" s="4" t="str">
        <f>IF(Tabla1[[#This Row],[Total Buying Value]]&gt;=((2/3)*MAX(Tabla1[Total Buying Value])),"Grande",IF(Tabla1[[#This Row],[Total Buying Value]]&lt;=((1/3)*MAX(Tabla1[Total Buying Value])),"Pequeña","Mediana"))</f>
        <v>Mediana</v>
      </c>
      <c r="X284" s="4" t="str">
        <f>IF(Tabla1[[#This Row],[PAYMENT MODE]]="CASH","VERDADERO","FALSO")</f>
        <v>FALSO</v>
      </c>
      <c r="Y284" s="15" t="str">
        <f>TEXT(Tabla1[[#This Row],[formatted_date]],"mmm-aaaa")</f>
        <v>ene-2022</v>
      </c>
    </row>
    <row r="285" spans="1:25">
      <c r="A285">
        <v>44585</v>
      </c>
      <c r="B285" t="s">
        <v>48</v>
      </c>
      <c r="C285" t="str">
        <f>Tabla1[[#This Row],[DATE]]&amp;Tabla1[[#This Row],[PRODUCT ID]]</f>
        <v>44585P0030</v>
      </c>
      <c r="D285">
        <v>15</v>
      </c>
      <c r="E285" t="s">
        <v>71</v>
      </c>
      <c r="F285" t="s">
        <v>71</v>
      </c>
      <c r="G285" s="5">
        <v>19</v>
      </c>
      <c r="H285" t="s">
        <v>99</v>
      </c>
      <c r="I285" t="s">
        <v>121</v>
      </c>
      <c r="J285" t="s">
        <v>122</v>
      </c>
      <c r="K285" s="12">
        <v>148</v>
      </c>
      <c r="L285" s="12">
        <v>201.28</v>
      </c>
      <c r="M285" s="12">
        <v>2220</v>
      </c>
      <c r="N285" s="8">
        <v>3019.2</v>
      </c>
      <c r="O285">
        <v>24</v>
      </c>
      <c r="P285" t="s">
        <v>126</v>
      </c>
      <c r="Q285">
        <v>2022</v>
      </c>
      <c r="R285" s="3">
        <v>44585</v>
      </c>
      <c r="S285" s="8">
        <f>Tabla1[[#This Row],[DISCOUNT %]]%*Tabla1[[#This Row],[Total Selling Value]]</f>
        <v>573.64800000000002</v>
      </c>
      <c r="T285" s="12">
        <f>Tabla1[[#This Row],[SELLING PRICE]]-Tabla1[[#This Row],[BUYING PRIZE]]</f>
        <v>53.28</v>
      </c>
      <c r="U285" s="12">
        <f>Tabla1[[#This Row],[profit_per_product]]*Tabla1[[#This Row],[QUANTITY]]</f>
        <v>799.2</v>
      </c>
      <c r="V285" s="16">
        <f>Tabla1[[#This Row],[total_profit]]/Tabla1[[#This Row],[Total Selling Value]]</f>
        <v>0.26470588235294124</v>
      </c>
      <c r="W285" s="4" t="str">
        <f>IF(Tabla1[[#This Row],[Total Buying Value]]&gt;=((2/3)*MAX(Tabla1[Total Buying Value])),"Grande",IF(Tabla1[[#This Row],[Total Buying Value]]&lt;=((1/3)*MAX(Tabla1[Total Buying Value])),"Pequeña","Mediana"))</f>
        <v>Grande</v>
      </c>
      <c r="X285" s="4" t="str">
        <f>IF(Tabla1[[#This Row],[PAYMENT MODE]]="CASH","VERDADERO","FALSO")</f>
        <v>FALSO</v>
      </c>
      <c r="Y285" s="15" t="str">
        <f>TEXT(Tabla1[[#This Row],[formatted_date]],"mmm-aaaa")</f>
        <v>ene-2022</v>
      </c>
    </row>
    <row r="286" spans="1:25">
      <c r="A286">
        <v>44586</v>
      </c>
      <c r="B286" t="s">
        <v>59</v>
      </c>
      <c r="C286" t="str">
        <f>Tabla1[[#This Row],[DATE]]&amp;Tabla1[[#This Row],[PRODUCT ID]]</f>
        <v>44586P0017</v>
      </c>
      <c r="D286">
        <v>14</v>
      </c>
      <c r="E286" t="s">
        <v>70</v>
      </c>
      <c r="F286" t="s">
        <v>138</v>
      </c>
      <c r="G286" s="5">
        <v>44</v>
      </c>
      <c r="H286" t="s">
        <v>111</v>
      </c>
      <c r="I286" t="s">
        <v>120</v>
      </c>
      <c r="J286" t="s">
        <v>122</v>
      </c>
      <c r="K286" s="12">
        <v>134</v>
      </c>
      <c r="L286" s="12">
        <v>156.78</v>
      </c>
      <c r="M286" s="12">
        <v>1876</v>
      </c>
      <c r="N286" s="8">
        <v>2194.92</v>
      </c>
      <c r="O286">
        <v>25</v>
      </c>
      <c r="P286" t="s">
        <v>126</v>
      </c>
      <c r="Q286">
        <v>2022</v>
      </c>
      <c r="R286" s="3">
        <v>44586</v>
      </c>
      <c r="S286" s="8">
        <f>Tabla1[[#This Row],[DISCOUNT %]]%*Tabla1[[#This Row],[Total Selling Value]]</f>
        <v>965.76480000000004</v>
      </c>
      <c r="T286" s="12">
        <f>Tabla1[[#This Row],[SELLING PRICE]]-Tabla1[[#This Row],[BUYING PRIZE]]</f>
        <v>22.78</v>
      </c>
      <c r="U286" s="12">
        <f>Tabla1[[#This Row],[profit_per_product]]*Tabla1[[#This Row],[QUANTITY]]</f>
        <v>318.92</v>
      </c>
      <c r="V286" s="16">
        <f>Tabla1[[#This Row],[total_profit]]/Tabla1[[#This Row],[Total Selling Value]]</f>
        <v>0.14529914529914531</v>
      </c>
      <c r="W286" s="4" t="str">
        <f>IF(Tabla1[[#This Row],[Total Buying Value]]&gt;=((2/3)*MAX(Tabla1[Total Buying Value])),"Grande",IF(Tabla1[[#This Row],[Total Buying Value]]&lt;=((1/3)*MAX(Tabla1[Total Buying Value])),"Pequeña","Mediana"))</f>
        <v>Grande</v>
      </c>
      <c r="X286" s="4" t="str">
        <f>IF(Tabla1[[#This Row],[PAYMENT MODE]]="CASH","VERDADERO","FALSO")</f>
        <v>VERDADERO</v>
      </c>
      <c r="Y286" s="15" t="str">
        <f>TEXT(Tabla1[[#This Row],[formatted_date]],"mmm-aaaa")</f>
        <v>ene-2022</v>
      </c>
    </row>
    <row r="287" spans="1:25">
      <c r="A287">
        <v>44589</v>
      </c>
      <c r="B287" t="s">
        <v>41</v>
      </c>
      <c r="C287" t="str">
        <f>Tabla1[[#This Row],[DATE]]&amp;Tabla1[[#This Row],[PRODUCT ID]]</f>
        <v>44589P0016</v>
      </c>
      <c r="D287">
        <v>11</v>
      </c>
      <c r="E287" t="s">
        <v>70</v>
      </c>
      <c r="F287" t="s">
        <v>71</v>
      </c>
      <c r="G287" s="5">
        <v>0</v>
      </c>
      <c r="H287" t="s">
        <v>91</v>
      </c>
      <c r="I287" t="s">
        <v>120</v>
      </c>
      <c r="J287" t="s">
        <v>125</v>
      </c>
      <c r="K287" s="12">
        <v>13</v>
      </c>
      <c r="L287" s="12">
        <v>16.64</v>
      </c>
      <c r="M287" s="12">
        <v>143</v>
      </c>
      <c r="N287" s="8">
        <v>183.04</v>
      </c>
      <c r="O287">
        <v>28</v>
      </c>
      <c r="P287" t="s">
        <v>126</v>
      </c>
      <c r="Q287">
        <v>2022</v>
      </c>
      <c r="R287" s="3">
        <v>44589</v>
      </c>
      <c r="S287" s="8">
        <f>Tabla1[[#This Row],[DISCOUNT %]]%*Tabla1[[#This Row],[Total Selling Value]]</f>
        <v>0</v>
      </c>
      <c r="T287" s="12">
        <f>Tabla1[[#This Row],[SELLING PRICE]]-Tabla1[[#This Row],[BUYING PRIZE]]</f>
        <v>3.6400000000000006</v>
      </c>
      <c r="U287" s="12">
        <f>Tabla1[[#This Row],[profit_per_product]]*Tabla1[[#This Row],[QUANTITY]]</f>
        <v>40.040000000000006</v>
      </c>
      <c r="V287" s="16">
        <f>Tabla1[[#This Row],[total_profit]]/Tabla1[[#This Row],[Total Selling Value]]</f>
        <v>0.21875000000000006</v>
      </c>
      <c r="W287" s="4" t="str">
        <f>IF(Tabla1[[#This Row],[Total Buying Value]]&gt;=((2/3)*MAX(Tabla1[Total Buying Value])),"Grande",IF(Tabla1[[#This Row],[Total Buying Value]]&lt;=((1/3)*MAX(Tabla1[Total Buying Value])),"Pequeña","Mediana"))</f>
        <v>Pequeña</v>
      </c>
      <c r="X287" s="4" t="str">
        <f>IF(Tabla1[[#This Row],[PAYMENT MODE]]="CASH","VERDADERO","FALSO")</f>
        <v>FALSO</v>
      </c>
      <c r="Y287" s="15" t="str">
        <f>TEXT(Tabla1[[#This Row],[formatted_date]],"mmm-aaaa")</f>
        <v>ene-2022</v>
      </c>
    </row>
    <row r="288" spans="1:25">
      <c r="A288">
        <v>44592</v>
      </c>
      <c r="B288" t="s">
        <v>32</v>
      </c>
      <c r="C288" t="str">
        <f>Tabla1[[#This Row],[DATE]]&amp;Tabla1[[#This Row],[PRODUCT ID]]</f>
        <v>44592P0023</v>
      </c>
      <c r="D288">
        <v>6</v>
      </c>
      <c r="E288" t="s">
        <v>71</v>
      </c>
      <c r="F288" t="s">
        <v>138</v>
      </c>
      <c r="G288" s="5">
        <v>27</v>
      </c>
      <c r="H288" t="s">
        <v>82</v>
      </c>
      <c r="I288" t="s">
        <v>117</v>
      </c>
      <c r="J288" t="s">
        <v>122</v>
      </c>
      <c r="K288" s="12">
        <v>141</v>
      </c>
      <c r="L288" s="12">
        <v>149.46</v>
      </c>
      <c r="M288" s="12">
        <v>846</v>
      </c>
      <c r="N288" s="8">
        <v>896.76</v>
      </c>
      <c r="O288">
        <v>31</v>
      </c>
      <c r="P288" t="s">
        <v>126</v>
      </c>
      <c r="Q288">
        <v>2022</v>
      </c>
      <c r="R288" s="3">
        <v>44592</v>
      </c>
      <c r="S288" s="8">
        <f>Tabla1[[#This Row],[DISCOUNT %]]%*Tabla1[[#This Row],[Total Selling Value]]</f>
        <v>242.12520000000001</v>
      </c>
      <c r="T288" s="12">
        <f>Tabla1[[#This Row],[SELLING PRICE]]-Tabla1[[#This Row],[BUYING PRIZE]]</f>
        <v>8.460000000000008</v>
      </c>
      <c r="U288" s="12">
        <f>Tabla1[[#This Row],[profit_per_product]]*Tabla1[[#This Row],[QUANTITY]]</f>
        <v>50.760000000000048</v>
      </c>
      <c r="V288" s="16">
        <f>Tabla1[[#This Row],[total_profit]]/Tabla1[[#This Row],[Total Selling Value]]</f>
        <v>5.6603773584905717E-2</v>
      </c>
      <c r="W288" s="4" t="str">
        <f>IF(Tabla1[[#This Row],[Total Buying Value]]&gt;=((2/3)*MAX(Tabla1[Total Buying Value])),"Grande",IF(Tabla1[[#This Row],[Total Buying Value]]&lt;=((1/3)*MAX(Tabla1[Total Buying Value])),"Pequeña","Mediana"))</f>
        <v>Mediana</v>
      </c>
      <c r="X288" s="4" t="str">
        <f>IF(Tabla1[[#This Row],[PAYMENT MODE]]="CASH","VERDADERO","FALSO")</f>
        <v>VERDADERO</v>
      </c>
      <c r="Y288" s="15" t="str">
        <f>TEXT(Tabla1[[#This Row],[formatted_date]],"mmm-aaaa")</f>
        <v>ene-2022</v>
      </c>
    </row>
    <row r="289" spans="1:25">
      <c r="A289">
        <v>44592</v>
      </c>
      <c r="B289" t="s">
        <v>61</v>
      </c>
      <c r="C289" t="str">
        <f>Tabla1[[#This Row],[DATE]]&amp;Tabla1[[#This Row],[PRODUCT ID]]</f>
        <v>44592P0041</v>
      </c>
      <c r="D289">
        <v>9</v>
      </c>
      <c r="E289" t="s">
        <v>70</v>
      </c>
      <c r="F289" t="s">
        <v>138</v>
      </c>
      <c r="G289" s="5">
        <v>20</v>
      </c>
      <c r="H289" t="s">
        <v>114</v>
      </c>
      <c r="I289" t="s">
        <v>118</v>
      </c>
      <c r="J289" t="s">
        <v>122</v>
      </c>
      <c r="K289" s="12">
        <v>138</v>
      </c>
      <c r="L289" s="12">
        <v>173.88</v>
      </c>
      <c r="M289" s="12">
        <v>1242</v>
      </c>
      <c r="N289" s="8">
        <v>1564.92</v>
      </c>
      <c r="O289">
        <v>31</v>
      </c>
      <c r="P289" t="s">
        <v>126</v>
      </c>
      <c r="Q289">
        <v>2022</v>
      </c>
      <c r="R289" s="3">
        <v>44592</v>
      </c>
      <c r="S289" s="8">
        <f>Tabla1[[#This Row],[DISCOUNT %]]%*Tabla1[[#This Row],[Total Selling Value]]</f>
        <v>312.98400000000004</v>
      </c>
      <c r="T289" s="12">
        <f>Tabla1[[#This Row],[SELLING PRICE]]-Tabla1[[#This Row],[BUYING PRIZE]]</f>
        <v>35.879999999999995</v>
      </c>
      <c r="U289" s="12">
        <f>Tabla1[[#This Row],[profit_per_product]]*Tabla1[[#This Row],[QUANTITY]]</f>
        <v>322.91999999999996</v>
      </c>
      <c r="V289" s="16">
        <f>Tabla1[[#This Row],[total_profit]]/Tabla1[[#This Row],[Total Selling Value]]</f>
        <v>0.20634920634920631</v>
      </c>
      <c r="W289" s="4" t="str">
        <f>IF(Tabla1[[#This Row],[Total Buying Value]]&gt;=((2/3)*MAX(Tabla1[Total Buying Value])),"Grande",IF(Tabla1[[#This Row],[Total Buying Value]]&lt;=((1/3)*MAX(Tabla1[Total Buying Value])),"Pequeña","Mediana"))</f>
        <v>Mediana</v>
      </c>
      <c r="X289" s="4" t="str">
        <f>IF(Tabla1[[#This Row],[PAYMENT MODE]]="CASH","VERDADERO","FALSO")</f>
        <v>VERDADERO</v>
      </c>
      <c r="Y289" s="15" t="str">
        <f>TEXT(Tabla1[[#This Row],[formatted_date]],"mmm-aaaa")</f>
        <v>ene-2022</v>
      </c>
    </row>
    <row r="290" spans="1:25">
      <c r="A290">
        <v>44593</v>
      </c>
      <c r="B290" t="s">
        <v>44</v>
      </c>
      <c r="C290" t="str">
        <f>Tabla1[[#This Row],[DATE]]&amp;Tabla1[[#This Row],[PRODUCT ID]]</f>
        <v>44593P0005</v>
      </c>
      <c r="D290">
        <v>9</v>
      </c>
      <c r="E290" t="s">
        <v>70</v>
      </c>
      <c r="F290" t="s">
        <v>138</v>
      </c>
      <c r="G290" s="5">
        <v>17</v>
      </c>
      <c r="H290" t="s">
        <v>95</v>
      </c>
      <c r="I290" t="s">
        <v>119</v>
      </c>
      <c r="J290" t="s">
        <v>122</v>
      </c>
      <c r="K290" s="12">
        <v>133</v>
      </c>
      <c r="L290" s="12">
        <v>155.61000000000001</v>
      </c>
      <c r="M290" s="12">
        <v>1197</v>
      </c>
      <c r="N290" s="8">
        <v>1400.49</v>
      </c>
      <c r="O290">
        <v>1</v>
      </c>
      <c r="P290" t="s">
        <v>127</v>
      </c>
      <c r="Q290">
        <v>2022</v>
      </c>
      <c r="R290" s="3">
        <v>44593</v>
      </c>
      <c r="S290" s="8">
        <f>Tabla1[[#This Row],[DISCOUNT %]]%*Tabla1[[#This Row],[Total Selling Value]]</f>
        <v>238.08330000000001</v>
      </c>
      <c r="T290" s="12">
        <f>Tabla1[[#This Row],[SELLING PRICE]]-Tabla1[[#This Row],[BUYING PRIZE]]</f>
        <v>22.610000000000014</v>
      </c>
      <c r="U290" s="12">
        <f>Tabla1[[#This Row],[profit_per_product]]*Tabla1[[#This Row],[QUANTITY]]</f>
        <v>203.49000000000012</v>
      </c>
      <c r="V290" s="16">
        <f>Tabla1[[#This Row],[total_profit]]/Tabla1[[#This Row],[Total Selling Value]]</f>
        <v>0.14529914529914539</v>
      </c>
      <c r="W290" s="4" t="str">
        <f>IF(Tabla1[[#This Row],[Total Buying Value]]&gt;=((2/3)*MAX(Tabla1[Total Buying Value])),"Grande",IF(Tabla1[[#This Row],[Total Buying Value]]&lt;=((1/3)*MAX(Tabla1[Total Buying Value])),"Pequeña","Mediana"))</f>
        <v>Mediana</v>
      </c>
      <c r="X290" s="4" t="str">
        <f>IF(Tabla1[[#This Row],[PAYMENT MODE]]="CASH","VERDADERO","FALSO")</f>
        <v>VERDADERO</v>
      </c>
      <c r="Y290" s="15" t="str">
        <f>TEXT(Tabla1[[#This Row],[formatted_date]],"mmm-aaaa")</f>
        <v>feb-2022</v>
      </c>
    </row>
    <row r="291" spans="1:25">
      <c r="A291">
        <v>44595</v>
      </c>
      <c r="B291" t="s">
        <v>29</v>
      </c>
      <c r="C291" t="str">
        <f>Tabla1[[#This Row],[DATE]]&amp;Tabla1[[#This Row],[PRODUCT ID]]</f>
        <v>44595P0014</v>
      </c>
      <c r="D291">
        <v>8</v>
      </c>
      <c r="E291" t="s">
        <v>70</v>
      </c>
      <c r="F291" t="s">
        <v>71</v>
      </c>
      <c r="G291" s="5">
        <v>28</v>
      </c>
      <c r="H291" t="s">
        <v>113</v>
      </c>
      <c r="I291" t="s">
        <v>120</v>
      </c>
      <c r="J291" t="s">
        <v>123</v>
      </c>
      <c r="K291" s="12">
        <v>112</v>
      </c>
      <c r="L291" s="12">
        <v>146.72</v>
      </c>
      <c r="M291" s="12">
        <v>896</v>
      </c>
      <c r="N291" s="8">
        <v>1173.76</v>
      </c>
      <c r="O291">
        <v>3</v>
      </c>
      <c r="P291" t="s">
        <v>127</v>
      </c>
      <c r="Q291">
        <v>2022</v>
      </c>
      <c r="R291" s="3">
        <v>44595</v>
      </c>
      <c r="S291" s="8">
        <f>Tabla1[[#This Row],[DISCOUNT %]]%*Tabla1[[#This Row],[Total Selling Value]]</f>
        <v>328.65280000000001</v>
      </c>
      <c r="T291" s="12">
        <f>Tabla1[[#This Row],[SELLING PRICE]]-Tabla1[[#This Row],[BUYING PRIZE]]</f>
        <v>34.72</v>
      </c>
      <c r="U291" s="12">
        <f>Tabla1[[#This Row],[profit_per_product]]*Tabla1[[#This Row],[QUANTITY]]</f>
        <v>277.76</v>
      </c>
      <c r="V291" s="16">
        <f>Tabla1[[#This Row],[total_profit]]/Tabla1[[#This Row],[Total Selling Value]]</f>
        <v>0.23664122137404581</v>
      </c>
      <c r="W291" s="4" t="str">
        <f>IF(Tabla1[[#This Row],[Total Buying Value]]&gt;=((2/3)*MAX(Tabla1[Total Buying Value])),"Grande",IF(Tabla1[[#This Row],[Total Buying Value]]&lt;=((1/3)*MAX(Tabla1[Total Buying Value])),"Pequeña","Mediana"))</f>
        <v>Mediana</v>
      </c>
      <c r="X291" s="4" t="str">
        <f>IF(Tabla1[[#This Row],[PAYMENT MODE]]="CASH","VERDADERO","FALSO")</f>
        <v>FALSO</v>
      </c>
      <c r="Y291" s="15" t="str">
        <f>TEXT(Tabla1[[#This Row],[formatted_date]],"mmm-aaaa")</f>
        <v>feb-2022</v>
      </c>
    </row>
    <row r="292" spans="1:25">
      <c r="A292">
        <v>44597</v>
      </c>
      <c r="B292" t="s">
        <v>50</v>
      </c>
      <c r="C292" t="str">
        <f>Tabla1[[#This Row],[DATE]]&amp;Tabla1[[#This Row],[PRODUCT ID]]</f>
        <v>44597P0018</v>
      </c>
      <c r="D292">
        <v>6</v>
      </c>
      <c r="E292" t="s">
        <v>70</v>
      </c>
      <c r="F292" t="s">
        <v>138</v>
      </c>
      <c r="G292" s="5">
        <v>27</v>
      </c>
      <c r="H292" t="s">
        <v>102</v>
      </c>
      <c r="I292" t="s">
        <v>120</v>
      </c>
      <c r="J292" t="s">
        <v>125</v>
      </c>
      <c r="K292" s="12">
        <v>37</v>
      </c>
      <c r="L292" s="12">
        <v>49.21</v>
      </c>
      <c r="M292" s="12">
        <v>222</v>
      </c>
      <c r="N292" s="8">
        <v>295.26</v>
      </c>
      <c r="O292">
        <v>5</v>
      </c>
      <c r="P292" t="s">
        <v>127</v>
      </c>
      <c r="Q292">
        <v>2022</v>
      </c>
      <c r="R292" s="3">
        <v>44597</v>
      </c>
      <c r="S292" s="8">
        <f>Tabla1[[#This Row],[DISCOUNT %]]%*Tabla1[[#This Row],[Total Selling Value]]</f>
        <v>79.720200000000006</v>
      </c>
      <c r="T292" s="12">
        <f>Tabla1[[#This Row],[SELLING PRICE]]-Tabla1[[#This Row],[BUYING PRIZE]]</f>
        <v>12.21</v>
      </c>
      <c r="U292" s="12">
        <f>Tabla1[[#This Row],[profit_per_product]]*Tabla1[[#This Row],[QUANTITY]]</f>
        <v>73.260000000000005</v>
      </c>
      <c r="V292" s="16">
        <f>Tabla1[[#This Row],[total_profit]]/Tabla1[[#This Row],[Total Selling Value]]</f>
        <v>0.24812030075187971</v>
      </c>
      <c r="W292" s="4" t="str">
        <f>IF(Tabla1[[#This Row],[Total Buying Value]]&gt;=((2/3)*MAX(Tabla1[Total Buying Value])),"Grande",IF(Tabla1[[#This Row],[Total Buying Value]]&lt;=((1/3)*MAX(Tabla1[Total Buying Value])),"Pequeña","Mediana"))</f>
        <v>Pequeña</v>
      </c>
      <c r="X292" s="4" t="str">
        <f>IF(Tabla1[[#This Row],[PAYMENT MODE]]="CASH","VERDADERO","FALSO")</f>
        <v>VERDADERO</v>
      </c>
      <c r="Y292" s="15" t="str">
        <f>TEXT(Tabla1[[#This Row],[formatted_date]],"mmm-aaaa")</f>
        <v>feb-2022</v>
      </c>
    </row>
    <row r="293" spans="1:25">
      <c r="A293">
        <v>44598</v>
      </c>
      <c r="B293" t="s">
        <v>49</v>
      </c>
      <c r="C293" t="str">
        <f>Tabla1[[#This Row],[DATE]]&amp;Tabla1[[#This Row],[PRODUCT ID]]</f>
        <v>44598P0002</v>
      </c>
      <c r="D293">
        <v>6</v>
      </c>
      <c r="E293" t="s">
        <v>70</v>
      </c>
      <c r="F293" t="s">
        <v>138</v>
      </c>
      <c r="G293" s="5">
        <v>27</v>
      </c>
      <c r="H293" t="s">
        <v>101</v>
      </c>
      <c r="I293" t="s">
        <v>119</v>
      </c>
      <c r="J293" t="s">
        <v>123</v>
      </c>
      <c r="K293" s="12">
        <v>105</v>
      </c>
      <c r="L293" s="12">
        <v>142.80000000000001</v>
      </c>
      <c r="M293" s="12">
        <v>630</v>
      </c>
      <c r="N293" s="8">
        <v>856.80000000000007</v>
      </c>
      <c r="O293">
        <v>6</v>
      </c>
      <c r="P293" t="s">
        <v>127</v>
      </c>
      <c r="Q293">
        <v>2022</v>
      </c>
      <c r="R293" s="3">
        <v>44598</v>
      </c>
      <c r="S293" s="8">
        <f>Tabla1[[#This Row],[DISCOUNT %]]%*Tabla1[[#This Row],[Total Selling Value]]</f>
        <v>231.33600000000004</v>
      </c>
      <c r="T293" s="12">
        <f>Tabla1[[#This Row],[SELLING PRICE]]-Tabla1[[#This Row],[BUYING PRIZE]]</f>
        <v>37.800000000000011</v>
      </c>
      <c r="U293" s="12">
        <f>Tabla1[[#This Row],[profit_per_product]]*Tabla1[[#This Row],[QUANTITY]]</f>
        <v>226.80000000000007</v>
      </c>
      <c r="V293" s="16">
        <f>Tabla1[[#This Row],[total_profit]]/Tabla1[[#This Row],[Total Selling Value]]</f>
        <v>0.26470588235294124</v>
      </c>
      <c r="W293" s="4" t="str">
        <f>IF(Tabla1[[#This Row],[Total Buying Value]]&gt;=((2/3)*MAX(Tabla1[Total Buying Value])),"Grande",IF(Tabla1[[#This Row],[Total Buying Value]]&lt;=((1/3)*MAX(Tabla1[Total Buying Value])),"Pequeña","Mediana"))</f>
        <v>Pequeña</v>
      </c>
      <c r="X293" s="4" t="str">
        <f>IF(Tabla1[[#This Row],[PAYMENT MODE]]="CASH","VERDADERO","FALSO")</f>
        <v>VERDADERO</v>
      </c>
      <c r="Y293" s="15" t="str">
        <f>TEXT(Tabla1[[#This Row],[formatted_date]],"mmm-aaaa")</f>
        <v>feb-2022</v>
      </c>
    </row>
    <row r="294" spans="1:25">
      <c r="A294">
        <v>44600</v>
      </c>
      <c r="B294" t="s">
        <v>44</v>
      </c>
      <c r="C294" t="str">
        <f>Tabla1[[#This Row],[DATE]]&amp;Tabla1[[#This Row],[PRODUCT ID]]</f>
        <v>44600P0005</v>
      </c>
      <c r="D294">
        <v>11</v>
      </c>
      <c r="E294" t="s">
        <v>71</v>
      </c>
      <c r="F294" t="s">
        <v>138</v>
      </c>
      <c r="G294" s="5">
        <v>31</v>
      </c>
      <c r="H294" t="s">
        <v>95</v>
      </c>
      <c r="I294" t="s">
        <v>119</v>
      </c>
      <c r="J294" t="s">
        <v>122</v>
      </c>
      <c r="K294" s="12">
        <v>133</v>
      </c>
      <c r="L294" s="12">
        <v>155.61000000000001</v>
      </c>
      <c r="M294" s="12">
        <v>1463</v>
      </c>
      <c r="N294" s="8">
        <v>1711.71</v>
      </c>
      <c r="O294">
        <v>8</v>
      </c>
      <c r="P294" t="s">
        <v>127</v>
      </c>
      <c r="Q294">
        <v>2022</v>
      </c>
      <c r="R294" s="3">
        <v>44600</v>
      </c>
      <c r="S294" s="8">
        <f>Tabla1[[#This Row],[DISCOUNT %]]%*Tabla1[[#This Row],[Total Selling Value]]</f>
        <v>530.63009999999997</v>
      </c>
      <c r="T294" s="12">
        <f>Tabla1[[#This Row],[SELLING PRICE]]-Tabla1[[#This Row],[BUYING PRIZE]]</f>
        <v>22.610000000000014</v>
      </c>
      <c r="U294" s="12">
        <f>Tabla1[[#This Row],[profit_per_product]]*Tabla1[[#This Row],[QUANTITY]]</f>
        <v>248.71000000000015</v>
      </c>
      <c r="V294" s="16">
        <f>Tabla1[[#This Row],[total_profit]]/Tabla1[[#This Row],[Total Selling Value]]</f>
        <v>0.14529914529914539</v>
      </c>
      <c r="W294" s="4" t="str">
        <f>IF(Tabla1[[#This Row],[Total Buying Value]]&gt;=((2/3)*MAX(Tabla1[Total Buying Value])),"Grande",IF(Tabla1[[#This Row],[Total Buying Value]]&lt;=((1/3)*MAX(Tabla1[Total Buying Value])),"Pequeña","Mediana"))</f>
        <v>Mediana</v>
      </c>
      <c r="X294" s="4" t="str">
        <f>IF(Tabla1[[#This Row],[PAYMENT MODE]]="CASH","VERDADERO","FALSO")</f>
        <v>VERDADERO</v>
      </c>
      <c r="Y294" s="15" t="str">
        <f>TEXT(Tabla1[[#This Row],[formatted_date]],"mmm-aaaa")</f>
        <v>feb-2022</v>
      </c>
    </row>
    <row r="295" spans="1:25">
      <c r="A295">
        <v>44600</v>
      </c>
      <c r="B295" t="s">
        <v>23</v>
      </c>
      <c r="C295" t="str">
        <f>Tabla1[[#This Row],[DATE]]&amp;Tabla1[[#This Row],[PRODUCT ID]]</f>
        <v>44600P0004</v>
      </c>
      <c r="D295">
        <v>3</v>
      </c>
      <c r="E295" t="s">
        <v>71</v>
      </c>
      <c r="F295" t="s">
        <v>138</v>
      </c>
      <c r="G295" s="5">
        <v>35</v>
      </c>
      <c r="H295" t="s">
        <v>76</v>
      </c>
      <c r="I295" t="s">
        <v>119</v>
      </c>
      <c r="J295" t="s">
        <v>124</v>
      </c>
      <c r="K295" s="12">
        <v>44</v>
      </c>
      <c r="L295" s="12">
        <v>48.84</v>
      </c>
      <c r="M295" s="12">
        <v>132</v>
      </c>
      <c r="N295" s="8">
        <v>146.52000000000001</v>
      </c>
      <c r="O295">
        <v>8</v>
      </c>
      <c r="P295" t="s">
        <v>127</v>
      </c>
      <c r="Q295">
        <v>2022</v>
      </c>
      <c r="R295" s="3">
        <v>44600</v>
      </c>
      <c r="S295" s="8">
        <f>Tabla1[[#This Row],[DISCOUNT %]]%*Tabla1[[#This Row],[Total Selling Value]]</f>
        <v>51.282000000000004</v>
      </c>
      <c r="T295" s="12">
        <f>Tabla1[[#This Row],[SELLING PRICE]]-Tabla1[[#This Row],[BUYING PRIZE]]</f>
        <v>4.8400000000000034</v>
      </c>
      <c r="U295" s="12">
        <f>Tabla1[[#This Row],[profit_per_product]]*Tabla1[[#This Row],[QUANTITY]]</f>
        <v>14.52000000000001</v>
      </c>
      <c r="V295" s="16">
        <f>Tabla1[[#This Row],[total_profit]]/Tabla1[[#This Row],[Total Selling Value]]</f>
        <v>9.9099099099099155E-2</v>
      </c>
      <c r="W295" s="4" t="str">
        <f>IF(Tabla1[[#This Row],[Total Buying Value]]&gt;=((2/3)*MAX(Tabla1[Total Buying Value])),"Grande",IF(Tabla1[[#This Row],[Total Buying Value]]&lt;=((1/3)*MAX(Tabla1[Total Buying Value])),"Pequeña","Mediana"))</f>
        <v>Pequeña</v>
      </c>
      <c r="X295" s="4" t="str">
        <f>IF(Tabla1[[#This Row],[PAYMENT MODE]]="CASH","VERDADERO","FALSO")</f>
        <v>VERDADERO</v>
      </c>
      <c r="Y295" s="15" t="str">
        <f>TEXT(Tabla1[[#This Row],[formatted_date]],"mmm-aaaa")</f>
        <v>feb-2022</v>
      </c>
    </row>
    <row r="296" spans="1:25">
      <c r="A296">
        <v>44601</v>
      </c>
      <c r="B296" t="s">
        <v>38</v>
      </c>
      <c r="C296" t="str">
        <f>Tabla1[[#This Row],[DATE]]&amp;Tabla1[[#This Row],[PRODUCT ID]]</f>
        <v>44601P0032</v>
      </c>
      <c r="D296">
        <v>14</v>
      </c>
      <c r="E296" t="s">
        <v>71</v>
      </c>
      <c r="F296" t="s">
        <v>71</v>
      </c>
      <c r="G296" s="5">
        <v>14</v>
      </c>
      <c r="H296" t="s">
        <v>88</v>
      </c>
      <c r="I296" t="s">
        <v>121</v>
      </c>
      <c r="J296" t="s">
        <v>123</v>
      </c>
      <c r="K296" s="12">
        <v>89</v>
      </c>
      <c r="L296" s="12">
        <v>117.48</v>
      </c>
      <c r="M296" s="12">
        <v>1246</v>
      </c>
      <c r="N296" s="8">
        <v>1644.72</v>
      </c>
      <c r="O296">
        <v>9</v>
      </c>
      <c r="P296" t="s">
        <v>127</v>
      </c>
      <c r="Q296">
        <v>2022</v>
      </c>
      <c r="R296" s="3">
        <v>44601</v>
      </c>
      <c r="S296" s="8">
        <f>Tabla1[[#This Row],[DISCOUNT %]]%*Tabla1[[#This Row],[Total Selling Value]]</f>
        <v>230.26080000000002</v>
      </c>
      <c r="T296" s="12">
        <f>Tabla1[[#This Row],[SELLING PRICE]]-Tabla1[[#This Row],[BUYING PRIZE]]</f>
        <v>28.480000000000004</v>
      </c>
      <c r="U296" s="12">
        <f>Tabla1[[#This Row],[profit_per_product]]*Tabla1[[#This Row],[QUANTITY]]</f>
        <v>398.72</v>
      </c>
      <c r="V296" s="16">
        <f>Tabla1[[#This Row],[total_profit]]/Tabla1[[#This Row],[Total Selling Value]]</f>
        <v>0.24242424242424243</v>
      </c>
      <c r="W296" s="4" t="str">
        <f>IF(Tabla1[[#This Row],[Total Buying Value]]&gt;=((2/3)*MAX(Tabla1[Total Buying Value])),"Grande",IF(Tabla1[[#This Row],[Total Buying Value]]&lt;=((1/3)*MAX(Tabla1[Total Buying Value])),"Pequeña","Mediana"))</f>
        <v>Mediana</v>
      </c>
      <c r="X296" s="4" t="str">
        <f>IF(Tabla1[[#This Row],[PAYMENT MODE]]="CASH","VERDADERO","FALSO")</f>
        <v>FALSO</v>
      </c>
      <c r="Y296" s="15" t="str">
        <f>TEXT(Tabla1[[#This Row],[formatted_date]],"mmm-aaaa")</f>
        <v>feb-2022</v>
      </c>
    </row>
    <row r="297" spans="1:25">
      <c r="A297">
        <v>44604</v>
      </c>
      <c r="B297" t="s">
        <v>40</v>
      </c>
      <c r="C297" t="str">
        <f>Tabla1[[#This Row],[DATE]]&amp;Tabla1[[#This Row],[PRODUCT ID]]</f>
        <v>44604P0010</v>
      </c>
      <c r="D297">
        <v>13</v>
      </c>
      <c r="E297" t="s">
        <v>70</v>
      </c>
      <c r="F297" t="s">
        <v>138</v>
      </c>
      <c r="G297" s="5">
        <v>7</v>
      </c>
      <c r="H297" t="s">
        <v>90</v>
      </c>
      <c r="I297" t="s">
        <v>120</v>
      </c>
      <c r="J297" t="s">
        <v>122</v>
      </c>
      <c r="K297" s="12">
        <v>148</v>
      </c>
      <c r="L297" s="12">
        <v>164.28</v>
      </c>
      <c r="M297" s="12">
        <v>1924</v>
      </c>
      <c r="N297" s="8">
        <v>2135.64</v>
      </c>
      <c r="O297">
        <v>12</v>
      </c>
      <c r="P297" t="s">
        <v>127</v>
      </c>
      <c r="Q297">
        <v>2022</v>
      </c>
      <c r="R297" s="3">
        <v>44604</v>
      </c>
      <c r="S297" s="8">
        <f>Tabla1[[#This Row],[DISCOUNT %]]%*Tabla1[[#This Row],[Total Selling Value]]</f>
        <v>149.4948</v>
      </c>
      <c r="T297" s="12">
        <f>Tabla1[[#This Row],[SELLING PRICE]]-Tabla1[[#This Row],[BUYING PRIZE]]</f>
        <v>16.28</v>
      </c>
      <c r="U297" s="12">
        <f>Tabla1[[#This Row],[profit_per_product]]*Tabla1[[#This Row],[QUANTITY]]</f>
        <v>211.64000000000001</v>
      </c>
      <c r="V297" s="16">
        <f>Tabla1[[#This Row],[total_profit]]/Tabla1[[#This Row],[Total Selling Value]]</f>
        <v>9.9099099099099114E-2</v>
      </c>
      <c r="W297" s="4" t="str">
        <f>IF(Tabla1[[#This Row],[Total Buying Value]]&gt;=((2/3)*MAX(Tabla1[Total Buying Value])),"Grande",IF(Tabla1[[#This Row],[Total Buying Value]]&lt;=((1/3)*MAX(Tabla1[Total Buying Value])),"Pequeña","Mediana"))</f>
        <v>Grande</v>
      </c>
      <c r="X297" s="4" t="str">
        <f>IF(Tabla1[[#This Row],[PAYMENT MODE]]="CASH","VERDADERO","FALSO")</f>
        <v>VERDADERO</v>
      </c>
      <c r="Y297" s="15" t="str">
        <f>TEXT(Tabla1[[#This Row],[formatted_date]],"mmm-aaaa")</f>
        <v>feb-2022</v>
      </c>
    </row>
    <row r="298" spans="1:25">
      <c r="A298">
        <v>44606</v>
      </c>
      <c r="B298" t="s">
        <v>62</v>
      </c>
      <c r="C298" t="str">
        <f>Tabla1[[#This Row],[DATE]]&amp;Tabla1[[#This Row],[PRODUCT ID]]</f>
        <v>44606P0026</v>
      </c>
      <c r="D298">
        <v>8</v>
      </c>
      <c r="E298" t="s">
        <v>71</v>
      </c>
      <c r="F298" t="s">
        <v>138</v>
      </c>
      <c r="G298" s="5">
        <v>29</v>
      </c>
      <c r="H298" t="s">
        <v>115</v>
      </c>
      <c r="I298" t="s">
        <v>121</v>
      </c>
      <c r="J298" t="s">
        <v>125</v>
      </c>
      <c r="K298" s="12">
        <v>18</v>
      </c>
      <c r="L298" s="12">
        <v>24.66</v>
      </c>
      <c r="M298" s="12">
        <v>144</v>
      </c>
      <c r="N298" s="8">
        <v>197.28</v>
      </c>
      <c r="O298">
        <v>14</v>
      </c>
      <c r="P298" t="s">
        <v>127</v>
      </c>
      <c r="Q298">
        <v>2022</v>
      </c>
      <c r="R298" s="3">
        <v>44606</v>
      </c>
      <c r="S298" s="8">
        <f>Tabla1[[#This Row],[DISCOUNT %]]%*Tabla1[[#This Row],[Total Selling Value]]</f>
        <v>57.211199999999998</v>
      </c>
      <c r="T298" s="12">
        <f>Tabla1[[#This Row],[SELLING PRICE]]-Tabla1[[#This Row],[BUYING PRIZE]]</f>
        <v>6.66</v>
      </c>
      <c r="U298" s="12">
        <f>Tabla1[[#This Row],[profit_per_product]]*Tabla1[[#This Row],[QUANTITY]]</f>
        <v>53.28</v>
      </c>
      <c r="V298" s="16">
        <f>Tabla1[[#This Row],[total_profit]]/Tabla1[[#This Row],[Total Selling Value]]</f>
        <v>0.27007299270072993</v>
      </c>
      <c r="W298" s="4" t="str">
        <f>IF(Tabla1[[#This Row],[Total Buying Value]]&gt;=((2/3)*MAX(Tabla1[Total Buying Value])),"Grande",IF(Tabla1[[#This Row],[Total Buying Value]]&lt;=((1/3)*MAX(Tabla1[Total Buying Value])),"Pequeña","Mediana"))</f>
        <v>Pequeña</v>
      </c>
      <c r="X298" s="4" t="str">
        <f>IF(Tabla1[[#This Row],[PAYMENT MODE]]="CASH","VERDADERO","FALSO")</f>
        <v>VERDADERO</v>
      </c>
      <c r="Y298" s="15" t="str">
        <f>TEXT(Tabla1[[#This Row],[formatted_date]],"mmm-aaaa")</f>
        <v>feb-2022</v>
      </c>
    </row>
    <row r="299" spans="1:25">
      <c r="A299">
        <v>44606</v>
      </c>
      <c r="B299" t="s">
        <v>53</v>
      </c>
      <c r="C299" t="str">
        <f>Tabla1[[#This Row],[DATE]]&amp;Tabla1[[#This Row],[PRODUCT ID]]</f>
        <v>44606P0028</v>
      </c>
      <c r="D299">
        <v>3</v>
      </c>
      <c r="E299" t="s">
        <v>70</v>
      </c>
      <c r="F299" t="s">
        <v>138</v>
      </c>
      <c r="G299" s="5">
        <v>10</v>
      </c>
      <c r="H299" t="s">
        <v>105</v>
      </c>
      <c r="I299" t="s">
        <v>121</v>
      </c>
      <c r="J299" t="s">
        <v>125</v>
      </c>
      <c r="K299" s="12">
        <v>37</v>
      </c>
      <c r="L299" s="12">
        <v>41.81</v>
      </c>
      <c r="M299" s="12">
        <v>111</v>
      </c>
      <c r="N299" s="8">
        <v>125.43</v>
      </c>
      <c r="O299">
        <v>14</v>
      </c>
      <c r="P299" t="s">
        <v>127</v>
      </c>
      <c r="Q299">
        <v>2022</v>
      </c>
      <c r="R299" s="3">
        <v>44606</v>
      </c>
      <c r="S299" s="8">
        <f>Tabla1[[#This Row],[DISCOUNT %]]%*Tabla1[[#This Row],[Total Selling Value]]</f>
        <v>12.543000000000001</v>
      </c>
      <c r="T299" s="12">
        <f>Tabla1[[#This Row],[SELLING PRICE]]-Tabla1[[#This Row],[BUYING PRIZE]]</f>
        <v>4.8100000000000023</v>
      </c>
      <c r="U299" s="12">
        <f>Tabla1[[#This Row],[profit_per_product]]*Tabla1[[#This Row],[QUANTITY]]</f>
        <v>14.430000000000007</v>
      </c>
      <c r="V299" s="16">
        <f>Tabla1[[#This Row],[total_profit]]/Tabla1[[#This Row],[Total Selling Value]]</f>
        <v>0.11504424778761067</v>
      </c>
      <c r="W299" s="4" t="str">
        <f>IF(Tabla1[[#This Row],[Total Buying Value]]&gt;=((2/3)*MAX(Tabla1[Total Buying Value])),"Grande",IF(Tabla1[[#This Row],[Total Buying Value]]&lt;=((1/3)*MAX(Tabla1[Total Buying Value])),"Pequeña","Mediana"))</f>
        <v>Pequeña</v>
      </c>
      <c r="X299" s="4" t="str">
        <f>IF(Tabla1[[#This Row],[PAYMENT MODE]]="CASH","VERDADERO","FALSO")</f>
        <v>VERDADERO</v>
      </c>
      <c r="Y299" s="15" t="str">
        <f>TEXT(Tabla1[[#This Row],[formatted_date]],"mmm-aaaa")</f>
        <v>feb-2022</v>
      </c>
    </row>
    <row r="300" spans="1:25">
      <c r="A300">
        <v>44608</v>
      </c>
      <c r="B300" t="s">
        <v>38</v>
      </c>
      <c r="C300" t="str">
        <f>Tabla1[[#This Row],[DATE]]&amp;Tabla1[[#This Row],[PRODUCT ID]]</f>
        <v>44608P0032</v>
      </c>
      <c r="D300">
        <v>1</v>
      </c>
      <c r="E300" t="s">
        <v>71</v>
      </c>
      <c r="F300" t="s">
        <v>138</v>
      </c>
      <c r="G300" s="5">
        <v>35</v>
      </c>
      <c r="H300" t="s">
        <v>88</v>
      </c>
      <c r="I300" t="s">
        <v>121</v>
      </c>
      <c r="J300" t="s">
        <v>123</v>
      </c>
      <c r="K300" s="12">
        <v>89</v>
      </c>
      <c r="L300" s="12">
        <v>117.48</v>
      </c>
      <c r="M300" s="12">
        <v>89</v>
      </c>
      <c r="N300" s="8">
        <v>117.48</v>
      </c>
      <c r="O300">
        <v>16</v>
      </c>
      <c r="P300" t="s">
        <v>127</v>
      </c>
      <c r="Q300">
        <v>2022</v>
      </c>
      <c r="R300" s="3">
        <v>44608</v>
      </c>
      <c r="S300" s="8">
        <f>Tabla1[[#This Row],[DISCOUNT %]]%*Tabla1[[#This Row],[Total Selling Value]]</f>
        <v>41.118000000000002</v>
      </c>
      <c r="T300" s="12">
        <f>Tabla1[[#This Row],[SELLING PRICE]]-Tabla1[[#This Row],[BUYING PRIZE]]</f>
        <v>28.480000000000004</v>
      </c>
      <c r="U300" s="12">
        <f>Tabla1[[#This Row],[profit_per_product]]*Tabla1[[#This Row],[QUANTITY]]</f>
        <v>28.480000000000004</v>
      </c>
      <c r="V300" s="16">
        <f>Tabla1[[#This Row],[total_profit]]/Tabla1[[#This Row],[Total Selling Value]]</f>
        <v>0.24242424242424246</v>
      </c>
      <c r="W300" s="4" t="str">
        <f>IF(Tabla1[[#This Row],[Total Buying Value]]&gt;=((2/3)*MAX(Tabla1[Total Buying Value])),"Grande",IF(Tabla1[[#This Row],[Total Buying Value]]&lt;=((1/3)*MAX(Tabla1[Total Buying Value])),"Pequeña","Mediana"))</f>
        <v>Pequeña</v>
      </c>
      <c r="X300" s="4" t="str">
        <f>IF(Tabla1[[#This Row],[PAYMENT MODE]]="CASH","VERDADERO","FALSO")</f>
        <v>VERDADERO</v>
      </c>
      <c r="Y300" s="15" t="str">
        <f>TEXT(Tabla1[[#This Row],[formatted_date]],"mmm-aaaa")</f>
        <v>feb-2022</v>
      </c>
    </row>
    <row r="301" spans="1:25">
      <c r="A301">
        <v>44611</v>
      </c>
      <c r="B301" t="s">
        <v>49</v>
      </c>
      <c r="C301" t="str">
        <f>Tabla1[[#This Row],[DATE]]&amp;Tabla1[[#This Row],[PRODUCT ID]]</f>
        <v>44611P0002</v>
      </c>
      <c r="D301">
        <v>13</v>
      </c>
      <c r="E301" t="s">
        <v>71</v>
      </c>
      <c r="F301" t="s">
        <v>138</v>
      </c>
      <c r="G301" s="5">
        <v>25</v>
      </c>
      <c r="H301" t="s">
        <v>101</v>
      </c>
      <c r="I301" t="s">
        <v>119</v>
      </c>
      <c r="J301" t="s">
        <v>123</v>
      </c>
      <c r="K301" s="12">
        <v>105</v>
      </c>
      <c r="L301" s="12">
        <v>142.80000000000001</v>
      </c>
      <c r="M301" s="12">
        <v>1365</v>
      </c>
      <c r="N301" s="8">
        <v>1856.4</v>
      </c>
      <c r="O301">
        <v>19</v>
      </c>
      <c r="P301" t="s">
        <v>127</v>
      </c>
      <c r="Q301">
        <v>2022</v>
      </c>
      <c r="R301" s="3">
        <v>44611</v>
      </c>
      <c r="S301" s="8">
        <f>Tabla1[[#This Row],[DISCOUNT %]]%*Tabla1[[#This Row],[Total Selling Value]]</f>
        <v>464.1</v>
      </c>
      <c r="T301" s="12">
        <f>Tabla1[[#This Row],[SELLING PRICE]]-Tabla1[[#This Row],[BUYING PRIZE]]</f>
        <v>37.800000000000011</v>
      </c>
      <c r="U301" s="12">
        <f>Tabla1[[#This Row],[profit_per_product]]*Tabla1[[#This Row],[QUANTITY]]</f>
        <v>491.40000000000015</v>
      </c>
      <c r="V301" s="16">
        <f>Tabla1[[#This Row],[total_profit]]/Tabla1[[#This Row],[Total Selling Value]]</f>
        <v>0.26470588235294124</v>
      </c>
      <c r="W301" s="4" t="str">
        <f>IF(Tabla1[[#This Row],[Total Buying Value]]&gt;=((2/3)*MAX(Tabla1[Total Buying Value])),"Grande",IF(Tabla1[[#This Row],[Total Buying Value]]&lt;=((1/3)*MAX(Tabla1[Total Buying Value])),"Pequeña","Mediana"))</f>
        <v>Mediana</v>
      </c>
      <c r="X301" s="4" t="str">
        <f>IF(Tabla1[[#This Row],[PAYMENT MODE]]="CASH","VERDADERO","FALSO")</f>
        <v>VERDADERO</v>
      </c>
      <c r="Y301" s="15" t="str">
        <f>TEXT(Tabla1[[#This Row],[formatted_date]],"mmm-aaaa")</f>
        <v>feb-2022</v>
      </c>
    </row>
    <row r="302" spans="1:25">
      <c r="A302">
        <v>44612</v>
      </c>
      <c r="B302" t="s">
        <v>55</v>
      </c>
      <c r="C302" t="str">
        <f>Tabla1[[#This Row],[DATE]]&amp;Tabla1[[#This Row],[PRODUCT ID]]</f>
        <v>44612P0012</v>
      </c>
      <c r="D302">
        <v>6</v>
      </c>
      <c r="E302" t="s">
        <v>70</v>
      </c>
      <c r="F302" t="s">
        <v>138</v>
      </c>
      <c r="G302" s="5">
        <v>18</v>
      </c>
      <c r="H302" t="s">
        <v>107</v>
      </c>
      <c r="I302" t="s">
        <v>120</v>
      </c>
      <c r="J302" t="s">
        <v>123</v>
      </c>
      <c r="K302" s="12">
        <v>73</v>
      </c>
      <c r="L302" s="12">
        <v>94.17</v>
      </c>
      <c r="M302" s="12">
        <v>438</v>
      </c>
      <c r="N302" s="8">
        <v>565.02</v>
      </c>
      <c r="O302">
        <v>20</v>
      </c>
      <c r="P302" t="s">
        <v>127</v>
      </c>
      <c r="Q302">
        <v>2022</v>
      </c>
      <c r="R302" s="3">
        <v>44612</v>
      </c>
      <c r="S302" s="8">
        <f>Tabla1[[#This Row],[DISCOUNT %]]%*Tabla1[[#This Row],[Total Selling Value]]</f>
        <v>101.70359999999999</v>
      </c>
      <c r="T302" s="12">
        <f>Tabla1[[#This Row],[SELLING PRICE]]-Tabla1[[#This Row],[BUYING PRIZE]]</f>
        <v>21.17</v>
      </c>
      <c r="U302" s="12">
        <f>Tabla1[[#This Row],[profit_per_product]]*Tabla1[[#This Row],[QUANTITY]]</f>
        <v>127.02000000000001</v>
      </c>
      <c r="V302" s="16">
        <f>Tabla1[[#This Row],[total_profit]]/Tabla1[[#This Row],[Total Selling Value]]</f>
        <v>0.22480620155038764</v>
      </c>
      <c r="W302" s="4" t="str">
        <f>IF(Tabla1[[#This Row],[Total Buying Value]]&gt;=((2/3)*MAX(Tabla1[Total Buying Value])),"Grande",IF(Tabla1[[#This Row],[Total Buying Value]]&lt;=((1/3)*MAX(Tabla1[Total Buying Value])),"Pequeña","Mediana"))</f>
        <v>Pequeña</v>
      </c>
      <c r="X302" s="4" t="str">
        <f>IF(Tabla1[[#This Row],[PAYMENT MODE]]="CASH","VERDADERO","FALSO")</f>
        <v>VERDADERO</v>
      </c>
      <c r="Y302" s="15" t="str">
        <f>TEXT(Tabla1[[#This Row],[formatted_date]],"mmm-aaaa")</f>
        <v>feb-2022</v>
      </c>
    </row>
    <row r="303" spans="1:25">
      <c r="A303">
        <v>44615</v>
      </c>
      <c r="B303" t="s">
        <v>22</v>
      </c>
      <c r="C303" t="str">
        <f>Tabla1[[#This Row],[DATE]]&amp;Tabla1[[#This Row],[PRODUCT ID]]</f>
        <v>44615P0013</v>
      </c>
      <c r="D303">
        <v>6</v>
      </c>
      <c r="E303" t="s">
        <v>71</v>
      </c>
      <c r="F303" t="s">
        <v>71</v>
      </c>
      <c r="G303" s="5">
        <v>36</v>
      </c>
      <c r="H303" t="s">
        <v>75</v>
      </c>
      <c r="I303" t="s">
        <v>120</v>
      </c>
      <c r="J303" t="s">
        <v>123</v>
      </c>
      <c r="K303" s="12">
        <v>112</v>
      </c>
      <c r="L303" s="12">
        <v>122.08</v>
      </c>
      <c r="M303" s="12">
        <v>672</v>
      </c>
      <c r="N303" s="8">
        <v>732.48</v>
      </c>
      <c r="O303">
        <v>23</v>
      </c>
      <c r="P303" t="s">
        <v>127</v>
      </c>
      <c r="Q303">
        <v>2022</v>
      </c>
      <c r="R303" s="3">
        <v>44615</v>
      </c>
      <c r="S303" s="8">
        <f>Tabla1[[#This Row],[DISCOUNT %]]%*Tabla1[[#This Row],[Total Selling Value]]</f>
        <v>263.69279999999998</v>
      </c>
      <c r="T303" s="12">
        <f>Tabla1[[#This Row],[SELLING PRICE]]-Tabla1[[#This Row],[BUYING PRIZE]]</f>
        <v>10.079999999999998</v>
      </c>
      <c r="U303" s="12">
        <f>Tabla1[[#This Row],[profit_per_product]]*Tabla1[[#This Row],[QUANTITY]]</f>
        <v>60.47999999999999</v>
      </c>
      <c r="V303" s="16">
        <f>Tabla1[[#This Row],[total_profit]]/Tabla1[[#This Row],[Total Selling Value]]</f>
        <v>8.2568807339449532E-2</v>
      </c>
      <c r="W303" s="4" t="str">
        <f>IF(Tabla1[[#This Row],[Total Buying Value]]&gt;=((2/3)*MAX(Tabla1[Total Buying Value])),"Grande",IF(Tabla1[[#This Row],[Total Buying Value]]&lt;=((1/3)*MAX(Tabla1[Total Buying Value])),"Pequeña","Mediana"))</f>
        <v>Pequeña</v>
      </c>
      <c r="X303" s="4" t="str">
        <f>IF(Tabla1[[#This Row],[PAYMENT MODE]]="CASH","VERDADERO","FALSO")</f>
        <v>FALSO</v>
      </c>
      <c r="Y303" s="15" t="str">
        <f>TEXT(Tabla1[[#This Row],[formatted_date]],"mmm-aaaa")</f>
        <v>feb-2022</v>
      </c>
    </row>
    <row r="304" spans="1:25">
      <c r="A304">
        <v>44615</v>
      </c>
      <c r="B304" t="s">
        <v>41</v>
      </c>
      <c r="C304" t="str">
        <f>Tabla1[[#This Row],[DATE]]&amp;Tabla1[[#This Row],[PRODUCT ID]]</f>
        <v>44615P0016</v>
      </c>
      <c r="D304">
        <v>15</v>
      </c>
      <c r="E304" t="s">
        <v>71</v>
      </c>
      <c r="F304" t="s">
        <v>138</v>
      </c>
      <c r="G304" s="5">
        <v>10</v>
      </c>
      <c r="H304" t="s">
        <v>91</v>
      </c>
      <c r="I304" t="s">
        <v>120</v>
      </c>
      <c r="J304" t="s">
        <v>125</v>
      </c>
      <c r="K304" s="12">
        <v>13</v>
      </c>
      <c r="L304" s="12">
        <v>16.64</v>
      </c>
      <c r="M304" s="12">
        <v>195</v>
      </c>
      <c r="N304" s="8">
        <v>249.6</v>
      </c>
      <c r="O304">
        <v>23</v>
      </c>
      <c r="P304" t="s">
        <v>127</v>
      </c>
      <c r="Q304">
        <v>2022</v>
      </c>
      <c r="R304" s="3">
        <v>44615</v>
      </c>
      <c r="S304" s="8">
        <f>Tabla1[[#This Row],[DISCOUNT %]]%*Tabla1[[#This Row],[Total Selling Value]]</f>
        <v>24.96</v>
      </c>
      <c r="T304" s="12">
        <f>Tabla1[[#This Row],[SELLING PRICE]]-Tabla1[[#This Row],[BUYING PRIZE]]</f>
        <v>3.6400000000000006</v>
      </c>
      <c r="U304" s="12">
        <f>Tabla1[[#This Row],[profit_per_product]]*Tabla1[[#This Row],[QUANTITY]]</f>
        <v>54.600000000000009</v>
      </c>
      <c r="V304" s="16">
        <f>Tabla1[[#This Row],[total_profit]]/Tabla1[[#This Row],[Total Selling Value]]</f>
        <v>0.21875000000000003</v>
      </c>
      <c r="W304" s="4" t="str">
        <f>IF(Tabla1[[#This Row],[Total Buying Value]]&gt;=((2/3)*MAX(Tabla1[Total Buying Value])),"Grande",IF(Tabla1[[#This Row],[Total Buying Value]]&lt;=((1/3)*MAX(Tabla1[Total Buying Value])),"Pequeña","Mediana"))</f>
        <v>Pequeña</v>
      </c>
      <c r="X304" s="4" t="str">
        <f>IF(Tabla1[[#This Row],[PAYMENT MODE]]="CASH","VERDADERO","FALSO")</f>
        <v>VERDADERO</v>
      </c>
      <c r="Y304" s="15" t="str">
        <f>TEXT(Tabla1[[#This Row],[formatted_date]],"mmm-aaaa")</f>
        <v>feb-2022</v>
      </c>
    </row>
    <row r="305" spans="1:25">
      <c r="A305">
        <v>44615</v>
      </c>
      <c r="B305" t="s">
        <v>63</v>
      </c>
      <c r="C305" t="str">
        <f>Tabla1[[#This Row],[DATE]]&amp;Tabla1[[#This Row],[PRODUCT ID]]</f>
        <v>44615P0036</v>
      </c>
      <c r="D305">
        <v>8</v>
      </c>
      <c r="E305" t="s">
        <v>70</v>
      </c>
      <c r="F305" t="s">
        <v>71</v>
      </c>
      <c r="G305" s="5">
        <v>11</v>
      </c>
      <c r="H305" t="s">
        <v>116</v>
      </c>
      <c r="I305" t="s">
        <v>121</v>
      </c>
      <c r="J305" t="s">
        <v>123</v>
      </c>
      <c r="K305" s="12">
        <v>90</v>
      </c>
      <c r="L305" s="12">
        <v>96.3</v>
      </c>
      <c r="M305" s="12">
        <v>720</v>
      </c>
      <c r="N305" s="8">
        <v>770.4</v>
      </c>
      <c r="O305">
        <v>23</v>
      </c>
      <c r="P305" t="s">
        <v>127</v>
      </c>
      <c r="Q305">
        <v>2022</v>
      </c>
      <c r="R305" s="3">
        <v>44615</v>
      </c>
      <c r="S305" s="8">
        <f>Tabla1[[#This Row],[DISCOUNT %]]%*Tabla1[[#This Row],[Total Selling Value]]</f>
        <v>84.744</v>
      </c>
      <c r="T305" s="12">
        <f>Tabla1[[#This Row],[SELLING PRICE]]-Tabla1[[#This Row],[BUYING PRIZE]]</f>
        <v>6.2999999999999972</v>
      </c>
      <c r="U305" s="12">
        <f>Tabla1[[#This Row],[profit_per_product]]*Tabla1[[#This Row],[QUANTITY]]</f>
        <v>50.399999999999977</v>
      </c>
      <c r="V305" s="16">
        <f>Tabla1[[#This Row],[total_profit]]/Tabla1[[#This Row],[Total Selling Value]]</f>
        <v>6.5420560747663517E-2</v>
      </c>
      <c r="W305" s="4" t="str">
        <f>IF(Tabla1[[#This Row],[Total Buying Value]]&gt;=((2/3)*MAX(Tabla1[Total Buying Value])),"Grande",IF(Tabla1[[#This Row],[Total Buying Value]]&lt;=((1/3)*MAX(Tabla1[Total Buying Value])),"Pequeña","Mediana"))</f>
        <v>Pequeña</v>
      </c>
      <c r="X305" s="4" t="str">
        <f>IF(Tabla1[[#This Row],[PAYMENT MODE]]="CASH","VERDADERO","FALSO")</f>
        <v>FALSO</v>
      </c>
      <c r="Y305" s="15" t="str">
        <f>TEXT(Tabla1[[#This Row],[formatted_date]],"mmm-aaaa")</f>
        <v>feb-2022</v>
      </c>
    </row>
    <row r="306" spans="1:25">
      <c r="A306">
        <v>44619</v>
      </c>
      <c r="B306" t="s">
        <v>55</v>
      </c>
      <c r="C306" t="str">
        <f>Tabla1[[#This Row],[DATE]]&amp;Tabla1[[#This Row],[PRODUCT ID]]</f>
        <v>44619P0012</v>
      </c>
      <c r="D306">
        <v>7</v>
      </c>
      <c r="E306" t="s">
        <v>70</v>
      </c>
      <c r="F306" t="s">
        <v>138</v>
      </c>
      <c r="G306" s="5">
        <v>38</v>
      </c>
      <c r="H306" t="s">
        <v>107</v>
      </c>
      <c r="I306" t="s">
        <v>120</v>
      </c>
      <c r="J306" t="s">
        <v>123</v>
      </c>
      <c r="K306" s="12">
        <v>73</v>
      </c>
      <c r="L306" s="12">
        <v>94.17</v>
      </c>
      <c r="M306" s="12">
        <v>511</v>
      </c>
      <c r="N306" s="8">
        <v>659.19</v>
      </c>
      <c r="O306">
        <v>27</v>
      </c>
      <c r="P306" t="s">
        <v>127</v>
      </c>
      <c r="Q306">
        <v>2022</v>
      </c>
      <c r="R306" s="3">
        <v>44619</v>
      </c>
      <c r="S306" s="8">
        <f>Tabla1[[#This Row],[DISCOUNT %]]%*Tabla1[[#This Row],[Total Selling Value]]</f>
        <v>250.49220000000003</v>
      </c>
      <c r="T306" s="12">
        <f>Tabla1[[#This Row],[SELLING PRICE]]-Tabla1[[#This Row],[BUYING PRIZE]]</f>
        <v>21.17</v>
      </c>
      <c r="U306" s="12">
        <f>Tabla1[[#This Row],[profit_per_product]]*Tabla1[[#This Row],[QUANTITY]]</f>
        <v>148.19</v>
      </c>
      <c r="V306" s="16">
        <f>Tabla1[[#This Row],[total_profit]]/Tabla1[[#This Row],[Total Selling Value]]</f>
        <v>0.22480620155038758</v>
      </c>
      <c r="W306" s="4" t="str">
        <f>IF(Tabla1[[#This Row],[Total Buying Value]]&gt;=((2/3)*MAX(Tabla1[Total Buying Value])),"Grande",IF(Tabla1[[#This Row],[Total Buying Value]]&lt;=((1/3)*MAX(Tabla1[Total Buying Value])),"Pequeña","Mediana"))</f>
        <v>Pequeña</v>
      </c>
      <c r="X306" s="4" t="str">
        <f>IF(Tabla1[[#This Row],[PAYMENT MODE]]="CASH","VERDADERO","FALSO")</f>
        <v>VERDADERO</v>
      </c>
      <c r="Y306" s="15" t="str">
        <f>TEXT(Tabla1[[#This Row],[formatted_date]],"mmm-aaaa")</f>
        <v>feb-2022</v>
      </c>
    </row>
    <row r="307" spans="1:25">
      <c r="A307">
        <v>44619</v>
      </c>
      <c r="B307" t="s">
        <v>44</v>
      </c>
      <c r="C307" t="str">
        <f>Tabla1[[#This Row],[DATE]]&amp;Tabla1[[#This Row],[PRODUCT ID]]</f>
        <v>44619P0005</v>
      </c>
      <c r="D307">
        <v>15</v>
      </c>
      <c r="E307" t="s">
        <v>70</v>
      </c>
      <c r="F307" t="s">
        <v>71</v>
      </c>
      <c r="G307" s="5">
        <v>23</v>
      </c>
      <c r="H307" t="s">
        <v>95</v>
      </c>
      <c r="I307" t="s">
        <v>119</v>
      </c>
      <c r="J307" t="s">
        <v>122</v>
      </c>
      <c r="K307" s="12">
        <v>133</v>
      </c>
      <c r="L307" s="12">
        <v>155.61000000000001</v>
      </c>
      <c r="M307" s="12">
        <v>1995</v>
      </c>
      <c r="N307" s="8">
        <v>2334.15</v>
      </c>
      <c r="O307">
        <v>27</v>
      </c>
      <c r="P307" t="s">
        <v>127</v>
      </c>
      <c r="Q307">
        <v>2022</v>
      </c>
      <c r="R307" s="3">
        <v>44619</v>
      </c>
      <c r="S307" s="8">
        <f>Tabla1[[#This Row],[DISCOUNT %]]%*Tabla1[[#This Row],[Total Selling Value]]</f>
        <v>536.85450000000003</v>
      </c>
      <c r="T307" s="12">
        <f>Tabla1[[#This Row],[SELLING PRICE]]-Tabla1[[#This Row],[BUYING PRIZE]]</f>
        <v>22.610000000000014</v>
      </c>
      <c r="U307" s="12">
        <f>Tabla1[[#This Row],[profit_per_product]]*Tabla1[[#This Row],[QUANTITY]]</f>
        <v>339.1500000000002</v>
      </c>
      <c r="V307" s="16">
        <f>Tabla1[[#This Row],[total_profit]]/Tabla1[[#This Row],[Total Selling Value]]</f>
        <v>0.14529914529914539</v>
      </c>
      <c r="W307" s="4" t="str">
        <f>IF(Tabla1[[#This Row],[Total Buying Value]]&gt;=((2/3)*MAX(Tabla1[Total Buying Value])),"Grande",IF(Tabla1[[#This Row],[Total Buying Value]]&lt;=((1/3)*MAX(Tabla1[Total Buying Value])),"Pequeña","Mediana"))</f>
        <v>Grande</v>
      </c>
      <c r="X307" s="4" t="str">
        <f>IF(Tabla1[[#This Row],[PAYMENT MODE]]="CASH","VERDADERO","FALSO")</f>
        <v>FALSO</v>
      </c>
      <c r="Y307" s="15" t="str">
        <f>TEXT(Tabla1[[#This Row],[formatted_date]],"mmm-aaaa")</f>
        <v>feb-2022</v>
      </c>
    </row>
    <row r="308" spans="1:25">
      <c r="A308">
        <v>44620</v>
      </c>
      <c r="B308" t="s">
        <v>28</v>
      </c>
      <c r="C308" t="str">
        <f>Tabla1[[#This Row],[DATE]]&amp;Tabla1[[#This Row],[PRODUCT ID]]</f>
        <v>44620P0037</v>
      </c>
      <c r="D308">
        <v>15</v>
      </c>
      <c r="E308" t="s">
        <v>70</v>
      </c>
      <c r="F308" t="s">
        <v>138</v>
      </c>
      <c r="G308" s="5">
        <v>54</v>
      </c>
      <c r="H308" t="s">
        <v>93</v>
      </c>
      <c r="I308" t="s">
        <v>118</v>
      </c>
      <c r="J308" t="s">
        <v>123</v>
      </c>
      <c r="K308" s="12">
        <v>67</v>
      </c>
      <c r="L308" s="12">
        <v>85.76</v>
      </c>
      <c r="M308" s="12">
        <v>1005</v>
      </c>
      <c r="N308" s="8">
        <v>1286.4000000000001</v>
      </c>
      <c r="O308">
        <v>28</v>
      </c>
      <c r="P308" t="s">
        <v>127</v>
      </c>
      <c r="Q308">
        <v>2022</v>
      </c>
      <c r="R308" s="3">
        <v>44620</v>
      </c>
      <c r="S308" s="8">
        <f>Tabla1[[#This Row],[DISCOUNT %]]%*Tabla1[[#This Row],[Total Selling Value]]</f>
        <v>694.65600000000006</v>
      </c>
      <c r="T308" s="12">
        <f>Tabla1[[#This Row],[SELLING PRICE]]-Tabla1[[#This Row],[BUYING PRIZE]]</f>
        <v>18.760000000000005</v>
      </c>
      <c r="U308" s="12">
        <f>Tabla1[[#This Row],[profit_per_product]]*Tabla1[[#This Row],[QUANTITY]]</f>
        <v>281.40000000000009</v>
      </c>
      <c r="V308" s="16">
        <f>Tabla1[[#This Row],[total_profit]]/Tabla1[[#This Row],[Total Selling Value]]</f>
        <v>0.21875000000000006</v>
      </c>
      <c r="W308" s="4" t="str">
        <f>IF(Tabla1[[#This Row],[Total Buying Value]]&gt;=((2/3)*MAX(Tabla1[Total Buying Value])),"Grande",IF(Tabla1[[#This Row],[Total Buying Value]]&lt;=((1/3)*MAX(Tabla1[Total Buying Value])),"Pequeña","Mediana"))</f>
        <v>Mediana</v>
      </c>
      <c r="X308" s="4" t="str">
        <f>IF(Tabla1[[#This Row],[PAYMENT MODE]]="CASH","VERDADERO","FALSO")</f>
        <v>VERDADERO</v>
      </c>
      <c r="Y308" s="15" t="str">
        <f>TEXT(Tabla1[[#This Row],[formatted_date]],"mmm-aaaa")</f>
        <v>feb-2022</v>
      </c>
    </row>
    <row r="309" spans="1:25">
      <c r="A309">
        <v>44624</v>
      </c>
      <c r="B309" t="s">
        <v>62</v>
      </c>
      <c r="C309" t="str">
        <f>Tabla1[[#This Row],[DATE]]&amp;Tabla1[[#This Row],[PRODUCT ID]]</f>
        <v>44624P0026</v>
      </c>
      <c r="D309">
        <v>13</v>
      </c>
      <c r="E309" t="s">
        <v>68</v>
      </c>
      <c r="F309" t="s">
        <v>71</v>
      </c>
      <c r="G309" s="5">
        <v>53</v>
      </c>
      <c r="H309" t="s">
        <v>115</v>
      </c>
      <c r="I309" t="s">
        <v>121</v>
      </c>
      <c r="J309" t="s">
        <v>125</v>
      </c>
      <c r="K309" s="12">
        <v>18</v>
      </c>
      <c r="L309" s="12">
        <v>24.66</v>
      </c>
      <c r="M309" s="12">
        <v>234</v>
      </c>
      <c r="N309" s="8">
        <v>320.58</v>
      </c>
      <c r="O309">
        <v>4</v>
      </c>
      <c r="P309" t="s">
        <v>128</v>
      </c>
      <c r="Q309">
        <v>2022</v>
      </c>
      <c r="R309" s="3">
        <v>44624</v>
      </c>
      <c r="S309" s="8">
        <f>Tabla1[[#This Row],[DISCOUNT %]]%*Tabla1[[#This Row],[Total Selling Value]]</f>
        <v>169.9074</v>
      </c>
      <c r="T309" s="12">
        <f>Tabla1[[#This Row],[SELLING PRICE]]-Tabla1[[#This Row],[BUYING PRIZE]]</f>
        <v>6.66</v>
      </c>
      <c r="U309" s="12">
        <f>Tabla1[[#This Row],[profit_per_product]]*Tabla1[[#This Row],[QUANTITY]]</f>
        <v>86.58</v>
      </c>
      <c r="V309" s="16">
        <f>Tabla1[[#This Row],[total_profit]]/Tabla1[[#This Row],[Total Selling Value]]</f>
        <v>0.27007299270072993</v>
      </c>
      <c r="W309" s="4" t="str">
        <f>IF(Tabla1[[#This Row],[Total Buying Value]]&gt;=((2/3)*MAX(Tabla1[Total Buying Value])),"Grande",IF(Tabla1[[#This Row],[Total Buying Value]]&lt;=((1/3)*MAX(Tabla1[Total Buying Value])),"Pequeña","Mediana"))</f>
        <v>Pequeña</v>
      </c>
      <c r="X309" s="4" t="str">
        <f>IF(Tabla1[[#This Row],[PAYMENT MODE]]="CASH","VERDADERO","FALSO")</f>
        <v>FALSO</v>
      </c>
      <c r="Y309" s="15" t="str">
        <f>TEXT(Tabla1[[#This Row],[formatted_date]],"mmm-aaaa")</f>
        <v>mar-2022</v>
      </c>
    </row>
    <row r="310" spans="1:25">
      <c r="A310">
        <v>44626</v>
      </c>
      <c r="B310" t="s">
        <v>23</v>
      </c>
      <c r="C310" t="str">
        <f>Tabla1[[#This Row],[DATE]]&amp;Tabla1[[#This Row],[PRODUCT ID]]</f>
        <v>44626P0004</v>
      </c>
      <c r="D310">
        <v>2</v>
      </c>
      <c r="E310" t="s">
        <v>70</v>
      </c>
      <c r="F310" t="s">
        <v>138</v>
      </c>
      <c r="G310" s="5">
        <v>38</v>
      </c>
      <c r="H310" t="s">
        <v>76</v>
      </c>
      <c r="I310" t="s">
        <v>119</v>
      </c>
      <c r="J310" t="s">
        <v>124</v>
      </c>
      <c r="K310" s="12">
        <v>44</v>
      </c>
      <c r="L310" s="12">
        <v>48.84</v>
      </c>
      <c r="M310" s="12">
        <v>88</v>
      </c>
      <c r="N310" s="8">
        <v>97.68</v>
      </c>
      <c r="O310">
        <v>6</v>
      </c>
      <c r="P310" t="s">
        <v>128</v>
      </c>
      <c r="Q310">
        <v>2022</v>
      </c>
      <c r="R310" s="3">
        <v>44626</v>
      </c>
      <c r="S310" s="8">
        <f>Tabla1[[#This Row],[DISCOUNT %]]%*Tabla1[[#This Row],[Total Selling Value]]</f>
        <v>37.118400000000001</v>
      </c>
      <c r="T310" s="12">
        <f>Tabla1[[#This Row],[SELLING PRICE]]-Tabla1[[#This Row],[BUYING PRIZE]]</f>
        <v>4.8400000000000034</v>
      </c>
      <c r="U310" s="12">
        <f>Tabla1[[#This Row],[profit_per_product]]*Tabla1[[#This Row],[QUANTITY]]</f>
        <v>9.6800000000000068</v>
      </c>
      <c r="V310" s="16">
        <f>Tabla1[[#This Row],[total_profit]]/Tabla1[[#This Row],[Total Selling Value]]</f>
        <v>9.9099099099099155E-2</v>
      </c>
      <c r="W310" s="4" t="str">
        <f>IF(Tabla1[[#This Row],[Total Buying Value]]&gt;=((2/3)*MAX(Tabla1[Total Buying Value])),"Grande",IF(Tabla1[[#This Row],[Total Buying Value]]&lt;=((1/3)*MAX(Tabla1[Total Buying Value])),"Pequeña","Mediana"))</f>
        <v>Pequeña</v>
      </c>
      <c r="X310" s="4" t="str">
        <f>IF(Tabla1[[#This Row],[PAYMENT MODE]]="CASH","VERDADERO","FALSO")</f>
        <v>VERDADERO</v>
      </c>
      <c r="Y310" s="15" t="str">
        <f>TEXT(Tabla1[[#This Row],[formatted_date]],"mmm-aaaa")</f>
        <v>mar-2022</v>
      </c>
    </row>
    <row r="311" spans="1:25">
      <c r="A311">
        <v>44627</v>
      </c>
      <c r="B311" t="s">
        <v>26</v>
      </c>
      <c r="C311" t="str">
        <f>Tabla1[[#This Row],[DATE]]&amp;Tabla1[[#This Row],[PRODUCT ID]]</f>
        <v>44627P0003</v>
      </c>
      <c r="D311">
        <v>1</v>
      </c>
      <c r="E311" t="s">
        <v>70</v>
      </c>
      <c r="F311" t="s">
        <v>138</v>
      </c>
      <c r="G311" s="5">
        <v>33</v>
      </c>
      <c r="H311" t="s">
        <v>79</v>
      </c>
      <c r="I311" t="s">
        <v>119</v>
      </c>
      <c r="J311" t="s">
        <v>123</v>
      </c>
      <c r="K311" s="12">
        <v>71</v>
      </c>
      <c r="L311" s="12">
        <v>80.94</v>
      </c>
      <c r="M311" s="12">
        <v>71</v>
      </c>
      <c r="N311" s="8">
        <v>80.94</v>
      </c>
      <c r="O311">
        <v>7</v>
      </c>
      <c r="P311" t="s">
        <v>128</v>
      </c>
      <c r="Q311">
        <v>2022</v>
      </c>
      <c r="R311" s="3">
        <v>44627</v>
      </c>
      <c r="S311" s="8">
        <f>Tabla1[[#This Row],[DISCOUNT %]]%*Tabla1[[#This Row],[Total Selling Value]]</f>
        <v>26.7102</v>
      </c>
      <c r="T311" s="12">
        <f>Tabla1[[#This Row],[SELLING PRICE]]-Tabla1[[#This Row],[BUYING PRIZE]]</f>
        <v>9.9399999999999977</v>
      </c>
      <c r="U311" s="12">
        <f>Tabla1[[#This Row],[profit_per_product]]*Tabla1[[#This Row],[QUANTITY]]</f>
        <v>9.9399999999999977</v>
      </c>
      <c r="V311" s="16">
        <f>Tabla1[[#This Row],[total_profit]]/Tabla1[[#This Row],[Total Selling Value]]</f>
        <v>0.12280701754385963</v>
      </c>
      <c r="W311" s="4" t="str">
        <f>IF(Tabla1[[#This Row],[Total Buying Value]]&gt;=((2/3)*MAX(Tabla1[Total Buying Value])),"Grande",IF(Tabla1[[#This Row],[Total Buying Value]]&lt;=((1/3)*MAX(Tabla1[Total Buying Value])),"Pequeña","Mediana"))</f>
        <v>Pequeña</v>
      </c>
      <c r="X311" s="4" t="str">
        <f>IF(Tabla1[[#This Row],[PAYMENT MODE]]="CASH","VERDADERO","FALSO")</f>
        <v>VERDADERO</v>
      </c>
      <c r="Y311" s="15" t="str">
        <f>TEXT(Tabla1[[#This Row],[formatted_date]],"mmm-aaaa")</f>
        <v>mar-2022</v>
      </c>
    </row>
    <row r="312" spans="1:25">
      <c r="A312">
        <v>44628</v>
      </c>
      <c r="B312" t="s">
        <v>31</v>
      </c>
      <c r="C312" t="str">
        <f>Tabla1[[#This Row],[DATE]]&amp;Tabla1[[#This Row],[PRODUCT ID]]</f>
        <v>44628P0044</v>
      </c>
      <c r="D312">
        <v>6</v>
      </c>
      <c r="E312" t="s">
        <v>70</v>
      </c>
      <c r="F312" t="s">
        <v>71</v>
      </c>
      <c r="G312" s="5">
        <v>32</v>
      </c>
      <c r="H312" t="s">
        <v>81</v>
      </c>
      <c r="I312" t="s">
        <v>118</v>
      </c>
      <c r="J312" t="s">
        <v>123</v>
      </c>
      <c r="K312" s="12">
        <v>76</v>
      </c>
      <c r="L312" s="12">
        <v>82.08</v>
      </c>
      <c r="M312" s="12">
        <v>456</v>
      </c>
      <c r="N312" s="8">
        <v>492.48</v>
      </c>
      <c r="O312">
        <v>8</v>
      </c>
      <c r="P312" t="s">
        <v>128</v>
      </c>
      <c r="Q312">
        <v>2022</v>
      </c>
      <c r="R312" s="3">
        <v>44628</v>
      </c>
      <c r="S312" s="8">
        <f>Tabla1[[#This Row],[DISCOUNT %]]%*Tabla1[[#This Row],[Total Selling Value]]</f>
        <v>157.59360000000001</v>
      </c>
      <c r="T312" s="12">
        <f>Tabla1[[#This Row],[SELLING PRICE]]-Tabla1[[#This Row],[BUYING PRIZE]]</f>
        <v>6.0799999999999983</v>
      </c>
      <c r="U312" s="12">
        <f>Tabla1[[#This Row],[profit_per_product]]*Tabla1[[#This Row],[QUANTITY]]</f>
        <v>36.47999999999999</v>
      </c>
      <c r="V312" s="16">
        <f>Tabla1[[#This Row],[total_profit]]/Tabla1[[#This Row],[Total Selling Value]]</f>
        <v>7.4074074074074056E-2</v>
      </c>
      <c r="W312" s="4" t="str">
        <f>IF(Tabla1[[#This Row],[Total Buying Value]]&gt;=((2/3)*MAX(Tabla1[Total Buying Value])),"Grande",IF(Tabla1[[#This Row],[Total Buying Value]]&lt;=((1/3)*MAX(Tabla1[Total Buying Value])),"Pequeña","Mediana"))</f>
        <v>Pequeña</v>
      </c>
      <c r="X312" s="4" t="str">
        <f>IF(Tabla1[[#This Row],[PAYMENT MODE]]="CASH","VERDADERO","FALSO")</f>
        <v>FALSO</v>
      </c>
      <c r="Y312" s="15" t="str">
        <f>TEXT(Tabla1[[#This Row],[formatted_date]],"mmm-aaaa")</f>
        <v>mar-2022</v>
      </c>
    </row>
    <row r="313" spans="1:25">
      <c r="A313">
        <v>44629</v>
      </c>
      <c r="B313" t="s">
        <v>48</v>
      </c>
      <c r="C313" t="str">
        <f>Tabla1[[#This Row],[DATE]]&amp;Tabla1[[#This Row],[PRODUCT ID]]</f>
        <v>44629P0030</v>
      </c>
      <c r="D313">
        <v>3</v>
      </c>
      <c r="E313" t="s">
        <v>70</v>
      </c>
      <c r="F313" t="s">
        <v>71</v>
      </c>
      <c r="G313" s="5">
        <v>36</v>
      </c>
      <c r="H313" t="s">
        <v>99</v>
      </c>
      <c r="I313" t="s">
        <v>121</v>
      </c>
      <c r="J313" t="s">
        <v>122</v>
      </c>
      <c r="K313" s="12">
        <v>148</v>
      </c>
      <c r="L313" s="12">
        <v>201.28</v>
      </c>
      <c r="M313" s="12">
        <v>444</v>
      </c>
      <c r="N313" s="8">
        <v>603.84</v>
      </c>
      <c r="O313">
        <v>9</v>
      </c>
      <c r="P313" t="s">
        <v>128</v>
      </c>
      <c r="Q313">
        <v>2022</v>
      </c>
      <c r="R313" s="3">
        <v>44629</v>
      </c>
      <c r="S313" s="8">
        <f>Tabla1[[#This Row],[DISCOUNT %]]%*Tabla1[[#This Row],[Total Selling Value]]</f>
        <v>217.38239999999999</v>
      </c>
      <c r="T313" s="12">
        <f>Tabla1[[#This Row],[SELLING PRICE]]-Tabla1[[#This Row],[BUYING PRIZE]]</f>
        <v>53.28</v>
      </c>
      <c r="U313" s="12">
        <f>Tabla1[[#This Row],[profit_per_product]]*Tabla1[[#This Row],[QUANTITY]]</f>
        <v>159.84</v>
      </c>
      <c r="V313" s="16">
        <f>Tabla1[[#This Row],[total_profit]]/Tabla1[[#This Row],[Total Selling Value]]</f>
        <v>0.26470588235294118</v>
      </c>
      <c r="W313" s="4" t="str">
        <f>IF(Tabla1[[#This Row],[Total Buying Value]]&gt;=((2/3)*MAX(Tabla1[Total Buying Value])),"Grande",IF(Tabla1[[#This Row],[Total Buying Value]]&lt;=((1/3)*MAX(Tabla1[Total Buying Value])),"Pequeña","Mediana"))</f>
        <v>Pequeña</v>
      </c>
      <c r="X313" s="4" t="str">
        <f>IF(Tabla1[[#This Row],[PAYMENT MODE]]="CASH","VERDADERO","FALSO")</f>
        <v>FALSO</v>
      </c>
      <c r="Y313" s="15" t="str">
        <f>TEXT(Tabla1[[#This Row],[formatted_date]],"mmm-aaaa")</f>
        <v>mar-2022</v>
      </c>
    </row>
    <row r="314" spans="1:25">
      <c r="A314">
        <v>44629</v>
      </c>
      <c r="B314" t="s">
        <v>23</v>
      </c>
      <c r="C314" t="str">
        <f>Tabla1[[#This Row],[DATE]]&amp;Tabla1[[#This Row],[PRODUCT ID]]</f>
        <v>44629P0004</v>
      </c>
      <c r="D314">
        <v>11</v>
      </c>
      <c r="E314" t="s">
        <v>71</v>
      </c>
      <c r="F314" t="s">
        <v>138</v>
      </c>
      <c r="G314" s="5">
        <v>37</v>
      </c>
      <c r="H314" t="s">
        <v>76</v>
      </c>
      <c r="I314" t="s">
        <v>119</v>
      </c>
      <c r="J314" t="s">
        <v>124</v>
      </c>
      <c r="K314" s="12">
        <v>44</v>
      </c>
      <c r="L314" s="12">
        <v>48.84</v>
      </c>
      <c r="M314" s="12">
        <v>484</v>
      </c>
      <c r="N314" s="8">
        <v>537.24</v>
      </c>
      <c r="O314">
        <v>9</v>
      </c>
      <c r="P314" t="s">
        <v>128</v>
      </c>
      <c r="Q314">
        <v>2022</v>
      </c>
      <c r="R314" s="3">
        <v>44629</v>
      </c>
      <c r="S314" s="8">
        <f>Tabla1[[#This Row],[DISCOUNT %]]%*Tabla1[[#This Row],[Total Selling Value]]</f>
        <v>198.77879999999999</v>
      </c>
      <c r="T314" s="12">
        <f>Tabla1[[#This Row],[SELLING PRICE]]-Tabla1[[#This Row],[BUYING PRIZE]]</f>
        <v>4.8400000000000034</v>
      </c>
      <c r="U314" s="12">
        <f>Tabla1[[#This Row],[profit_per_product]]*Tabla1[[#This Row],[QUANTITY]]</f>
        <v>53.240000000000038</v>
      </c>
      <c r="V314" s="16">
        <f>Tabla1[[#This Row],[total_profit]]/Tabla1[[#This Row],[Total Selling Value]]</f>
        <v>9.9099099099099169E-2</v>
      </c>
      <c r="W314" s="4" t="str">
        <f>IF(Tabla1[[#This Row],[Total Buying Value]]&gt;=((2/3)*MAX(Tabla1[Total Buying Value])),"Grande",IF(Tabla1[[#This Row],[Total Buying Value]]&lt;=((1/3)*MAX(Tabla1[Total Buying Value])),"Pequeña","Mediana"))</f>
        <v>Pequeña</v>
      </c>
      <c r="X314" s="4" t="str">
        <f>IF(Tabla1[[#This Row],[PAYMENT MODE]]="CASH","VERDADERO","FALSO")</f>
        <v>VERDADERO</v>
      </c>
      <c r="Y314" s="15" t="str">
        <f>TEXT(Tabla1[[#This Row],[formatted_date]],"mmm-aaaa")</f>
        <v>mar-2022</v>
      </c>
    </row>
    <row r="315" spans="1:25">
      <c r="A315">
        <v>44630</v>
      </c>
      <c r="B315" t="s">
        <v>58</v>
      </c>
      <c r="C315" t="str">
        <f>Tabla1[[#This Row],[DATE]]&amp;Tabla1[[#This Row],[PRODUCT ID]]</f>
        <v>44630P0033</v>
      </c>
      <c r="D315">
        <v>12</v>
      </c>
      <c r="E315" t="s">
        <v>68</v>
      </c>
      <c r="F315" t="s">
        <v>71</v>
      </c>
      <c r="G315" s="5">
        <v>54</v>
      </c>
      <c r="H315" t="s">
        <v>110</v>
      </c>
      <c r="I315" t="s">
        <v>121</v>
      </c>
      <c r="J315" t="s">
        <v>123</v>
      </c>
      <c r="K315" s="12">
        <v>95</v>
      </c>
      <c r="L315" s="12">
        <v>119.7</v>
      </c>
      <c r="M315" s="12">
        <v>1140</v>
      </c>
      <c r="N315" s="8">
        <v>1436.4</v>
      </c>
      <c r="O315">
        <v>10</v>
      </c>
      <c r="P315" t="s">
        <v>128</v>
      </c>
      <c r="Q315">
        <v>2022</v>
      </c>
      <c r="R315" s="3">
        <v>44630</v>
      </c>
      <c r="S315" s="8">
        <f>Tabla1[[#This Row],[DISCOUNT %]]%*Tabla1[[#This Row],[Total Selling Value]]</f>
        <v>775.65600000000006</v>
      </c>
      <c r="T315" s="12">
        <f>Tabla1[[#This Row],[SELLING PRICE]]-Tabla1[[#This Row],[BUYING PRIZE]]</f>
        <v>24.700000000000003</v>
      </c>
      <c r="U315" s="12">
        <f>Tabla1[[#This Row],[profit_per_product]]*Tabla1[[#This Row],[QUANTITY]]</f>
        <v>296.40000000000003</v>
      </c>
      <c r="V315" s="16">
        <f>Tabla1[[#This Row],[total_profit]]/Tabla1[[#This Row],[Total Selling Value]]</f>
        <v>0.20634920634920637</v>
      </c>
      <c r="W315" s="4" t="str">
        <f>IF(Tabla1[[#This Row],[Total Buying Value]]&gt;=((2/3)*MAX(Tabla1[Total Buying Value])),"Grande",IF(Tabla1[[#This Row],[Total Buying Value]]&lt;=((1/3)*MAX(Tabla1[Total Buying Value])),"Pequeña","Mediana"))</f>
        <v>Mediana</v>
      </c>
      <c r="X315" s="4" t="str">
        <f>IF(Tabla1[[#This Row],[PAYMENT MODE]]="CASH","VERDADERO","FALSO")</f>
        <v>FALSO</v>
      </c>
      <c r="Y315" s="15" t="str">
        <f>TEXT(Tabla1[[#This Row],[formatted_date]],"mmm-aaaa")</f>
        <v>mar-2022</v>
      </c>
    </row>
    <row r="316" spans="1:25">
      <c r="A316">
        <v>44634</v>
      </c>
      <c r="B316" t="s">
        <v>41</v>
      </c>
      <c r="C316" t="str">
        <f>Tabla1[[#This Row],[DATE]]&amp;Tabla1[[#This Row],[PRODUCT ID]]</f>
        <v>44634P0016</v>
      </c>
      <c r="D316">
        <v>2</v>
      </c>
      <c r="E316" t="s">
        <v>70</v>
      </c>
      <c r="F316" t="s">
        <v>138</v>
      </c>
      <c r="G316" s="5">
        <v>28</v>
      </c>
      <c r="H316" t="s">
        <v>91</v>
      </c>
      <c r="I316" t="s">
        <v>120</v>
      </c>
      <c r="J316" t="s">
        <v>125</v>
      </c>
      <c r="K316" s="12">
        <v>13</v>
      </c>
      <c r="L316" s="12">
        <v>16.64</v>
      </c>
      <c r="M316" s="12">
        <v>26</v>
      </c>
      <c r="N316" s="8">
        <v>33.28</v>
      </c>
      <c r="O316">
        <v>14</v>
      </c>
      <c r="P316" t="s">
        <v>128</v>
      </c>
      <c r="Q316">
        <v>2022</v>
      </c>
      <c r="R316" s="3">
        <v>44634</v>
      </c>
      <c r="S316" s="8">
        <f>Tabla1[[#This Row],[DISCOUNT %]]%*Tabla1[[#This Row],[Total Selling Value]]</f>
        <v>9.3184000000000005</v>
      </c>
      <c r="T316" s="12">
        <f>Tabla1[[#This Row],[SELLING PRICE]]-Tabla1[[#This Row],[BUYING PRIZE]]</f>
        <v>3.6400000000000006</v>
      </c>
      <c r="U316" s="12">
        <f>Tabla1[[#This Row],[profit_per_product]]*Tabla1[[#This Row],[QUANTITY]]</f>
        <v>7.2800000000000011</v>
      </c>
      <c r="V316" s="16">
        <f>Tabla1[[#This Row],[total_profit]]/Tabla1[[#This Row],[Total Selling Value]]</f>
        <v>0.21875000000000003</v>
      </c>
      <c r="W316" s="4" t="str">
        <f>IF(Tabla1[[#This Row],[Total Buying Value]]&gt;=((2/3)*MAX(Tabla1[Total Buying Value])),"Grande",IF(Tabla1[[#This Row],[Total Buying Value]]&lt;=((1/3)*MAX(Tabla1[Total Buying Value])),"Pequeña","Mediana"))</f>
        <v>Pequeña</v>
      </c>
      <c r="X316" s="4" t="str">
        <f>IF(Tabla1[[#This Row],[PAYMENT MODE]]="CASH","VERDADERO","FALSO")</f>
        <v>VERDADERO</v>
      </c>
      <c r="Y316" s="15" t="str">
        <f>TEXT(Tabla1[[#This Row],[formatted_date]],"mmm-aaaa")</f>
        <v>mar-2022</v>
      </c>
    </row>
    <row r="317" spans="1:25">
      <c r="A317">
        <v>44634</v>
      </c>
      <c r="B317" t="s">
        <v>62</v>
      </c>
      <c r="C317" t="str">
        <f>Tabla1[[#This Row],[DATE]]&amp;Tabla1[[#This Row],[PRODUCT ID]]</f>
        <v>44634P0026</v>
      </c>
      <c r="D317">
        <v>13</v>
      </c>
      <c r="E317" t="s">
        <v>70</v>
      </c>
      <c r="F317" t="s">
        <v>71</v>
      </c>
      <c r="G317" s="5">
        <v>8</v>
      </c>
      <c r="H317" t="s">
        <v>115</v>
      </c>
      <c r="I317" t="s">
        <v>121</v>
      </c>
      <c r="J317" t="s">
        <v>125</v>
      </c>
      <c r="K317" s="12">
        <v>18</v>
      </c>
      <c r="L317" s="12">
        <v>24.66</v>
      </c>
      <c r="M317" s="12">
        <v>234</v>
      </c>
      <c r="N317" s="8">
        <v>320.58</v>
      </c>
      <c r="O317">
        <v>14</v>
      </c>
      <c r="P317" t="s">
        <v>128</v>
      </c>
      <c r="Q317">
        <v>2022</v>
      </c>
      <c r="R317" s="3">
        <v>44634</v>
      </c>
      <c r="S317" s="8">
        <f>Tabla1[[#This Row],[DISCOUNT %]]%*Tabla1[[#This Row],[Total Selling Value]]</f>
        <v>25.6464</v>
      </c>
      <c r="T317" s="12">
        <f>Tabla1[[#This Row],[SELLING PRICE]]-Tabla1[[#This Row],[BUYING PRIZE]]</f>
        <v>6.66</v>
      </c>
      <c r="U317" s="12">
        <f>Tabla1[[#This Row],[profit_per_product]]*Tabla1[[#This Row],[QUANTITY]]</f>
        <v>86.58</v>
      </c>
      <c r="V317" s="16">
        <f>Tabla1[[#This Row],[total_profit]]/Tabla1[[#This Row],[Total Selling Value]]</f>
        <v>0.27007299270072993</v>
      </c>
      <c r="W317" s="4" t="str">
        <f>IF(Tabla1[[#This Row],[Total Buying Value]]&gt;=((2/3)*MAX(Tabla1[Total Buying Value])),"Grande",IF(Tabla1[[#This Row],[Total Buying Value]]&lt;=((1/3)*MAX(Tabla1[Total Buying Value])),"Pequeña","Mediana"))</f>
        <v>Pequeña</v>
      </c>
      <c r="X317" s="4" t="str">
        <f>IF(Tabla1[[#This Row],[PAYMENT MODE]]="CASH","VERDADERO","FALSO")</f>
        <v>FALSO</v>
      </c>
      <c r="Y317" s="15" t="str">
        <f>TEXT(Tabla1[[#This Row],[formatted_date]],"mmm-aaaa")</f>
        <v>mar-2022</v>
      </c>
    </row>
    <row r="318" spans="1:25">
      <c r="A318">
        <v>44638</v>
      </c>
      <c r="B318" t="s">
        <v>60</v>
      </c>
      <c r="C318" t="str">
        <f>Tabla1[[#This Row],[DATE]]&amp;Tabla1[[#This Row],[PRODUCT ID]]</f>
        <v>44638P0019</v>
      </c>
      <c r="D318">
        <v>2</v>
      </c>
      <c r="E318" t="s">
        <v>71</v>
      </c>
      <c r="F318" t="s">
        <v>138</v>
      </c>
      <c r="G318" s="5">
        <v>51</v>
      </c>
      <c r="H318" t="s">
        <v>112</v>
      </c>
      <c r="I318" t="s">
        <v>120</v>
      </c>
      <c r="J318" t="s">
        <v>122</v>
      </c>
      <c r="K318" s="12">
        <v>150</v>
      </c>
      <c r="L318" s="12">
        <v>210</v>
      </c>
      <c r="M318" s="12">
        <v>300</v>
      </c>
      <c r="N318" s="8">
        <v>420</v>
      </c>
      <c r="O318">
        <v>18</v>
      </c>
      <c r="P318" t="s">
        <v>128</v>
      </c>
      <c r="Q318">
        <v>2022</v>
      </c>
      <c r="R318" s="3">
        <v>44638</v>
      </c>
      <c r="S318" s="8">
        <f>Tabla1[[#This Row],[DISCOUNT %]]%*Tabla1[[#This Row],[Total Selling Value]]</f>
        <v>214.20000000000002</v>
      </c>
      <c r="T318" s="12">
        <f>Tabla1[[#This Row],[SELLING PRICE]]-Tabla1[[#This Row],[BUYING PRIZE]]</f>
        <v>60</v>
      </c>
      <c r="U318" s="12">
        <f>Tabla1[[#This Row],[profit_per_product]]*Tabla1[[#This Row],[QUANTITY]]</f>
        <v>120</v>
      </c>
      <c r="V318" s="16">
        <f>Tabla1[[#This Row],[total_profit]]/Tabla1[[#This Row],[Total Selling Value]]</f>
        <v>0.2857142857142857</v>
      </c>
      <c r="W318" s="4" t="str">
        <f>IF(Tabla1[[#This Row],[Total Buying Value]]&gt;=((2/3)*MAX(Tabla1[Total Buying Value])),"Grande",IF(Tabla1[[#This Row],[Total Buying Value]]&lt;=((1/3)*MAX(Tabla1[Total Buying Value])),"Pequeña","Mediana"))</f>
        <v>Pequeña</v>
      </c>
      <c r="X318" s="4" t="str">
        <f>IF(Tabla1[[#This Row],[PAYMENT MODE]]="CASH","VERDADERO","FALSO")</f>
        <v>VERDADERO</v>
      </c>
      <c r="Y318" s="15" t="str">
        <f>TEXT(Tabla1[[#This Row],[formatted_date]],"mmm-aaaa")</f>
        <v>mar-2022</v>
      </c>
    </row>
    <row r="319" spans="1:25">
      <c r="A319">
        <v>44638</v>
      </c>
      <c r="B319" t="s">
        <v>46</v>
      </c>
      <c r="C319" t="str">
        <f>Tabla1[[#This Row],[DATE]]&amp;Tabla1[[#This Row],[PRODUCT ID]]</f>
        <v>44638P0027</v>
      </c>
      <c r="D319">
        <v>10</v>
      </c>
      <c r="E319" t="s">
        <v>70</v>
      </c>
      <c r="F319" t="s">
        <v>138</v>
      </c>
      <c r="G319" s="5">
        <v>11</v>
      </c>
      <c r="H319" t="s">
        <v>97</v>
      </c>
      <c r="I319" t="s">
        <v>121</v>
      </c>
      <c r="J319" t="s">
        <v>124</v>
      </c>
      <c r="K319" s="12">
        <v>48</v>
      </c>
      <c r="L319" s="12">
        <v>57.12</v>
      </c>
      <c r="M319" s="12">
        <v>480</v>
      </c>
      <c r="N319" s="8">
        <v>571.20000000000005</v>
      </c>
      <c r="O319">
        <v>18</v>
      </c>
      <c r="P319" t="s">
        <v>128</v>
      </c>
      <c r="Q319">
        <v>2022</v>
      </c>
      <c r="R319" s="3">
        <v>44638</v>
      </c>
      <c r="S319" s="8">
        <f>Tabla1[[#This Row],[DISCOUNT %]]%*Tabla1[[#This Row],[Total Selling Value]]</f>
        <v>62.832000000000008</v>
      </c>
      <c r="T319" s="12">
        <f>Tabla1[[#This Row],[SELLING PRICE]]-Tabla1[[#This Row],[BUYING PRIZE]]</f>
        <v>9.1199999999999974</v>
      </c>
      <c r="U319" s="12">
        <f>Tabla1[[#This Row],[profit_per_product]]*Tabla1[[#This Row],[QUANTITY]]</f>
        <v>91.199999999999974</v>
      </c>
      <c r="V319" s="16">
        <f>Tabla1[[#This Row],[total_profit]]/Tabla1[[#This Row],[Total Selling Value]]</f>
        <v>0.15966386554621842</v>
      </c>
      <c r="W319" s="4" t="str">
        <f>IF(Tabla1[[#This Row],[Total Buying Value]]&gt;=((2/3)*MAX(Tabla1[Total Buying Value])),"Grande",IF(Tabla1[[#This Row],[Total Buying Value]]&lt;=((1/3)*MAX(Tabla1[Total Buying Value])),"Pequeña","Mediana"))</f>
        <v>Pequeña</v>
      </c>
      <c r="X319" s="4" t="str">
        <f>IF(Tabla1[[#This Row],[PAYMENT MODE]]="CASH","VERDADERO","FALSO")</f>
        <v>VERDADERO</v>
      </c>
      <c r="Y319" s="15" t="str">
        <f>TEXT(Tabla1[[#This Row],[formatted_date]],"mmm-aaaa")</f>
        <v>mar-2022</v>
      </c>
    </row>
    <row r="320" spans="1:25">
      <c r="A320">
        <v>44639</v>
      </c>
      <c r="B320" t="s">
        <v>61</v>
      </c>
      <c r="C320" t="str">
        <f>Tabla1[[#This Row],[DATE]]&amp;Tabla1[[#This Row],[PRODUCT ID]]</f>
        <v>44639P0041</v>
      </c>
      <c r="D320">
        <v>6</v>
      </c>
      <c r="E320" t="s">
        <v>68</v>
      </c>
      <c r="F320" t="s">
        <v>138</v>
      </c>
      <c r="G320" s="5">
        <v>36</v>
      </c>
      <c r="H320" t="s">
        <v>114</v>
      </c>
      <c r="I320" t="s">
        <v>118</v>
      </c>
      <c r="J320" t="s">
        <v>122</v>
      </c>
      <c r="K320" s="12">
        <v>138</v>
      </c>
      <c r="L320" s="12">
        <v>173.88</v>
      </c>
      <c r="M320" s="12">
        <v>828</v>
      </c>
      <c r="N320" s="8">
        <v>1043.28</v>
      </c>
      <c r="O320">
        <v>19</v>
      </c>
      <c r="P320" t="s">
        <v>128</v>
      </c>
      <c r="Q320">
        <v>2022</v>
      </c>
      <c r="R320" s="3">
        <v>44639</v>
      </c>
      <c r="S320" s="8">
        <f>Tabla1[[#This Row],[DISCOUNT %]]%*Tabla1[[#This Row],[Total Selling Value]]</f>
        <v>375.58079999999995</v>
      </c>
      <c r="T320" s="12">
        <f>Tabla1[[#This Row],[SELLING PRICE]]-Tabla1[[#This Row],[BUYING PRIZE]]</f>
        <v>35.879999999999995</v>
      </c>
      <c r="U320" s="12">
        <f>Tabla1[[#This Row],[profit_per_product]]*Tabla1[[#This Row],[QUANTITY]]</f>
        <v>215.27999999999997</v>
      </c>
      <c r="V320" s="16">
        <f>Tabla1[[#This Row],[total_profit]]/Tabla1[[#This Row],[Total Selling Value]]</f>
        <v>0.20634920634920634</v>
      </c>
      <c r="W320" s="4" t="str">
        <f>IF(Tabla1[[#This Row],[Total Buying Value]]&gt;=((2/3)*MAX(Tabla1[Total Buying Value])),"Grande",IF(Tabla1[[#This Row],[Total Buying Value]]&lt;=((1/3)*MAX(Tabla1[Total Buying Value])),"Pequeña","Mediana"))</f>
        <v>Mediana</v>
      </c>
      <c r="X320" s="4" t="str">
        <f>IF(Tabla1[[#This Row],[PAYMENT MODE]]="CASH","VERDADERO","FALSO")</f>
        <v>VERDADERO</v>
      </c>
      <c r="Y320" s="15" t="str">
        <f>TEXT(Tabla1[[#This Row],[formatted_date]],"mmm-aaaa")</f>
        <v>mar-2022</v>
      </c>
    </row>
    <row r="321" spans="1:25">
      <c r="A321">
        <v>44643</v>
      </c>
      <c r="B321" t="s">
        <v>38</v>
      </c>
      <c r="C321" t="str">
        <f>Tabla1[[#This Row],[DATE]]&amp;Tabla1[[#This Row],[PRODUCT ID]]</f>
        <v>44643P0032</v>
      </c>
      <c r="D321">
        <v>9</v>
      </c>
      <c r="E321" t="s">
        <v>70</v>
      </c>
      <c r="F321" t="s">
        <v>138</v>
      </c>
      <c r="G321" s="5">
        <v>12</v>
      </c>
      <c r="H321" t="s">
        <v>88</v>
      </c>
      <c r="I321" t="s">
        <v>121</v>
      </c>
      <c r="J321" t="s">
        <v>123</v>
      </c>
      <c r="K321" s="12">
        <v>89</v>
      </c>
      <c r="L321" s="12">
        <v>117.48</v>
      </c>
      <c r="M321" s="12">
        <v>801</v>
      </c>
      <c r="N321" s="8">
        <v>1057.32</v>
      </c>
      <c r="O321">
        <v>23</v>
      </c>
      <c r="P321" t="s">
        <v>128</v>
      </c>
      <c r="Q321">
        <v>2022</v>
      </c>
      <c r="R321" s="3">
        <v>44643</v>
      </c>
      <c r="S321" s="8">
        <f>Tabla1[[#This Row],[DISCOUNT %]]%*Tabla1[[#This Row],[Total Selling Value]]</f>
        <v>126.87839999999998</v>
      </c>
      <c r="T321" s="12">
        <f>Tabla1[[#This Row],[SELLING PRICE]]-Tabla1[[#This Row],[BUYING PRIZE]]</f>
        <v>28.480000000000004</v>
      </c>
      <c r="U321" s="12">
        <f>Tabla1[[#This Row],[profit_per_product]]*Tabla1[[#This Row],[QUANTITY]]</f>
        <v>256.32000000000005</v>
      </c>
      <c r="V321" s="16">
        <f>Tabla1[[#This Row],[total_profit]]/Tabla1[[#This Row],[Total Selling Value]]</f>
        <v>0.24242424242424249</v>
      </c>
      <c r="W321" s="4" t="str">
        <f>IF(Tabla1[[#This Row],[Total Buying Value]]&gt;=((2/3)*MAX(Tabla1[Total Buying Value])),"Grande",IF(Tabla1[[#This Row],[Total Buying Value]]&lt;=((1/3)*MAX(Tabla1[Total Buying Value])),"Pequeña","Mediana"))</f>
        <v>Mediana</v>
      </c>
      <c r="X321" s="4" t="str">
        <f>IF(Tabla1[[#This Row],[PAYMENT MODE]]="CASH","VERDADERO","FALSO")</f>
        <v>VERDADERO</v>
      </c>
      <c r="Y321" s="15" t="str">
        <f>TEXT(Tabla1[[#This Row],[formatted_date]],"mmm-aaaa")</f>
        <v>mar-2022</v>
      </c>
    </row>
    <row r="322" spans="1:25">
      <c r="A322">
        <v>44645</v>
      </c>
      <c r="B322" t="s">
        <v>36</v>
      </c>
      <c r="C322" t="str">
        <f>Tabla1[[#This Row],[DATE]]&amp;Tabla1[[#This Row],[PRODUCT ID]]</f>
        <v>44645P0001</v>
      </c>
      <c r="D322">
        <v>2</v>
      </c>
      <c r="E322" t="s">
        <v>68</v>
      </c>
      <c r="F322" t="s">
        <v>71</v>
      </c>
      <c r="G322" s="5">
        <v>22</v>
      </c>
      <c r="H322" t="s">
        <v>86</v>
      </c>
      <c r="I322" t="s">
        <v>119</v>
      </c>
      <c r="J322" t="s">
        <v>123</v>
      </c>
      <c r="K322" s="12">
        <v>98</v>
      </c>
      <c r="L322" s="12">
        <v>103.88</v>
      </c>
      <c r="M322" s="12">
        <v>196</v>
      </c>
      <c r="N322" s="8">
        <v>207.76</v>
      </c>
      <c r="O322">
        <v>25</v>
      </c>
      <c r="P322" t="s">
        <v>128</v>
      </c>
      <c r="Q322">
        <v>2022</v>
      </c>
      <c r="R322" s="3">
        <v>44645</v>
      </c>
      <c r="S322" s="8">
        <f>Tabla1[[#This Row],[DISCOUNT %]]%*Tabla1[[#This Row],[Total Selling Value]]</f>
        <v>45.7072</v>
      </c>
      <c r="T322" s="12">
        <f>Tabla1[[#This Row],[SELLING PRICE]]-Tabla1[[#This Row],[BUYING PRIZE]]</f>
        <v>5.8799999999999955</v>
      </c>
      <c r="U322" s="12">
        <f>Tabla1[[#This Row],[profit_per_product]]*Tabla1[[#This Row],[QUANTITY]]</f>
        <v>11.759999999999991</v>
      </c>
      <c r="V322" s="16">
        <f>Tabla1[[#This Row],[total_profit]]/Tabla1[[#This Row],[Total Selling Value]]</f>
        <v>5.660377358490562E-2</v>
      </c>
      <c r="W322" s="4" t="str">
        <f>IF(Tabla1[[#This Row],[Total Buying Value]]&gt;=((2/3)*MAX(Tabla1[Total Buying Value])),"Grande",IF(Tabla1[[#This Row],[Total Buying Value]]&lt;=((1/3)*MAX(Tabla1[Total Buying Value])),"Pequeña","Mediana"))</f>
        <v>Pequeña</v>
      </c>
      <c r="X322" s="4" t="str">
        <f>IF(Tabla1[[#This Row],[PAYMENT MODE]]="CASH","VERDADERO","FALSO")</f>
        <v>FALSO</v>
      </c>
      <c r="Y322" s="15" t="str">
        <f>TEXT(Tabla1[[#This Row],[formatted_date]],"mmm-aaaa")</f>
        <v>mar-2022</v>
      </c>
    </row>
    <row r="323" spans="1:25">
      <c r="A323">
        <v>44645</v>
      </c>
      <c r="B323" t="s">
        <v>48</v>
      </c>
      <c r="C323" t="str">
        <f>Tabla1[[#This Row],[DATE]]&amp;Tabla1[[#This Row],[PRODUCT ID]]</f>
        <v>44645P0030</v>
      </c>
      <c r="D323">
        <v>11</v>
      </c>
      <c r="E323" t="s">
        <v>70</v>
      </c>
      <c r="F323" t="s">
        <v>71</v>
      </c>
      <c r="G323" s="5">
        <v>24</v>
      </c>
      <c r="H323" t="s">
        <v>99</v>
      </c>
      <c r="I323" t="s">
        <v>121</v>
      </c>
      <c r="J323" t="s">
        <v>122</v>
      </c>
      <c r="K323" s="12">
        <v>148</v>
      </c>
      <c r="L323" s="12">
        <v>201.28</v>
      </c>
      <c r="M323" s="12">
        <v>1628</v>
      </c>
      <c r="N323" s="8">
        <v>2214.08</v>
      </c>
      <c r="O323">
        <v>25</v>
      </c>
      <c r="P323" t="s">
        <v>128</v>
      </c>
      <c r="Q323">
        <v>2022</v>
      </c>
      <c r="R323" s="3">
        <v>44645</v>
      </c>
      <c r="S323" s="8">
        <f>Tabla1[[#This Row],[DISCOUNT %]]%*Tabla1[[#This Row],[Total Selling Value]]</f>
        <v>531.37919999999997</v>
      </c>
      <c r="T323" s="12">
        <f>Tabla1[[#This Row],[SELLING PRICE]]-Tabla1[[#This Row],[BUYING PRIZE]]</f>
        <v>53.28</v>
      </c>
      <c r="U323" s="12">
        <f>Tabla1[[#This Row],[profit_per_product]]*Tabla1[[#This Row],[QUANTITY]]</f>
        <v>586.08000000000004</v>
      </c>
      <c r="V323" s="16">
        <f>Tabla1[[#This Row],[total_profit]]/Tabla1[[#This Row],[Total Selling Value]]</f>
        <v>0.26470588235294118</v>
      </c>
      <c r="W323" s="4" t="str">
        <f>IF(Tabla1[[#This Row],[Total Buying Value]]&gt;=((2/3)*MAX(Tabla1[Total Buying Value])),"Grande",IF(Tabla1[[#This Row],[Total Buying Value]]&lt;=((1/3)*MAX(Tabla1[Total Buying Value])),"Pequeña","Mediana"))</f>
        <v>Grande</v>
      </c>
      <c r="X323" s="4" t="str">
        <f>IF(Tabla1[[#This Row],[PAYMENT MODE]]="CASH","VERDADERO","FALSO")</f>
        <v>FALSO</v>
      </c>
      <c r="Y323" s="15" t="str">
        <f>TEXT(Tabla1[[#This Row],[formatted_date]],"mmm-aaaa")</f>
        <v>mar-2022</v>
      </c>
    </row>
    <row r="324" spans="1:25">
      <c r="A324">
        <v>44649</v>
      </c>
      <c r="B324" t="s">
        <v>38</v>
      </c>
      <c r="C324" t="str">
        <f>Tabla1[[#This Row],[DATE]]&amp;Tabla1[[#This Row],[PRODUCT ID]]</f>
        <v>44649P0032</v>
      </c>
      <c r="D324">
        <v>12</v>
      </c>
      <c r="E324" t="s">
        <v>71</v>
      </c>
      <c r="F324" t="s">
        <v>71</v>
      </c>
      <c r="G324" s="5">
        <v>1</v>
      </c>
      <c r="H324" t="s">
        <v>88</v>
      </c>
      <c r="I324" t="s">
        <v>121</v>
      </c>
      <c r="J324" t="s">
        <v>123</v>
      </c>
      <c r="K324" s="12">
        <v>89</v>
      </c>
      <c r="L324" s="12">
        <v>117.48</v>
      </c>
      <c r="M324" s="12">
        <v>1068</v>
      </c>
      <c r="N324" s="8">
        <v>1409.76</v>
      </c>
      <c r="O324">
        <v>29</v>
      </c>
      <c r="P324" t="s">
        <v>128</v>
      </c>
      <c r="Q324">
        <v>2022</v>
      </c>
      <c r="R324" s="3">
        <v>44649</v>
      </c>
      <c r="S324" s="8">
        <f>Tabla1[[#This Row],[DISCOUNT %]]%*Tabla1[[#This Row],[Total Selling Value]]</f>
        <v>14.0976</v>
      </c>
      <c r="T324" s="12">
        <f>Tabla1[[#This Row],[SELLING PRICE]]-Tabla1[[#This Row],[BUYING PRIZE]]</f>
        <v>28.480000000000004</v>
      </c>
      <c r="U324" s="12">
        <f>Tabla1[[#This Row],[profit_per_product]]*Tabla1[[#This Row],[QUANTITY]]</f>
        <v>341.76000000000005</v>
      </c>
      <c r="V324" s="16">
        <f>Tabla1[[#This Row],[total_profit]]/Tabla1[[#This Row],[Total Selling Value]]</f>
        <v>0.24242424242424246</v>
      </c>
      <c r="W324" s="4" t="str">
        <f>IF(Tabla1[[#This Row],[Total Buying Value]]&gt;=((2/3)*MAX(Tabla1[Total Buying Value])),"Grande",IF(Tabla1[[#This Row],[Total Buying Value]]&lt;=((1/3)*MAX(Tabla1[Total Buying Value])),"Pequeña","Mediana"))</f>
        <v>Mediana</v>
      </c>
      <c r="X324" s="4" t="str">
        <f>IF(Tabla1[[#This Row],[PAYMENT MODE]]="CASH","VERDADERO","FALSO")</f>
        <v>FALSO</v>
      </c>
      <c r="Y324" s="15" t="str">
        <f>TEXT(Tabla1[[#This Row],[formatted_date]],"mmm-aaaa")</f>
        <v>mar-2022</v>
      </c>
    </row>
    <row r="325" spans="1:25">
      <c r="A325">
        <v>44650</v>
      </c>
      <c r="B325" t="s">
        <v>36</v>
      </c>
      <c r="C325" t="str">
        <f>Tabla1[[#This Row],[DATE]]&amp;Tabla1[[#This Row],[PRODUCT ID]]</f>
        <v>44650P0001</v>
      </c>
      <c r="D325">
        <v>13</v>
      </c>
      <c r="E325" t="s">
        <v>71</v>
      </c>
      <c r="F325" t="s">
        <v>138</v>
      </c>
      <c r="G325" s="5">
        <v>30</v>
      </c>
      <c r="H325" t="s">
        <v>86</v>
      </c>
      <c r="I325" t="s">
        <v>119</v>
      </c>
      <c r="J325" t="s">
        <v>123</v>
      </c>
      <c r="K325" s="12">
        <v>98</v>
      </c>
      <c r="L325" s="12">
        <v>103.88</v>
      </c>
      <c r="M325" s="12">
        <v>1274</v>
      </c>
      <c r="N325" s="8">
        <v>1350.44</v>
      </c>
      <c r="O325">
        <v>30</v>
      </c>
      <c r="P325" t="s">
        <v>128</v>
      </c>
      <c r="Q325">
        <v>2022</v>
      </c>
      <c r="R325" s="3">
        <v>44650</v>
      </c>
      <c r="S325" s="8">
        <f>Tabla1[[#This Row],[DISCOUNT %]]%*Tabla1[[#This Row],[Total Selling Value]]</f>
        <v>405.13200000000001</v>
      </c>
      <c r="T325" s="12">
        <f>Tabla1[[#This Row],[SELLING PRICE]]-Tabla1[[#This Row],[BUYING PRIZE]]</f>
        <v>5.8799999999999955</v>
      </c>
      <c r="U325" s="12">
        <f>Tabla1[[#This Row],[profit_per_product]]*Tabla1[[#This Row],[QUANTITY]]</f>
        <v>76.439999999999941</v>
      </c>
      <c r="V325" s="16">
        <f>Tabla1[[#This Row],[total_profit]]/Tabla1[[#This Row],[Total Selling Value]]</f>
        <v>5.6603773584905613E-2</v>
      </c>
      <c r="W325" s="4" t="str">
        <f>IF(Tabla1[[#This Row],[Total Buying Value]]&gt;=((2/3)*MAX(Tabla1[Total Buying Value])),"Grande",IF(Tabla1[[#This Row],[Total Buying Value]]&lt;=((1/3)*MAX(Tabla1[Total Buying Value])),"Pequeña","Mediana"))</f>
        <v>Mediana</v>
      </c>
      <c r="X325" s="4" t="str">
        <f>IF(Tabla1[[#This Row],[PAYMENT MODE]]="CASH","VERDADERO","FALSO")</f>
        <v>VERDADERO</v>
      </c>
      <c r="Y325" s="15" t="str">
        <f>TEXT(Tabla1[[#This Row],[formatted_date]],"mmm-aaaa")</f>
        <v>mar-2022</v>
      </c>
    </row>
    <row r="326" spans="1:25">
      <c r="A326">
        <v>44652</v>
      </c>
      <c r="B326" t="s">
        <v>49</v>
      </c>
      <c r="C326" t="str">
        <f>Tabla1[[#This Row],[DATE]]&amp;Tabla1[[#This Row],[PRODUCT ID]]</f>
        <v>44652P0002</v>
      </c>
      <c r="D326">
        <v>2</v>
      </c>
      <c r="E326" t="s">
        <v>71</v>
      </c>
      <c r="F326" t="s">
        <v>138</v>
      </c>
      <c r="G326" s="5">
        <v>7</v>
      </c>
      <c r="H326" t="s">
        <v>101</v>
      </c>
      <c r="I326" t="s">
        <v>119</v>
      </c>
      <c r="J326" t="s">
        <v>123</v>
      </c>
      <c r="K326" s="12">
        <v>105</v>
      </c>
      <c r="L326" s="12">
        <v>142.80000000000001</v>
      </c>
      <c r="M326" s="12">
        <v>210</v>
      </c>
      <c r="N326" s="8">
        <v>285.60000000000002</v>
      </c>
      <c r="O326">
        <v>1</v>
      </c>
      <c r="P326" t="s">
        <v>129</v>
      </c>
      <c r="Q326">
        <v>2022</v>
      </c>
      <c r="R326" s="3">
        <v>44652</v>
      </c>
      <c r="S326" s="8">
        <f>Tabla1[[#This Row],[DISCOUNT %]]%*Tabla1[[#This Row],[Total Selling Value]]</f>
        <v>19.992000000000004</v>
      </c>
      <c r="T326" s="12">
        <f>Tabla1[[#This Row],[SELLING PRICE]]-Tabla1[[#This Row],[BUYING PRIZE]]</f>
        <v>37.800000000000011</v>
      </c>
      <c r="U326" s="12">
        <f>Tabla1[[#This Row],[profit_per_product]]*Tabla1[[#This Row],[QUANTITY]]</f>
        <v>75.600000000000023</v>
      </c>
      <c r="V326" s="16">
        <f>Tabla1[[#This Row],[total_profit]]/Tabla1[[#This Row],[Total Selling Value]]</f>
        <v>0.26470588235294124</v>
      </c>
      <c r="W326" s="4" t="str">
        <f>IF(Tabla1[[#This Row],[Total Buying Value]]&gt;=((2/3)*MAX(Tabla1[Total Buying Value])),"Grande",IF(Tabla1[[#This Row],[Total Buying Value]]&lt;=((1/3)*MAX(Tabla1[Total Buying Value])),"Pequeña","Mediana"))</f>
        <v>Pequeña</v>
      </c>
      <c r="X326" s="4" t="str">
        <f>IF(Tabla1[[#This Row],[PAYMENT MODE]]="CASH","VERDADERO","FALSO")</f>
        <v>VERDADERO</v>
      </c>
      <c r="Y326" s="15" t="str">
        <f>TEXT(Tabla1[[#This Row],[formatted_date]],"mmm-aaaa")</f>
        <v>abr-2022</v>
      </c>
    </row>
    <row r="327" spans="1:25">
      <c r="A327">
        <v>44653</v>
      </c>
      <c r="B327" t="s">
        <v>49</v>
      </c>
      <c r="C327" t="str">
        <f>Tabla1[[#This Row],[DATE]]&amp;Tabla1[[#This Row],[PRODUCT ID]]</f>
        <v>44653P0002</v>
      </c>
      <c r="D327">
        <v>3</v>
      </c>
      <c r="E327" t="s">
        <v>70</v>
      </c>
      <c r="F327" t="s">
        <v>138</v>
      </c>
      <c r="G327" s="5">
        <v>9</v>
      </c>
      <c r="H327" t="s">
        <v>101</v>
      </c>
      <c r="I327" t="s">
        <v>119</v>
      </c>
      <c r="J327" t="s">
        <v>123</v>
      </c>
      <c r="K327" s="12">
        <v>105</v>
      </c>
      <c r="L327" s="12">
        <v>142.80000000000001</v>
      </c>
      <c r="M327" s="12">
        <v>315</v>
      </c>
      <c r="N327" s="8">
        <v>428.4</v>
      </c>
      <c r="O327">
        <v>2</v>
      </c>
      <c r="P327" t="s">
        <v>129</v>
      </c>
      <c r="Q327">
        <v>2022</v>
      </c>
      <c r="R327" s="3">
        <v>44653</v>
      </c>
      <c r="S327" s="8">
        <f>Tabla1[[#This Row],[DISCOUNT %]]%*Tabla1[[#This Row],[Total Selling Value]]</f>
        <v>38.555999999999997</v>
      </c>
      <c r="T327" s="12">
        <f>Tabla1[[#This Row],[SELLING PRICE]]-Tabla1[[#This Row],[BUYING PRIZE]]</f>
        <v>37.800000000000011</v>
      </c>
      <c r="U327" s="12">
        <f>Tabla1[[#This Row],[profit_per_product]]*Tabla1[[#This Row],[QUANTITY]]</f>
        <v>113.40000000000003</v>
      </c>
      <c r="V327" s="16">
        <f>Tabla1[[#This Row],[total_profit]]/Tabla1[[#This Row],[Total Selling Value]]</f>
        <v>0.26470588235294129</v>
      </c>
      <c r="W327" s="4" t="str">
        <f>IF(Tabla1[[#This Row],[Total Buying Value]]&gt;=((2/3)*MAX(Tabla1[Total Buying Value])),"Grande",IF(Tabla1[[#This Row],[Total Buying Value]]&lt;=((1/3)*MAX(Tabla1[Total Buying Value])),"Pequeña","Mediana"))</f>
        <v>Pequeña</v>
      </c>
      <c r="X327" s="4" t="str">
        <f>IF(Tabla1[[#This Row],[PAYMENT MODE]]="CASH","VERDADERO","FALSO")</f>
        <v>VERDADERO</v>
      </c>
      <c r="Y327" s="15" t="str">
        <f>TEXT(Tabla1[[#This Row],[formatted_date]],"mmm-aaaa")</f>
        <v>abr-2022</v>
      </c>
    </row>
    <row r="328" spans="1:25">
      <c r="A328">
        <v>44657</v>
      </c>
      <c r="B328" t="s">
        <v>37</v>
      </c>
      <c r="C328" t="str">
        <f>Tabla1[[#This Row],[DATE]]&amp;Tabla1[[#This Row],[PRODUCT ID]]</f>
        <v>44657P0040</v>
      </c>
      <c r="D328">
        <v>2</v>
      </c>
      <c r="E328" t="s">
        <v>68</v>
      </c>
      <c r="F328" t="s">
        <v>138</v>
      </c>
      <c r="G328" s="5">
        <v>5</v>
      </c>
      <c r="H328" t="s">
        <v>87</v>
      </c>
      <c r="I328" t="s">
        <v>118</v>
      </c>
      <c r="J328" t="s">
        <v>123</v>
      </c>
      <c r="K328" s="12">
        <v>90</v>
      </c>
      <c r="L328" s="12">
        <v>115.2</v>
      </c>
      <c r="M328" s="12">
        <v>180</v>
      </c>
      <c r="N328" s="8">
        <v>230.4</v>
      </c>
      <c r="O328">
        <v>6</v>
      </c>
      <c r="P328" t="s">
        <v>129</v>
      </c>
      <c r="Q328">
        <v>2022</v>
      </c>
      <c r="R328" s="3">
        <v>44657</v>
      </c>
      <c r="S328" s="8">
        <f>Tabla1[[#This Row],[DISCOUNT %]]%*Tabla1[[#This Row],[Total Selling Value]]</f>
        <v>11.520000000000001</v>
      </c>
      <c r="T328" s="12">
        <f>Tabla1[[#This Row],[SELLING PRICE]]-Tabla1[[#This Row],[BUYING PRIZE]]</f>
        <v>25.200000000000003</v>
      </c>
      <c r="U328" s="12">
        <f>Tabla1[[#This Row],[profit_per_product]]*Tabla1[[#This Row],[QUANTITY]]</f>
        <v>50.400000000000006</v>
      </c>
      <c r="V328" s="16">
        <f>Tabla1[[#This Row],[total_profit]]/Tabla1[[#This Row],[Total Selling Value]]</f>
        <v>0.21875000000000003</v>
      </c>
      <c r="W328" s="4" t="str">
        <f>IF(Tabla1[[#This Row],[Total Buying Value]]&gt;=((2/3)*MAX(Tabla1[Total Buying Value])),"Grande",IF(Tabla1[[#This Row],[Total Buying Value]]&lt;=((1/3)*MAX(Tabla1[Total Buying Value])),"Pequeña","Mediana"))</f>
        <v>Pequeña</v>
      </c>
      <c r="X328" s="4" t="str">
        <f>IF(Tabla1[[#This Row],[PAYMENT MODE]]="CASH","VERDADERO","FALSO")</f>
        <v>VERDADERO</v>
      </c>
      <c r="Y328" s="15" t="str">
        <f>TEXT(Tabla1[[#This Row],[formatted_date]],"mmm-aaaa")</f>
        <v>abr-2022</v>
      </c>
    </row>
    <row r="329" spans="1:25">
      <c r="A329">
        <v>44658</v>
      </c>
      <c r="B329" t="s">
        <v>62</v>
      </c>
      <c r="C329" t="str">
        <f>Tabla1[[#This Row],[DATE]]&amp;Tabla1[[#This Row],[PRODUCT ID]]</f>
        <v>44658P0026</v>
      </c>
      <c r="D329">
        <v>7</v>
      </c>
      <c r="E329" t="s">
        <v>70</v>
      </c>
      <c r="F329" t="s">
        <v>71</v>
      </c>
      <c r="G329" s="5">
        <v>24</v>
      </c>
      <c r="H329" t="s">
        <v>115</v>
      </c>
      <c r="I329" t="s">
        <v>121</v>
      </c>
      <c r="J329" t="s">
        <v>125</v>
      </c>
      <c r="K329" s="12">
        <v>18</v>
      </c>
      <c r="L329" s="12">
        <v>24.66</v>
      </c>
      <c r="M329" s="12">
        <v>126</v>
      </c>
      <c r="N329" s="8">
        <v>172.62</v>
      </c>
      <c r="O329">
        <v>7</v>
      </c>
      <c r="P329" t="s">
        <v>129</v>
      </c>
      <c r="Q329">
        <v>2022</v>
      </c>
      <c r="R329" s="3">
        <v>44658</v>
      </c>
      <c r="S329" s="8">
        <f>Tabla1[[#This Row],[DISCOUNT %]]%*Tabla1[[#This Row],[Total Selling Value]]</f>
        <v>41.428800000000003</v>
      </c>
      <c r="T329" s="12">
        <f>Tabla1[[#This Row],[SELLING PRICE]]-Tabla1[[#This Row],[BUYING PRIZE]]</f>
        <v>6.66</v>
      </c>
      <c r="U329" s="12">
        <f>Tabla1[[#This Row],[profit_per_product]]*Tabla1[[#This Row],[QUANTITY]]</f>
        <v>46.620000000000005</v>
      </c>
      <c r="V329" s="16">
        <f>Tabla1[[#This Row],[total_profit]]/Tabla1[[#This Row],[Total Selling Value]]</f>
        <v>0.27007299270072993</v>
      </c>
      <c r="W329" s="4" t="str">
        <f>IF(Tabla1[[#This Row],[Total Buying Value]]&gt;=((2/3)*MAX(Tabla1[Total Buying Value])),"Grande",IF(Tabla1[[#This Row],[Total Buying Value]]&lt;=((1/3)*MAX(Tabla1[Total Buying Value])),"Pequeña","Mediana"))</f>
        <v>Pequeña</v>
      </c>
      <c r="X329" s="4" t="str">
        <f>IF(Tabla1[[#This Row],[PAYMENT MODE]]="CASH","VERDADERO","FALSO")</f>
        <v>FALSO</v>
      </c>
      <c r="Y329" s="15" t="str">
        <f>TEXT(Tabla1[[#This Row],[formatted_date]],"mmm-aaaa")</f>
        <v>abr-2022</v>
      </c>
    </row>
    <row r="330" spans="1:25">
      <c r="A330">
        <v>44660</v>
      </c>
      <c r="B330" t="s">
        <v>54</v>
      </c>
      <c r="C330" t="str">
        <f>Tabla1[[#This Row],[DATE]]&amp;Tabla1[[#This Row],[PRODUCT ID]]</f>
        <v>44660P0039</v>
      </c>
      <c r="D330">
        <v>12</v>
      </c>
      <c r="E330" t="s">
        <v>68</v>
      </c>
      <c r="F330" t="s">
        <v>138</v>
      </c>
      <c r="G330" s="5">
        <v>48</v>
      </c>
      <c r="H330" t="s">
        <v>106</v>
      </c>
      <c r="I330" t="s">
        <v>118</v>
      </c>
      <c r="J330" t="s">
        <v>125</v>
      </c>
      <c r="K330" s="12">
        <v>37</v>
      </c>
      <c r="L330" s="12">
        <v>42.55</v>
      </c>
      <c r="M330" s="12">
        <v>444</v>
      </c>
      <c r="N330" s="8">
        <v>510.6</v>
      </c>
      <c r="O330">
        <v>9</v>
      </c>
      <c r="P330" t="s">
        <v>129</v>
      </c>
      <c r="Q330">
        <v>2022</v>
      </c>
      <c r="R330" s="3">
        <v>44660</v>
      </c>
      <c r="S330" s="8">
        <f>Tabla1[[#This Row],[DISCOUNT %]]%*Tabla1[[#This Row],[Total Selling Value]]</f>
        <v>245.08799999999999</v>
      </c>
      <c r="T330" s="12">
        <f>Tabla1[[#This Row],[SELLING PRICE]]-Tabla1[[#This Row],[BUYING PRIZE]]</f>
        <v>5.5499999999999972</v>
      </c>
      <c r="U330" s="12">
        <f>Tabla1[[#This Row],[profit_per_product]]*Tabla1[[#This Row],[QUANTITY]]</f>
        <v>66.599999999999966</v>
      </c>
      <c r="V330" s="16">
        <f>Tabla1[[#This Row],[total_profit]]/Tabla1[[#This Row],[Total Selling Value]]</f>
        <v>0.13043478260869559</v>
      </c>
      <c r="W330" s="4" t="str">
        <f>IF(Tabla1[[#This Row],[Total Buying Value]]&gt;=((2/3)*MAX(Tabla1[Total Buying Value])),"Grande",IF(Tabla1[[#This Row],[Total Buying Value]]&lt;=((1/3)*MAX(Tabla1[Total Buying Value])),"Pequeña","Mediana"))</f>
        <v>Pequeña</v>
      </c>
      <c r="X330" s="4" t="str">
        <f>IF(Tabla1[[#This Row],[PAYMENT MODE]]="CASH","VERDADERO","FALSO")</f>
        <v>VERDADERO</v>
      </c>
      <c r="Y330" s="15" t="str">
        <f>TEXT(Tabla1[[#This Row],[formatted_date]],"mmm-aaaa")</f>
        <v>abr-2022</v>
      </c>
    </row>
    <row r="331" spans="1:25">
      <c r="A331">
        <v>44660</v>
      </c>
      <c r="B331" t="s">
        <v>49</v>
      </c>
      <c r="C331" t="str">
        <f>Tabla1[[#This Row],[DATE]]&amp;Tabla1[[#This Row],[PRODUCT ID]]</f>
        <v>44660P0002</v>
      </c>
      <c r="D331">
        <v>9</v>
      </c>
      <c r="E331" t="s">
        <v>71</v>
      </c>
      <c r="F331" t="s">
        <v>71</v>
      </c>
      <c r="G331" s="5">
        <v>24</v>
      </c>
      <c r="H331" t="s">
        <v>101</v>
      </c>
      <c r="I331" t="s">
        <v>119</v>
      </c>
      <c r="J331" t="s">
        <v>123</v>
      </c>
      <c r="K331" s="12">
        <v>105</v>
      </c>
      <c r="L331" s="12">
        <v>142.80000000000001</v>
      </c>
      <c r="M331" s="12">
        <v>945</v>
      </c>
      <c r="N331" s="8">
        <v>1285.2</v>
      </c>
      <c r="O331">
        <v>9</v>
      </c>
      <c r="P331" t="s">
        <v>129</v>
      </c>
      <c r="Q331">
        <v>2022</v>
      </c>
      <c r="R331" s="3">
        <v>44660</v>
      </c>
      <c r="S331" s="8">
        <f>Tabla1[[#This Row],[DISCOUNT %]]%*Tabla1[[#This Row],[Total Selling Value]]</f>
        <v>308.44799999999998</v>
      </c>
      <c r="T331" s="12">
        <f>Tabla1[[#This Row],[SELLING PRICE]]-Tabla1[[#This Row],[BUYING PRIZE]]</f>
        <v>37.800000000000011</v>
      </c>
      <c r="U331" s="12">
        <f>Tabla1[[#This Row],[profit_per_product]]*Tabla1[[#This Row],[QUANTITY]]</f>
        <v>340.2000000000001</v>
      </c>
      <c r="V331" s="16">
        <f>Tabla1[[#This Row],[total_profit]]/Tabla1[[#This Row],[Total Selling Value]]</f>
        <v>0.26470588235294124</v>
      </c>
      <c r="W331" s="4" t="str">
        <f>IF(Tabla1[[#This Row],[Total Buying Value]]&gt;=((2/3)*MAX(Tabla1[Total Buying Value])),"Grande",IF(Tabla1[[#This Row],[Total Buying Value]]&lt;=((1/3)*MAX(Tabla1[Total Buying Value])),"Pequeña","Mediana"))</f>
        <v>Mediana</v>
      </c>
      <c r="X331" s="4" t="str">
        <f>IF(Tabla1[[#This Row],[PAYMENT MODE]]="CASH","VERDADERO","FALSO")</f>
        <v>FALSO</v>
      </c>
      <c r="Y331" s="15" t="str">
        <f>TEXT(Tabla1[[#This Row],[formatted_date]],"mmm-aaaa")</f>
        <v>abr-2022</v>
      </c>
    </row>
    <row r="332" spans="1:25">
      <c r="A332">
        <v>44664</v>
      </c>
      <c r="B332" t="s">
        <v>41</v>
      </c>
      <c r="C332" t="str">
        <f>Tabla1[[#This Row],[DATE]]&amp;Tabla1[[#This Row],[PRODUCT ID]]</f>
        <v>44664P0016</v>
      </c>
      <c r="D332">
        <v>14</v>
      </c>
      <c r="E332" t="s">
        <v>68</v>
      </c>
      <c r="F332" t="s">
        <v>71</v>
      </c>
      <c r="G332" s="5">
        <v>42</v>
      </c>
      <c r="H332" t="s">
        <v>91</v>
      </c>
      <c r="I332" t="s">
        <v>120</v>
      </c>
      <c r="J332" t="s">
        <v>125</v>
      </c>
      <c r="K332" s="12">
        <v>13</v>
      </c>
      <c r="L332" s="12">
        <v>16.64</v>
      </c>
      <c r="M332" s="12">
        <v>182</v>
      </c>
      <c r="N332" s="8">
        <v>232.96</v>
      </c>
      <c r="O332">
        <v>13</v>
      </c>
      <c r="P332" t="s">
        <v>129</v>
      </c>
      <c r="Q332">
        <v>2022</v>
      </c>
      <c r="R332" s="3">
        <v>44664</v>
      </c>
      <c r="S332" s="8">
        <f>Tabla1[[#This Row],[DISCOUNT %]]%*Tabla1[[#This Row],[Total Selling Value]]</f>
        <v>97.843199999999996</v>
      </c>
      <c r="T332" s="12">
        <f>Tabla1[[#This Row],[SELLING PRICE]]-Tabla1[[#This Row],[BUYING PRIZE]]</f>
        <v>3.6400000000000006</v>
      </c>
      <c r="U332" s="12">
        <f>Tabla1[[#This Row],[profit_per_product]]*Tabla1[[#This Row],[QUANTITY]]</f>
        <v>50.960000000000008</v>
      </c>
      <c r="V332" s="16">
        <f>Tabla1[[#This Row],[total_profit]]/Tabla1[[#This Row],[Total Selling Value]]</f>
        <v>0.21875000000000003</v>
      </c>
      <c r="W332" s="4" t="str">
        <f>IF(Tabla1[[#This Row],[Total Buying Value]]&gt;=((2/3)*MAX(Tabla1[Total Buying Value])),"Grande",IF(Tabla1[[#This Row],[Total Buying Value]]&lt;=((1/3)*MAX(Tabla1[Total Buying Value])),"Pequeña","Mediana"))</f>
        <v>Pequeña</v>
      </c>
      <c r="X332" s="4" t="str">
        <f>IF(Tabla1[[#This Row],[PAYMENT MODE]]="CASH","VERDADERO","FALSO")</f>
        <v>FALSO</v>
      </c>
      <c r="Y332" s="15" t="str">
        <f>TEXT(Tabla1[[#This Row],[formatted_date]],"mmm-aaaa")</f>
        <v>abr-2022</v>
      </c>
    </row>
    <row r="333" spans="1:25">
      <c r="A333">
        <v>44669</v>
      </c>
      <c r="B333" t="s">
        <v>61</v>
      </c>
      <c r="C333" t="str">
        <f>Tabla1[[#This Row],[DATE]]&amp;Tabla1[[#This Row],[PRODUCT ID]]</f>
        <v>44669P0041</v>
      </c>
      <c r="D333">
        <v>9</v>
      </c>
      <c r="E333" t="s">
        <v>70</v>
      </c>
      <c r="F333" t="s">
        <v>138</v>
      </c>
      <c r="G333" s="5">
        <v>36</v>
      </c>
      <c r="H333" t="s">
        <v>114</v>
      </c>
      <c r="I333" t="s">
        <v>118</v>
      </c>
      <c r="J333" t="s">
        <v>122</v>
      </c>
      <c r="K333" s="12">
        <v>138</v>
      </c>
      <c r="L333" s="12">
        <v>173.88</v>
      </c>
      <c r="M333" s="12">
        <v>1242</v>
      </c>
      <c r="N333" s="8">
        <v>1564.92</v>
      </c>
      <c r="O333">
        <v>18</v>
      </c>
      <c r="P333" t="s">
        <v>129</v>
      </c>
      <c r="Q333">
        <v>2022</v>
      </c>
      <c r="R333" s="3">
        <v>44669</v>
      </c>
      <c r="S333" s="8">
        <f>Tabla1[[#This Row],[DISCOUNT %]]%*Tabla1[[#This Row],[Total Selling Value]]</f>
        <v>563.37120000000004</v>
      </c>
      <c r="T333" s="12">
        <f>Tabla1[[#This Row],[SELLING PRICE]]-Tabla1[[#This Row],[BUYING PRIZE]]</f>
        <v>35.879999999999995</v>
      </c>
      <c r="U333" s="12">
        <f>Tabla1[[#This Row],[profit_per_product]]*Tabla1[[#This Row],[QUANTITY]]</f>
        <v>322.91999999999996</v>
      </c>
      <c r="V333" s="16">
        <f>Tabla1[[#This Row],[total_profit]]/Tabla1[[#This Row],[Total Selling Value]]</f>
        <v>0.20634920634920631</v>
      </c>
      <c r="W333" s="4" t="str">
        <f>IF(Tabla1[[#This Row],[Total Buying Value]]&gt;=((2/3)*MAX(Tabla1[Total Buying Value])),"Grande",IF(Tabla1[[#This Row],[Total Buying Value]]&lt;=((1/3)*MAX(Tabla1[Total Buying Value])),"Pequeña","Mediana"))</f>
        <v>Mediana</v>
      </c>
      <c r="X333" s="4" t="str">
        <f>IF(Tabla1[[#This Row],[PAYMENT MODE]]="CASH","VERDADERO","FALSO")</f>
        <v>VERDADERO</v>
      </c>
      <c r="Y333" s="15" t="str">
        <f>TEXT(Tabla1[[#This Row],[formatted_date]],"mmm-aaaa")</f>
        <v>abr-2022</v>
      </c>
    </row>
    <row r="334" spans="1:25">
      <c r="A334">
        <v>44671</v>
      </c>
      <c r="B334" t="s">
        <v>50</v>
      </c>
      <c r="C334" t="str">
        <f>Tabla1[[#This Row],[DATE]]&amp;Tabla1[[#This Row],[PRODUCT ID]]</f>
        <v>44671P0018</v>
      </c>
      <c r="D334">
        <v>2</v>
      </c>
      <c r="E334" t="s">
        <v>68</v>
      </c>
      <c r="F334" t="s">
        <v>71</v>
      </c>
      <c r="G334" s="5">
        <v>36</v>
      </c>
      <c r="H334" t="s">
        <v>102</v>
      </c>
      <c r="I334" t="s">
        <v>120</v>
      </c>
      <c r="J334" t="s">
        <v>125</v>
      </c>
      <c r="K334" s="12">
        <v>37</v>
      </c>
      <c r="L334" s="12">
        <v>49.21</v>
      </c>
      <c r="M334" s="12">
        <v>74</v>
      </c>
      <c r="N334" s="8">
        <v>98.42</v>
      </c>
      <c r="O334">
        <v>20</v>
      </c>
      <c r="P334" t="s">
        <v>129</v>
      </c>
      <c r="Q334">
        <v>2022</v>
      </c>
      <c r="R334" s="3">
        <v>44671</v>
      </c>
      <c r="S334" s="8">
        <f>Tabla1[[#This Row],[DISCOUNT %]]%*Tabla1[[#This Row],[Total Selling Value]]</f>
        <v>35.431199999999997</v>
      </c>
      <c r="T334" s="12">
        <f>Tabla1[[#This Row],[SELLING PRICE]]-Tabla1[[#This Row],[BUYING PRIZE]]</f>
        <v>12.21</v>
      </c>
      <c r="U334" s="12">
        <f>Tabla1[[#This Row],[profit_per_product]]*Tabla1[[#This Row],[QUANTITY]]</f>
        <v>24.42</v>
      </c>
      <c r="V334" s="16">
        <f>Tabla1[[#This Row],[total_profit]]/Tabla1[[#This Row],[Total Selling Value]]</f>
        <v>0.24812030075187971</v>
      </c>
      <c r="W334" s="4" t="str">
        <f>IF(Tabla1[[#This Row],[Total Buying Value]]&gt;=((2/3)*MAX(Tabla1[Total Buying Value])),"Grande",IF(Tabla1[[#This Row],[Total Buying Value]]&lt;=((1/3)*MAX(Tabla1[Total Buying Value])),"Pequeña","Mediana"))</f>
        <v>Pequeña</v>
      </c>
      <c r="X334" s="4" t="str">
        <f>IF(Tabla1[[#This Row],[PAYMENT MODE]]="CASH","VERDADERO","FALSO")</f>
        <v>FALSO</v>
      </c>
      <c r="Y334" s="15" t="str">
        <f>TEXT(Tabla1[[#This Row],[formatted_date]],"mmm-aaaa")</f>
        <v>abr-2022</v>
      </c>
    </row>
    <row r="335" spans="1:25">
      <c r="A335">
        <v>44671</v>
      </c>
      <c r="B335" t="s">
        <v>55</v>
      </c>
      <c r="C335" t="str">
        <f>Tabla1[[#This Row],[DATE]]&amp;Tabla1[[#This Row],[PRODUCT ID]]</f>
        <v>44671P0012</v>
      </c>
      <c r="D335">
        <v>4</v>
      </c>
      <c r="E335" t="s">
        <v>70</v>
      </c>
      <c r="F335" t="s">
        <v>71</v>
      </c>
      <c r="G335" s="5">
        <v>38</v>
      </c>
      <c r="H335" t="s">
        <v>107</v>
      </c>
      <c r="I335" t="s">
        <v>120</v>
      </c>
      <c r="J335" t="s">
        <v>123</v>
      </c>
      <c r="K335" s="12">
        <v>73</v>
      </c>
      <c r="L335" s="12">
        <v>94.17</v>
      </c>
      <c r="M335" s="12">
        <v>292</v>
      </c>
      <c r="N335" s="8">
        <v>376.68</v>
      </c>
      <c r="O335">
        <v>20</v>
      </c>
      <c r="P335" t="s">
        <v>129</v>
      </c>
      <c r="Q335">
        <v>2022</v>
      </c>
      <c r="R335" s="3">
        <v>44671</v>
      </c>
      <c r="S335" s="8">
        <f>Tabla1[[#This Row],[DISCOUNT %]]%*Tabla1[[#This Row],[Total Selling Value]]</f>
        <v>143.13839999999999</v>
      </c>
      <c r="T335" s="12">
        <f>Tabla1[[#This Row],[SELLING PRICE]]-Tabla1[[#This Row],[BUYING PRIZE]]</f>
        <v>21.17</v>
      </c>
      <c r="U335" s="12">
        <f>Tabla1[[#This Row],[profit_per_product]]*Tabla1[[#This Row],[QUANTITY]]</f>
        <v>84.68</v>
      </c>
      <c r="V335" s="16">
        <f>Tabla1[[#This Row],[total_profit]]/Tabla1[[#This Row],[Total Selling Value]]</f>
        <v>0.22480620155038761</v>
      </c>
      <c r="W335" s="4" t="str">
        <f>IF(Tabla1[[#This Row],[Total Buying Value]]&gt;=((2/3)*MAX(Tabla1[Total Buying Value])),"Grande",IF(Tabla1[[#This Row],[Total Buying Value]]&lt;=((1/3)*MAX(Tabla1[Total Buying Value])),"Pequeña","Mediana"))</f>
        <v>Pequeña</v>
      </c>
      <c r="X335" s="4" t="str">
        <f>IF(Tabla1[[#This Row],[PAYMENT MODE]]="CASH","VERDADERO","FALSO")</f>
        <v>FALSO</v>
      </c>
      <c r="Y335" s="15" t="str">
        <f>TEXT(Tabla1[[#This Row],[formatted_date]],"mmm-aaaa")</f>
        <v>abr-2022</v>
      </c>
    </row>
    <row r="336" spans="1:25">
      <c r="A336">
        <v>44672</v>
      </c>
      <c r="B336" t="s">
        <v>48</v>
      </c>
      <c r="C336" t="str">
        <f>Tabla1[[#This Row],[DATE]]&amp;Tabla1[[#This Row],[PRODUCT ID]]</f>
        <v>44672P0030</v>
      </c>
      <c r="D336">
        <v>2</v>
      </c>
      <c r="E336" t="s">
        <v>70</v>
      </c>
      <c r="F336" t="s">
        <v>138</v>
      </c>
      <c r="G336" s="5">
        <v>2</v>
      </c>
      <c r="H336" t="s">
        <v>99</v>
      </c>
      <c r="I336" t="s">
        <v>121</v>
      </c>
      <c r="J336" t="s">
        <v>122</v>
      </c>
      <c r="K336" s="12">
        <v>148</v>
      </c>
      <c r="L336" s="12">
        <v>201.28</v>
      </c>
      <c r="M336" s="12">
        <v>296</v>
      </c>
      <c r="N336" s="8">
        <v>402.56</v>
      </c>
      <c r="O336">
        <v>21</v>
      </c>
      <c r="P336" t="s">
        <v>129</v>
      </c>
      <c r="Q336">
        <v>2022</v>
      </c>
      <c r="R336" s="3">
        <v>44672</v>
      </c>
      <c r="S336" s="8">
        <f>Tabla1[[#This Row],[DISCOUNT %]]%*Tabla1[[#This Row],[Total Selling Value]]</f>
        <v>8.0511999999999997</v>
      </c>
      <c r="T336" s="12">
        <f>Tabla1[[#This Row],[SELLING PRICE]]-Tabla1[[#This Row],[BUYING PRIZE]]</f>
        <v>53.28</v>
      </c>
      <c r="U336" s="12">
        <f>Tabla1[[#This Row],[profit_per_product]]*Tabla1[[#This Row],[QUANTITY]]</f>
        <v>106.56</v>
      </c>
      <c r="V336" s="16">
        <f>Tabla1[[#This Row],[total_profit]]/Tabla1[[#This Row],[Total Selling Value]]</f>
        <v>0.26470588235294118</v>
      </c>
      <c r="W336" s="4" t="str">
        <f>IF(Tabla1[[#This Row],[Total Buying Value]]&gt;=((2/3)*MAX(Tabla1[Total Buying Value])),"Grande",IF(Tabla1[[#This Row],[Total Buying Value]]&lt;=((1/3)*MAX(Tabla1[Total Buying Value])),"Pequeña","Mediana"))</f>
        <v>Pequeña</v>
      </c>
      <c r="X336" s="4" t="str">
        <f>IF(Tabla1[[#This Row],[PAYMENT MODE]]="CASH","VERDADERO","FALSO")</f>
        <v>VERDADERO</v>
      </c>
      <c r="Y336" s="15" t="str">
        <f>TEXT(Tabla1[[#This Row],[formatted_date]],"mmm-aaaa")</f>
        <v>abr-2022</v>
      </c>
    </row>
    <row r="337" spans="1:25">
      <c r="A337">
        <v>44672</v>
      </c>
      <c r="B337" t="s">
        <v>62</v>
      </c>
      <c r="C337" t="str">
        <f>Tabla1[[#This Row],[DATE]]&amp;Tabla1[[#This Row],[PRODUCT ID]]</f>
        <v>44672P0026</v>
      </c>
      <c r="D337">
        <v>14</v>
      </c>
      <c r="E337" t="s">
        <v>71</v>
      </c>
      <c r="F337" t="s">
        <v>71</v>
      </c>
      <c r="G337" s="5">
        <v>2</v>
      </c>
      <c r="H337" t="s">
        <v>115</v>
      </c>
      <c r="I337" t="s">
        <v>121</v>
      </c>
      <c r="J337" t="s">
        <v>125</v>
      </c>
      <c r="K337" s="12">
        <v>18</v>
      </c>
      <c r="L337" s="12">
        <v>24.66</v>
      </c>
      <c r="M337" s="12">
        <v>252</v>
      </c>
      <c r="N337" s="8">
        <v>345.24</v>
      </c>
      <c r="O337">
        <v>21</v>
      </c>
      <c r="P337" t="s">
        <v>129</v>
      </c>
      <c r="Q337">
        <v>2022</v>
      </c>
      <c r="R337" s="3">
        <v>44672</v>
      </c>
      <c r="S337" s="8">
        <f>Tabla1[[#This Row],[DISCOUNT %]]%*Tabla1[[#This Row],[Total Selling Value]]</f>
        <v>6.9048000000000007</v>
      </c>
      <c r="T337" s="12">
        <f>Tabla1[[#This Row],[SELLING PRICE]]-Tabla1[[#This Row],[BUYING PRIZE]]</f>
        <v>6.66</v>
      </c>
      <c r="U337" s="12">
        <f>Tabla1[[#This Row],[profit_per_product]]*Tabla1[[#This Row],[QUANTITY]]</f>
        <v>93.240000000000009</v>
      </c>
      <c r="V337" s="16">
        <f>Tabla1[[#This Row],[total_profit]]/Tabla1[[#This Row],[Total Selling Value]]</f>
        <v>0.27007299270072993</v>
      </c>
      <c r="W337" s="4" t="str">
        <f>IF(Tabla1[[#This Row],[Total Buying Value]]&gt;=((2/3)*MAX(Tabla1[Total Buying Value])),"Grande",IF(Tabla1[[#This Row],[Total Buying Value]]&lt;=((1/3)*MAX(Tabla1[Total Buying Value])),"Pequeña","Mediana"))</f>
        <v>Pequeña</v>
      </c>
      <c r="X337" s="4" t="str">
        <f>IF(Tabla1[[#This Row],[PAYMENT MODE]]="CASH","VERDADERO","FALSO")</f>
        <v>FALSO</v>
      </c>
      <c r="Y337" s="15" t="str">
        <f>TEXT(Tabla1[[#This Row],[formatted_date]],"mmm-aaaa")</f>
        <v>abr-2022</v>
      </c>
    </row>
    <row r="338" spans="1:25">
      <c r="A338">
        <v>44674</v>
      </c>
      <c r="B338" t="s">
        <v>31</v>
      </c>
      <c r="C338" t="str">
        <f>Tabla1[[#This Row],[DATE]]&amp;Tabla1[[#This Row],[PRODUCT ID]]</f>
        <v>44674P0044</v>
      </c>
      <c r="D338">
        <v>15</v>
      </c>
      <c r="E338" t="s">
        <v>71</v>
      </c>
      <c r="F338" t="s">
        <v>71</v>
      </c>
      <c r="G338" s="5">
        <v>39</v>
      </c>
      <c r="H338" t="s">
        <v>81</v>
      </c>
      <c r="I338" t="s">
        <v>118</v>
      </c>
      <c r="J338" t="s">
        <v>123</v>
      </c>
      <c r="K338" s="12">
        <v>76</v>
      </c>
      <c r="L338" s="12">
        <v>82.08</v>
      </c>
      <c r="M338" s="12">
        <v>1140</v>
      </c>
      <c r="N338" s="8">
        <v>1231.2</v>
      </c>
      <c r="O338">
        <v>23</v>
      </c>
      <c r="P338" t="s">
        <v>129</v>
      </c>
      <c r="Q338">
        <v>2022</v>
      </c>
      <c r="R338" s="3">
        <v>44674</v>
      </c>
      <c r="S338" s="8">
        <f>Tabla1[[#This Row],[DISCOUNT %]]%*Tabla1[[#This Row],[Total Selling Value]]</f>
        <v>480.16800000000001</v>
      </c>
      <c r="T338" s="12">
        <f>Tabla1[[#This Row],[SELLING PRICE]]-Tabla1[[#This Row],[BUYING PRIZE]]</f>
        <v>6.0799999999999983</v>
      </c>
      <c r="U338" s="12">
        <f>Tabla1[[#This Row],[profit_per_product]]*Tabla1[[#This Row],[QUANTITY]]</f>
        <v>91.199999999999974</v>
      </c>
      <c r="V338" s="16">
        <f>Tabla1[[#This Row],[total_profit]]/Tabla1[[#This Row],[Total Selling Value]]</f>
        <v>7.4074074074074056E-2</v>
      </c>
      <c r="W338" s="4" t="str">
        <f>IF(Tabla1[[#This Row],[Total Buying Value]]&gt;=((2/3)*MAX(Tabla1[Total Buying Value])),"Grande",IF(Tabla1[[#This Row],[Total Buying Value]]&lt;=((1/3)*MAX(Tabla1[Total Buying Value])),"Pequeña","Mediana"))</f>
        <v>Mediana</v>
      </c>
      <c r="X338" s="4" t="str">
        <f>IF(Tabla1[[#This Row],[PAYMENT MODE]]="CASH","VERDADERO","FALSO")</f>
        <v>FALSO</v>
      </c>
      <c r="Y338" s="15" t="str">
        <f>TEXT(Tabla1[[#This Row],[formatted_date]],"mmm-aaaa")</f>
        <v>abr-2022</v>
      </c>
    </row>
    <row r="339" spans="1:25">
      <c r="A339">
        <v>44675</v>
      </c>
      <c r="B339" t="s">
        <v>33</v>
      </c>
      <c r="C339" t="str">
        <f>Tabla1[[#This Row],[DATE]]&amp;Tabla1[[#This Row],[PRODUCT ID]]</f>
        <v>44675P0034</v>
      </c>
      <c r="D339">
        <v>4</v>
      </c>
      <c r="E339" t="s">
        <v>70</v>
      </c>
      <c r="F339" t="s">
        <v>71</v>
      </c>
      <c r="G339" s="5">
        <v>0</v>
      </c>
      <c r="H339" t="s">
        <v>83</v>
      </c>
      <c r="I339" t="s">
        <v>121</v>
      </c>
      <c r="J339" t="s">
        <v>124</v>
      </c>
      <c r="K339" s="12">
        <v>55</v>
      </c>
      <c r="L339" s="12">
        <v>58.3</v>
      </c>
      <c r="M339" s="12">
        <v>220</v>
      </c>
      <c r="N339" s="8">
        <v>233.2</v>
      </c>
      <c r="O339">
        <v>24</v>
      </c>
      <c r="P339" t="s">
        <v>129</v>
      </c>
      <c r="Q339">
        <v>2022</v>
      </c>
      <c r="R339" s="3">
        <v>44675</v>
      </c>
      <c r="S339" s="8">
        <f>Tabla1[[#This Row],[DISCOUNT %]]%*Tabla1[[#This Row],[Total Selling Value]]</f>
        <v>0</v>
      </c>
      <c r="T339" s="12">
        <f>Tabla1[[#This Row],[SELLING PRICE]]-Tabla1[[#This Row],[BUYING PRIZE]]</f>
        <v>3.2999999999999972</v>
      </c>
      <c r="U339" s="12">
        <f>Tabla1[[#This Row],[profit_per_product]]*Tabla1[[#This Row],[QUANTITY]]</f>
        <v>13.199999999999989</v>
      </c>
      <c r="V339" s="16">
        <f>Tabla1[[#This Row],[total_profit]]/Tabla1[[#This Row],[Total Selling Value]]</f>
        <v>5.6603773584905613E-2</v>
      </c>
      <c r="W339" s="4" t="str">
        <f>IF(Tabla1[[#This Row],[Total Buying Value]]&gt;=((2/3)*MAX(Tabla1[Total Buying Value])),"Grande",IF(Tabla1[[#This Row],[Total Buying Value]]&lt;=((1/3)*MAX(Tabla1[Total Buying Value])),"Pequeña","Mediana"))</f>
        <v>Pequeña</v>
      </c>
      <c r="X339" s="4" t="str">
        <f>IF(Tabla1[[#This Row],[PAYMENT MODE]]="CASH","VERDADERO","FALSO")</f>
        <v>FALSO</v>
      </c>
      <c r="Y339" s="15" t="str">
        <f>TEXT(Tabla1[[#This Row],[formatted_date]],"mmm-aaaa")</f>
        <v>abr-2022</v>
      </c>
    </row>
    <row r="340" spans="1:25">
      <c r="A340">
        <v>44676</v>
      </c>
      <c r="B340" t="s">
        <v>23</v>
      </c>
      <c r="C340" t="str">
        <f>Tabla1[[#This Row],[DATE]]&amp;Tabla1[[#This Row],[PRODUCT ID]]</f>
        <v>44676P0004</v>
      </c>
      <c r="D340">
        <v>9</v>
      </c>
      <c r="E340" t="s">
        <v>70</v>
      </c>
      <c r="F340" t="s">
        <v>138</v>
      </c>
      <c r="G340" s="5">
        <v>17</v>
      </c>
      <c r="H340" t="s">
        <v>76</v>
      </c>
      <c r="I340" t="s">
        <v>119</v>
      </c>
      <c r="J340" t="s">
        <v>124</v>
      </c>
      <c r="K340" s="12">
        <v>44</v>
      </c>
      <c r="L340" s="12">
        <v>48.84</v>
      </c>
      <c r="M340" s="12">
        <v>396</v>
      </c>
      <c r="N340" s="8">
        <v>439.56000000000012</v>
      </c>
      <c r="O340">
        <v>25</v>
      </c>
      <c r="P340" t="s">
        <v>129</v>
      </c>
      <c r="Q340">
        <v>2022</v>
      </c>
      <c r="R340" s="3">
        <v>44676</v>
      </c>
      <c r="S340" s="8">
        <f>Tabla1[[#This Row],[DISCOUNT %]]%*Tabla1[[#This Row],[Total Selling Value]]</f>
        <v>74.725200000000029</v>
      </c>
      <c r="T340" s="12">
        <f>Tabla1[[#This Row],[SELLING PRICE]]-Tabla1[[#This Row],[BUYING PRIZE]]</f>
        <v>4.8400000000000034</v>
      </c>
      <c r="U340" s="12">
        <f>Tabla1[[#This Row],[profit_per_product]]*Tabla1[[#This Row],[QUANTITY]]</f>
        <v>43.560000000000031</v>
      </c>
      <c r="V340" s="16">
        <f>Tabla1[[#This Row],[total_profit]]/Tabla1[[#This Row],[Total Selling Value]]</f>
        <v>9.9099099099099142E-2</v>
      </c>
      <c r="W340" s="4" t="str">
        <f>IF(Tabla1[[#This Row],[Total Buying Value]]&gt;=((2/3)*MAX(Tabla1[Total Buying Value])),"Grande",IF(Tabla1[[#This Row],[Total Buying Value]]&lt;=((1/3)*MAX(Tabla1[Total Buying Value])),"Pequeña","Mediana"))</f>
        <v>Pequeña</v>
      </c>
      <c r="X340" s="4" t="str">
        <f>IF(Tabla1[[#This Row],[PAYMENT MODE]]="CASH","VERDADERO","FALSO")</f>
        <v>VERDADERO</v>
      </c>
      <c r="Y340" s="15" t="str">
        <f>TEXT(Tabla1[[#This Row],[formatted_date]],"mmm-aaaa")</f>
        <v>abr-2022</v>
      </c>
    </row>
    <row r="341" spans="1:25">
      <c r="A341">
        <v>44676</v>
      </c>
      <c r="B341" t="s">
        <v>26</v>
      </c>
      <c r="C341" t="str">
        <f>Tabla1[[#This Row],[DATE]]&amp;Tabla1[[#This Row],[PRODUCT ID]]</f>
        <v>44676P0003</v>
      </c>
      <c r="D341">
        <v>8</v>
      </c>
      <c r="E341" t="s">
        <v>71</v>
      </c>
      <c r="F341" t="s">
        <v>71</v>
      </c>
      <c r="G341" s="5">
        <v>40</v>
      </c>
      <c r="H341" t="s">
        <v>79</v>
      </c>
      <c r="I341" t="s">
        <v>119</v>
      </c>
      <c r="J341" t="s">
        <v>123</v>
      </c>
      <c r="K341" s="12">
        <v>71</v>
      </c>
      <c r="L341" s="12">
        <v>80.94</v>
      </c>
      <c r="M341" s="12">
        <v>568</v>
      </c>
      <c r="N341" s="8">
        <v>647.52</v>
      </c>
      <c r="O341">
        <v>25</v>
      </c>
      <c r="P341" t="s">
        <v>129</v>
      </c>
      <c r="Q341">
        <v>2022</v>
      </c>
      <c r="R341" s="3">
        <v>44676</v>
      </c>
      <c r="S341" s="8">
        <f>Tabla1[[#This Row],[DISCOUNT %]]%*Tabla1[[#This Row],[Total Selling Value]]</f>
        <v>259.00799999999998</v>
      </c>
      <c r="T341" s="12">
        <f>Tabla1[[#This Row],[SELLING PRICE]]-Tabla1[[#This Row],[BUYING PRIZE]]</f>
        <v>9.9399999999999977</v>
      </c>
      <c r="U341" s="12">
        <f>Tabla1[[#This Row],[profit_per_product]]*Tabla1[[#This Row],[QUANTITY]]</f>
        <v>79.519999999999982</v>
      </c>
      <c r="V341" s="16">
        <f>Tabla1[[#This Row],[total_profit]]/Tabla1[[#This Row],[Total Selling Value]]</f>
        <v>0.12280701754385963</v>
      </c>
      <c r="W341" s="4" t="str">
        <f>IF(Tabla1[[#This Row],[Total Buying Value]]&gt;=((2/3)*MAX(Tabla1[Total Buying Value])),"Grande",IF(Tabla1[[#This Row],[Total Buying Value]]&lt;=((1/3)*MAX(Tabla1[Total Buying Value])),"Pequeña","Mediana"))</f>
        <v>Pequeña</v>
      </c>
      <c r="X341" s="4" t="str">
        <f>IF(Tabla1[[#This Row],[PAYMENT MODE]]="CASH","VERDADERO","FALSO")</f>
        <v>FALSO</v>
      </c>
      <c r="Y341" s="15" t="str">
        <f>TEXT(Tabla1[[#This Row],[formatted_date]],"mmm-aaaa")</f>
        <v>abr-2022</v>
      </c>
    </row>
    <row r="342" spans="1:25">
      <c r="A342">
        <v>44677</v>
      </c>
      <c r="B342" t="s">
        <v>46</v>
      </c>
      <c r="C342" t="str">
        <f>Tabla1[[#This Row],[DATE]]&amp;Tabla1[[#This Row],[PRODUCT ID]]</f>
        <v>44677P0027</v>
      </c>
      <c r="D342">
        <v>2</v>
      </c>
      <c r="E342" t="s">
        <v>70</v>
      </c>
      <c r="F342" t="s">
        <v>138</v>
      </c>
      <c r="G342" s="5">
        <v>26</v>
      </c>
      <c r="H342" t="s">
        <v>97</v>
      </c>
      <c r="I342" t="s">
        <v>121</v>
      </c>
      <c r="J342" t="s">
        <v>124</v>
      </c>
      <c r="K342" s="12">
        <v>48</v>
      </c>
      <c r="L342" s="12">
        <v>57.12</v>
      </c>
      <c r="M342" s="12">
        <v>96</v>
      </c>
      <c r="N342" s="8">
        <v>114.24</v>
      </c>
      <c r="O342">
        <v>26</v>
      </c>
      <c r="P342" t="s">
        <v>129</v>
      </c>
      <c r="Q342">
        <v>2022</v>
      </c>
      <c r="R342" s="3">
        <v>44677</v>
      </c>
      <c r="S342" s="8">
        <f>Tabla1[[#This Row],[DISCOUNT %]]%*Tabla1[[#This Row],[Total Selling Value]]</f>
        <v>29.702400000000001</v>
      </c>
      <c r="T342" s="12">
        <f>Tabla1[[#This Row],[SELLING PRICE]]-Tabla1[[#This Row],[BUYING PRIZE]]</f>
        <v>9.1199999999999974</v>
      </c>
      <c r="U342" s="12">
        <f>Tabla1[[#This Row],[profit_per_product]]*Tabla1[[#This Row],[QUANTITY]]</f>
        <v>18.239999999999995</v>
      </c>
      <c r="V342" s="16">
        <f>Tabla1[[#This Row],[total_profit]]/Tabla1[[#This Row],[Total Selling Value]]</f>
        <v>0.15966386554621845</v>
      </c>
      <c r="W342" s="4" t="str">
        <f>IF(Tabla1[[#This Row],[Total Buying Value]]&gt;=((2/3)*MAX(Tabla1[Total Buying Value])),"Grande",IF(Tabla1[[#This Row],[Total Buying Value]]&lt;=((1/3)*MAX(Tabla1[Total Buying Value])),"Pequeña","Mediana"))</f>
        <v>Pequeña</v>
      </c>
      <c r="X342" s="4" t="str">
        <f>IF(Tabla1[[#This Row],[PAYMENT MODE]]="CASH","VERDADERO","FALSO")</f>
        <v>VERDADERO</v>
      </c>
      <c r="Y342" s="15" t="str">
        <f>TEXT(Tabla1[[#This Row],[formatted_date]],"mmm-aaaa")</f>
        <v>abr-2022</v>
      </c>
    </row>
    <row r="343" spans="1:25">
      <c r="A343">
        <v>44679</v>
      </c>
      <c r="B343" t="s">
        <v>29</v>
      </c>
      <c r="C343" t="str">
        <f>Tabla1[[#This Row],[DATE]]&amp;Tabla1[[#This Row],[PRODUCT ID]]</f>
        <v>44679P0014</v>
      </c>
      <c r="D343">
        <v>14</v>
      </c>
      <c r="E343" t="s">
        <v>70</v>
      </c>
      <c r="F343" t="s">
        <v>138</v>
      </c>
      <c r="G343" s="5">
        <v>20</v>
      </c>
      <c r="H343" t="s">
        <v>113</v>
      </c>
      <c r="I343" t="s">
        <v>120</v>
      </c>
      <c r="J343" t="s">
        <v>123</v>
      </c>
      <c r="K343" s="12">
        <v>112</v>
      </c>
      <c r="L343" s="12">
        <v>146.72</v>
      </c>
      <c r="M343" s="12">
        <v>1568</v>
      </c>
      <c r="N343" s="8">
        <v>2054.08</v>
      </c>
      <c r="O343">
        <v>28</v>
      </c>
      <c r="P343" t="s">
        <v>129</v>
      </c>
      <c r="Q343">
        <v>2022</v>
      </c>
      <c r="R343" s="3">
        <v>44679</v>
      </c>
      <c r="S343" s="8">
        <f>Tabla1[[#This Row],[DISCOUNT %]]%*Tabla1[[#This Row],[Total Selling Value]]</f>
        <v>410.81600000000003</v>
      </c>
      <c r="T343" s="12">
        <f>Tabla1[[#This Row],[SELLING PRICE]]-Tabla1[[#This Row],[BUYING PRIZE]]</f>
        <v>34.72</v>
      </c>
      <c r="U343" s="12">
        <f>Tabla1[[#This Row],[profit_per_product]]*Tabla1[[#This Row],[QUANTITY]]</f>
        <v>486.08</v>
      </c>
      <c r="V343" s="16">
        <f>Tabla1[[#This Row],[total_profit]]/Tabla1[[#This Row],[Total Selling Value]]</f>
        <v>0.23664122137404581</v>
      </c>
      <c r="W343" s="4" t="str">
        <f>IF(Tabla1[[#This Row],[Total Buying Value]]&gt;=((2/3)*MAX(Tabla1[Total Buying Value])),"Grande",IF(Tabla1[[#This Row],[Total Buying Value]]&lt;=((1/3)*MAX(Tabla1[Total Buying Value])),"Pequeña","Mediana"))</f>
        <v>Grande</v>
      </c>
      <c r="X343" s="4" t="str">
        <f>IF(Tabla1[[#This Row],[PAYMENT MODE]]="CASH","VERDADERO","FALSO")</f>
        <v>VERDADERO</v>
      </c>
      <c r="Y343" s="15" t="str">
        <f>TEXT(Tabla1[[#This Row],[formatted_date]],"mmm-aaaa")</f>
        <v>abr-2022</v>
      </c>
    </row>
    <row r="344" spans="1:25">
      <c r="A344">
        <v>44681</v>
      </c>
      <c r="B344" t="s">
        <v>41</v>
      </c>
      <c r="C344" t="str">
        <f>Tabla1[[#This Row],[DATE]]&amp;Tabla1[[#This Row],[PRODUCT ID]]</f>
        <v>44681P0016</v>
      </c>
      <c r="D344">
        <v>13</v>
      </c>
      <c r="E344" t="s">
        <v>71</v>
      </c>
      <c r="F344" t="s">
        <v>71</v>
      </c>
      <c r="G344" s="5">
        <v>26</v>
      </c>
      <c r="H344" t="s">
        <v>91</v>
      </c>
      <c r="I344" t="s">
        <v>120</v>
      </c>
      <c r="J344" t="s">
        <v>125</v>
      </c>
      <c r="K344" s="12">
        <v>13</v>
      </c>
      <c r="L344" s="12">
        <v>16.64</v>
      </c>
      <c r="M344" s="12">
        <v>169</v>
      </c>
      <c r="N344" s="8">
        <v>216.32</v>
      </c>
      <c r="O344">
        <v>30</v>
      </c>
      <c r="P344" t="s">
        <v>129</v>
      </c>
      <c r="Q344">
        <v>2022</v>
      </c>
      <c r="R344" s="3">
        <v>44681</v>
      </c>
      <c r="S344" s="8">
        <f>Tabla1[[#This Row],[DISCOUNT %]]%*Tabla1[[#This Row],[Total Selling Value]]</f>
        <v>56.243200000000002</v>
      </c>
      <c r="T344" s="12">
        <f>Tabla1[[#This Row],[SELLING PRICE]]-Tabla1[[#This Row],[BUYING PRIZE]]</f>
        <v>3.6400000000000006</v>
      </c>
      <c r="U344" s="12">
        <f>Tabla1[[#This Row],[profit_per_product]]*Tabla1[[#This Row],[QUANTITY]]</f>
        <v>47.320000000000007</v>
      </c>
      <c r="V344" s="16">
        <f>Tabla1[[#This Row],[total_profit]]/Tabla1[[#This Row],[Total Selling Value]]</f>
        <v>0.21875000000000003</v>
      </c>
      <c r="W344" s="4" t="str">
        <f>IF(Tabla1[[#This Row],[Total Buying Value]]&gt;=((2/3)*MAX(Tabla1[Total Buying Value])),"Grande",IF(Tabla1[[#This Row],[Total Buying Value]]&lt;=((1/3)*MAX(Tabla1[Total Buying Value])),"Pequeña","Mediana"))</f>
        <v>Pequeña</v>
      </c>
      <c r="X344" s="4" t="str">
        <f>IF(Tabla1[[#This Row],[PAYMENT MODE]]="CASH","VERDADERO","FALSO")</f>
        <v>FALSO</v>
      </c>
      <c r="Y344" s="15" t="str">
        <f>TEXT(Tabla1[[#This Row],[formatted_date]],"mmm-aaaa")</f>
        <v>abr-2022</v>
      </c>
    </row>
    <row r="345" spans="1:25">
      <c r="A345">
        <v>44681</v>
      </c>
      <c r="B345" t="s">
        <v>46</v>
      </c>
      <c r="C345" t="str">
        <f>Tabla1[[#This Row],[DATE]]&amp;Tabla1[[#This Row],[PRODUCT ID]]</f>
        <v>44681P0027</v>
      </c>
      <c r="D345">
        <v>8</v>
      </c>
      <c r="E345" t="s">
        <v>70</v>
      </c>
      <c r="F345" t="s">
        <v>71</v>
      </c>
      <c r="G345" s="5">
        <v>23</v>
      </c>
      <c r="H345" t="s">
        <v>97</v>
      </c>
      <c r="I345" t="s">
        <v>121</v>
      </c>
      <c r="J345" t="s">
        <v>124</v>
      </c>
      <c r="K345" s="12">
        <v>48</v>
      </c>
      <c r="L345" s="12">
        <v>57.12</v>
      </c>
      <c r="M345" s="12">
        <v>384</v>
      </c>
      <c r="N345" s="8">
        <v>456.96</v>
      </c>
      <c r="O345">
        <v>30</v>
      </c>
      <c r="P345" t="s">
        <v>129</v>
      </c>
      <c r="Q345">
        <v>2022</v>
      </c>
      <c r="R345" s="3">
        <v>44681</v>
      </c>
      <c r="S345" s="8">
        <f>Tabla1[[#This Row],[DISCOUNT %]]%*Tabla1[[#This Row],[Total Selling Value]]</f>
        <v>105.10080000000001</v>
      </c>
      <c r="T345" s="12">
        <f>Tabla1[[#This Row],[SELLING PRICE]]-Tabla1[[#This Row],[BUYING PRIZE]]</f>
        <v>9.1199999999999974</v>
      </c>
      <c r="U345" s="12">
        <f>Tabla1[[#This Row],[profit_per_product]]*Tabla1[[#This Row],[QUANTITY]]</f>
        <v>72.95999999999998</v>
      </c>
      <c r="V345" s="16">
        <f>Tabla1[[#This Row],[total_profit]]/Tabla1[[#This Row],[Total Selling Value]]</f>
        <v>0.15966386554621845</v>
      </c>
      <c r="W345" s="4" t="str">
        <f>IF(Tabla1[[#This Row],[Total Buying Value]]&gt;=((2/3)*MAX(Tabla1[Total Buying Value])),"Grande",IF(Tabla1[[#This Row],[Total Buying Value]]&lt;=((1/3)*MAX(Tabla1[Total Buying Value])),"Pequeña","Mediana"))</f>
        <v>Pequeña</v>
      </c>
      <c r="X345" s="4" t="str">
        <f>IF(Tabla1[[#This Row],[PAYMENT MODE]]="CASH","VERDADERO","FALSO")</f>
        <v>FALSO</v>
      </c>
      <c r="Y345" s="15" t="str">
        <f>TEXT(Tabla1[[#This Row],[formatted_date]],"mmm-aaaa")</f>
        <v>abr-2022</v>
      </c>
    </row>
    <row r="346" spans="1:25">
      <c r="A346">
        <v>44682</v>
      </c>
      <c r="B346" t="s">
        <v>33</v>
      </c>
      <c r="C346" t="str">
        <f>Tabla1[[#This Row],[DATE]]&amp;Tabla1[[#This Row],[PRODUCT ID]]</f>
        <v>44682P0034</v>
      </c>
      <c r="D346">
        <v>9</v>
      </c>
      <c r="E346" t="s">
        <v>68</v>
      </c>
      <c r="F346" t="s">
        <v>71</v>
      </c>
      <c r="G346" s="5">
        <v>6</v>
      </c>
      <c r="H346" t="s">
        <v>83</v>
      </c>
      <c r="I346" t="s">
        <v>121</v>
      </c>
      <c r="J346" t="s">
        <v>124</v>
      </c>
      <c r="K346" s="12">
        <v>55</v>
      </c>
      <c r="L346" s="12">
        <v>58.3</v>
      </c>
      <c r="M346" s="12">
        <v>495</v>
      </c>
      <c r="N346" s="8">
        <v>524.69999999999993</v>
      </c>
      <c r="O346">
        <v>1</v>
      </c>
      <c r="P346" t="s">
        <v>130</v>
      </c>
      <c r="Q346">
        <v>2022</v>
      </c>
      <c r="R346" s="3">
        <v>44682</v>
      </c>
      <c r="S346" s="8">
        <f>Tabla1[[#This Row],[DISCOUNT %]]%*Tabla1[[#This Row],[Total Selling Value]]</f>
        <v>31.481999999999996</v>
      </c>
      <c r="T346" s="12">
        <f>Tabla1[[#This Row],[SELLING PRICE]]-Tabla1[[#This Row],[BUYING PRIZE]]</f>
        <v>3.2999999999999972</v>
      </c>
      <c r="U346" s="12">
        <f>Tabla1[[#This Row],[profit_per_product]]*Tabla1[[#This Row],[QUANTITY]]</f>
        <v>29.699999999999974</v>
      </c>
      <c r="V346" s="16">
        <f>Tabla1[[#This Row],[total_profit]]/Tabla1[[#This Row],[Total Selling Value]]</f>
        <v>5.660377358490562E-2</v>
      </c>
      <c r="W346" s="4" t="str">
        <f>IF(Tabla1[[#This Row],[Total Buying Value]]&gt;=((2/3)*MAX(Tabla1[Total Buying Value])),"Grande",IF(Tabla1[[#This Row],[Total Buying Value]]&lt;=((1/3)*MAX(Tabla1[Total Buying Value])),"Pequeña","Mediana"))</f>
        <v>Pequeña</v>
      </c>
      <c r="X346" s="4" t="str">
        <f>IF(Tabla1[[#This Row],[PAYMENT MODE]]="CASH","VERDADERO","FALSO")</f>
        <v>FALSO</v>
      </c>
      <c r="Y346" s="15" t="str">
        <f>TEXT(Tabla1[[#This Row],[formatted_date]],"mmm-aaaa")</f>
        <v>may-2022</v>
      </c>
    </row>
    <row r="347" spans="1:25">
      <c r="A347">
        <v>44682</v>
      </c>
      <c r="B347" t="s">
        <v>58</v>
      </c>
      <c r="C347" t="str">
        <f>Tabla1[[#This Row],[DATE]]&amp;Tabla1[[#This Row],[PRODUCT ID]]</f>
        <v>44682P0033</v>
      </c>
      <c r="D347">
        <v>6</v>
      </c>
      <c r="E347" t="s">
        <v>71</v>
      </c>
      <c r="F347" t="s">
        <v>71</v>
      </c>
      <c r="G347" s="5">
        <v>42</v>
      </c>
      <c r="H347" t="s">
        <v>110</v>
      </c>
      <c r="I347" t="s">
        <v>121</v>
      </c>
      <c r="J347" t="s">
        <v>123</v>
      </c>
      <c r="K347" s="12">
        <v>95</v>
      </c>
      <c r="L347" s="12">
        <v>119.7</v>
      </c>
      <c r="M347" s="12">
        <v>570</v>
      </c>
      <c r="N347" s="8">
        <v>718.2</v>
      </c>
      <c r="O347">
        <v>1</v>
      </c>
      <c r="P347" t="s">
        <v>130</v>
      </c>
      <c r="Q347">
        <v>2022</v>
      </c>
      <c r="R347" s="3">
        <v>44682</v>
      </c>
      <c r="S347" s="8">
        <f>Tabla1[[#This Row],[DISCOUNT %]]%*Tabla1[[#This Row],[Total Selling Value]]</f>
        <v>301.64400000000001</v>
      </c>
      <c r="T347" s="12">
        <f>Tabla1[[#This Row],[SELLING PRICE]]-Tabla1[[#This Row],[BUYING PRIZE]]</f>
        <v>24.700000000000003</v>
      </c>
      <c r="U347" s="12">
        <f>Tabla1[[#This Row],[profit_per_product]]*Tabla1[[#This Row],[QUANTITY]]</f>
        <v>148.20000000000002</v>
      </c>
      <c r="V347" s="16">
        <f>Tabla1[[#This Row],[total_profit]]/Tabla1[[#This Row],[Total Selling Value]]</f>
        <v>0.20634920634920637</v>
      </c>
      <c r="W347" s="4" t="str">
        <f>IF(Tabla1[[#This Row],[Total Buying Value]]&gt;=((2/3)*MAX(Tabla1[Total Buying Value])),"Grande",IF(Tabla1[[#This Row],[Total Buying Value]]&lt;=((1/3)*MAX(Tabla1[Total Buying Value])),"Pequeña","Mediana"))</f>
        <v>Pequeña</v>
      </c>
      <c r="X347" s="4" t="str">
        <f>IF(Tabla1[[#This Row],[PAYMENT MODE]]="CASH","VERDADERO","FALSO")</f>
        <v>FALSO</v>
      </c>
      <c r="Y347" s="15" t="str">
        <f>TEXT(Tabla1[[#This Row],[formatted_date]],"mmm-aaaa")</f>
        <v>may-2022</v>
      </c>
    </row>
    <row r="348" spans="1:25">
      <c r="A348">
        <v>44683</v>
      </c>
      <c r="B348" t="s">
        <v>22</v>
      </c>
      <c r="C348" t="str">
        <f>Tabla1[[#This Row],[DATE]]&amp;Tabla1[[#This Row],[PRODUCT ID]]</f>
        <v>44683P0013</v>
      </c>
      <c r="D348">
        <v>4</v>
      </c>
      <c r="E348" t="s">
        <v>71</v>
      </c>
      <c r="F348" t="s">
        <v>138</v>
      </c>
      <c r="G348" s="5">
        <v>33</v>
      </c>
      <c r="H348" t="s">
        <v>75</v>
      </c>
      <c r="I348" t="s">
        <v>120</v>
      </c>
      <c r="J348" t="s">
        <v>123</v>
      </c>
      <c r="K348" s="12">
        <v>112</v>
      </c>
      <c r="L348" s="12">
        <v>122.08</v>
      </c>
      <c r="M348" s="12">
        <v>448</v>
      </c>
      <c r="N348" s="8">
        <v>488.32</v>
      </c>
      <c r="O348">
        <v>2</v>
      </c>
      <c r="P348" t="s">
        <v>130</v>
      </c>
      <c r="Q348">
        <v>2022</v>
      </c>
      <c r="R348" s="3">
        <v>44683</v>
      </c>
      <c r="S348" s="8">
        <f>Tabla1[[#This Row],[DISCOUNT %]]%*Tabla1[[#This Row],[Total Selling Value]]</f>
        <v>161.1456</v>
      </c>
      <c r="T348" s="12">
        <f>Tabla1[[#This Row],[SELLING PRICE]]-Tabla1[[#This Row],[BUYING PRIZE]]</f>
        <v>10.079999999999998</v>
      </c>
      <c r="U348" s="12">
        <f>Tabla1[[#This Row],[profit_per_product]]*Tabla1[[#This Row],[QUANTITY]]</f>
        <v>40.319999999999993</v>
      </c>
      <c r="V348" s="16">
        <f>Tabla1[[#This Row],[total_profit]]/Tabla1[[#This Row],[Total Selling Value]]</f>
        <v>8.2568807339449532E-2</v>
      </c>
      <c r="W348" s="4" t="str">
        <f>IF(Tabla1[[#This Row],[Total Buying Value]]&gt;=((2/3)*MAX(Tabla1[Total Buying Value])),"Grande",IF(Tabla1[[#This Row],[Total Buying Value]]&lt;=((1/3)*MAX(Tabla1[Total Buying Value])),"Pequeña","Mediana"))</f>
        <v>Pequeña</v>
      </c>
      <c r="X348" s="4" t="str">
        <f>IF(Tabla1[[#This Row],[PAYMENT MODE]]="CASH","VERDADERO","FALSO")</f>
        <v>VERDADERO</v>
      </c>
      <c r="Y348" s="15" t="str">
        <f>TEXT(Tabla1[[#This Row],[formatted_date]],"mmm-aaaa")</f>
        <v>may-2022</v>
      </c>
    </row>
    <row r="349" spans="1:25">
      <c r="A349">
        <v>44685</v>
      </c>
      <c r="B349" t="s">
        <v>34</v>
      </c>
      <c r="C349" t="str">
        <f>Tabla1[[#This Row],[DATE]]&amp;Tabla1[[#This Row],[PRODUCT ID]]</f>
        <v>44685P0020</v>
      </c>
      <c r="D349">
        <v>10</v>
      </c>
      <c r="E349" t="s">
        <v>70</v>
      </c>
      <c r="F349" t="s">
        <v>71</v>
      </c>
      <c r="G349" s="5">
        <v>43</v>
      </c>
      <c r="H349" t="s">
        <v>84</v>
      </c>
      <c r="I349" t="s">
        <v>117</v>
      </c>
      <c r="J349" t="s">
        <v>124</v>
      </c>
      <c r="K349" s="12">
        <v>61</v>
      </c>
      <c r="L349" s="12">
        <v>76.25</v>
      </c>
      <c r="M349" s="12">
        <v>610</v>
      </c>
      <c r="N349" s="8">
        <v>762.5</v>
      </c>
      <c r="O349">
        <v>4</v>
      </c>
      <c r="P349" t="s">
        <v>130</v>
      </c>
      <c r="Q349">
        <v>2022</v>
      </c>
      <c r="R349" s="3">
        <v>44685</v>
      </c>
      <c r="S349" s="8">
        <f>Tabla1[[#This Row],[DISCOUNT %]]%*Tabla1[[#This Row],[Total Selling Value]]</f>
        <v>327.875</v>
      </c>
      <c r="T349" s="12">
        <f>Tabla1[[#This Row],[SELLING PRICE]]-Tabla1[[#This Row],[BUYING PRIZE]]</f>
        <v>15.25</v>
      </c>
      <c r="U349" s="12">
        <f>Tabla1[[#This Row],[profit_per_product]]*Tabla1[[#This Row],[QUANTITY]]</f>
        <v>152.5</v>
      </c>
      <c r="V349" s="16">
        <f>Tabla1[[#This Row],[total_profit]]/Tabla1[[#This Row],[Total Selling Value]]</f>
        <v>0.2</v>
      </c>
      <c r="W349" s="4" t="str">
        <f>IF(Tabla1[[#This Row],[Total Buying Value]]&gt;=((2/3)*MAX(Tabla1[Total Buying Value])),"Grande",IF(Tabla1[[#This Row],[Total Buying Value]]&lt;=((1/3)*MAX(Tabla1[Total Buying Value])),"Pequeña","Mediana"))</f>
        <v>Pequeña</v>
      </c>
      <c r="X349" s="4" t="str">
        <f>IF(Tabla1[[#This Row],[PAYMENT MODE]]="CASH","VERDADERO","FALSO")</f>
        <v>FALSO</v>
      </c>
      <c r="Y349" s="15" t="str">
        <f>TEXT(Tabla1[[#This Row],[formatted_date]],"mmm-aaaa")</f>
        <v>may-2022</v>
      </c>
    </row>
    <row r="350" spans="1:25">
      <c r="A350">
        <v>44687</v>
      </c>
      <c r="B350" t="s">
        <v>33</v>
      </c>
      <c r="C350" t="str">
        <f>Tabla1[[#This Row],[DATE]]&amp;Tabla1[[#This Row],[PRODUCT ID]]</f>
        <v>44687P0034</v>
      </c>
      <c r="D350">
        <v>7</v>
      </c>
      <c r="E350" t="s">
        <v>70</v>
      </c>
      <c r="F350" t="s">
        <v>71</v>
      </c>
      <c r="G350" s="5">
        <v>13</v>
      </c>
      <c r="H350" t="s">
        <v>83</v>
      </c>
      <c r="I350" t="s">
        <v>121</v>
      </c>
      <c r="J350" t="s">
        <v>124</v>
      </c>
      <c r="K350" s="12">
        <v>55</v>
      </c>
      <c r="L350" s="12">
        <v>58.3</v>
      </c>
      <c r="M350" s="12">
        <v>385</v>
      </c>
      <c r="N350" s="8">
        <v>408.1</v>
      </c>
      <c r="O350">
        <v>6</v>
      </c>
      <c r="P350" t="s">
        <v>130</v>
      </c>
      <c r="Q350">
        <v>2022</v>
      </c>
      <c r="R350" s="3">
        <v>44687</v>
      </c>
      <c r="S350" s="8">
        <f>Tabla1[[#This Row],[DISCOUNT %]]%*Tabla1[[#This Row],[Total Selling Value]]</f>
        <v>53.053000000000004</v>
      </c>
      <c r="T350" s="12">
        <f>Tabla1[[#This Row],[SELLING PRICE]]-Tabla1[[#This Row],[BUYING PRIZE]]</f>
        <v>3.2999999999999972</v>
      </c>
      <c r="U350" s="12">
        <f>Tabla1[[#This Row],[profit_per_product]]*Tabla1[[#This Row],[QUANTITY]]</f>
        <v>23.09999999999998</v>
      </c>
      <c r="V350" s="16">
        <f>Tabla1[[#This Row],[total_profit]]/Tabla1[[#This Row],[Total Selling Value]]</f>
        <v>5.6603773584905606E-2</v>
      </c>
      <c r="W350" s="4" t="str">
        <f>IF(Tabla1[[#This Row],[Total Buying Value]]&gt;=((2/3)*MAX(Tabla1[Total Buying Value])),"Grande",IF(Tabla1[[#This Row],[Total Buying Value]]&lt;=((1/3)*MAX(Tabla1[Total Buying Value])),"Pequeña","Mediana"))</f>
        <v>Pequeña</v>
      </c>
      <c r="X350" s="4" t="str">
        <f>IF(Tabla1[[#This Row],[PAYMENT MODE]]="CASH","VERDADERO","FALSO")</f>
        <v>FALSO</v>
      </c>
      <c r="Y350" s="15" t="str">
        <f>TEXT(Tabla1[[#This Row],[formatted_date]],"mmm-aaaa")</f>
        <v>may-2022</v>
      </c>
    </row>
    <row r="351" spans="1:25">
      <c r="A351">
        <v>44688</v>
      </c>
      <c r="B351" t="s">
        <v>47</v>
      </c>
      <c r="C351" t="str">
        <f>Tabla1[[#This Row],[DATE]]&amp;Tabla1[[#This Row],[PRODUCT ID]]</f>
        <v>44688P0015</v>
      </c>
      <c r="D351">
        <v>4</v>
      </c>
      <c r="E351" t="s">
        <v>71</v>
      </c>
      <c r="F351" t="s">
        <v>138</v>
      </c>
      <c r="G351" s="5">
        <v>11</v>
      </c>
      <c r="H351" t="s">
        <v>98</v>
      </c>
      <c r="I351" t="s">
        <v>120</v>
      </c>
      <c r="J351" t="s">
        <v>125</v>
      </c>
      <c r="K351" s="12">
        <v>12</v>
      </c>
      <c r="L351" s="12">
        <v>15.72</v>
      </c>
      <c r="M351" s="12">
        <v>48</v>
      </c>
      <c r="N351" s="8">
        <v>62.88</v>
      </c>
      <c r="O351">
        <v>7</v>
      </c>
      <c r="P351" t="s">
        <v>130</v>
      </c>
      <c r="Q351">
        <v>2022</v>
      </c>
      <c r="R351" s="3">
        <v>44688</v>
      </c>
      <c r="S351" s="8">
        <f>Tabla1[[#This Row],[DISCOUNT %]]%*Tabla1[[#This Row],[Total Selling Value]]</f>
        <v>6.9168000000000003</v>
      </c>
      <c r="T351" s="12">
        <f>Tabla1[[#This Row],[SELLING PRICE]]-Tabla1[[#This Row],[BUYING PRIZE]]</f>
        <v>3.7200000000000006</v>
      </c>
      <c r="U351" s="12">
        <f>Tabla1[[#This Row],[profit_per_product]]*Tabla1[[#This Row],[QUANTITY]]</f>
        <v>14.880000000000003</v>
      </c>
      <c r="V351" s="16">
        <f>Tabla1[[#This Row],[total_profit]]/Tabla1[[#This Row],[Total Selling Value]]</f>
        <v>0.23664122137404583</v>
      </c>
      <c r="W351" s="4" t="str">
        <f>IF(Tabla1[[#This Row],[Total Buying Value]]&gt;=((2/3)*MAX(Tabla1[Total Buying Value])),"Grande",IF(Tabla1[[#This Row],[Total Buying Value]]&lt;=((1/3)*MAX(Tabla1[Total Buying Value])),"Pequeña","Mediana"))</f>
        <v>Pequeña</v>
      </c>
      <c r="X351" s="4" t="str">
        <f>IF(Tabla1[[#This Row],[PAYMENT MODE]]="CASH","VERDADERO","FALSO")</f>
        <v>VERDADERO</v>
      </c>
      <c r="Y351" s="15" t="str">
        <f>TEXT(Tabla1[[#This Row],[formatted_date]],"mmm-aaaa")</f>
        <v>may-2022</v>
      </c>
    </row>
    <row r="352" spans="1:25">
      <c r="A352">
        <v>44688</v>
      </c>
      <c r="B352" t="s">
        <v>46</v>
      </c>
      <c r="C352" t="str">
        <f>Tabla1[[#This Row],[DATE]]&amp;Tabla1[[#This Row],[PRODUCT ID]]</f>
        <v>44688P0027</v>
      </c>
      <c r="D352">
        <v>1</v>
      </c>
      <c r="E352" t="s">
        <v>71</v>
      </c>
      <c r="F352" t="s">
        <v>71</v>
      </c>
      <c r="G352" s="5">
        <v>44</v>
      </c>
      <c r="H352" t="s">
        <v>97</v>
      </c>
      <c r="I352" t="s">
        <v>121</v>
      </c>
      <c r="J352" t="s">
        <v>124</v>
      </c>
      <c r="K352" s="12">
        <v>48</v>
      </c>
      <c r="L352" s="12">
        <v>57.12</v>
      </c>
      <c r="M352" s="12">
        <v>48</v>
      </c>
      <c r="N352" s="8">
        <v>57.12</v>
      </c>
      <c r="O352">
        <v>7</v>
      </c>
      <c r="P352" t="s">
        <v>130</v>
      </c>
      <c r="Q352">
        <v>2022</v>
      </c>
      <c r="R352" s="3">
        <v>44688</v>
      </c>
      <c r="S352" s="8">
        <f>Tabla1[[#This Row],[DISCOUNT %]]%*Tabla1[[#This Row],[Total Selling Value]]</f>
        <v>25.1328</v>
      </c>
      <c r="T352" s="12">
        <f>Tabla1[[#This Row],[SELLING PRICE]]-Tabla1[[#This Row],[BUYING PRIZE]]</f>
        <v>9.1199999999999974</v>
      </c>
      <c r="U352" s="12">
        <f>Tabla1[[#This Row],[profit_per_product]]*Tabla1[[#This Row],[QUANTITY]]</f>
        <v>9.1199999999999974</v>
      </c>
      <c r="V352" s="16">
        <f>Tabla1[[#This Row],[total_profit]]/Tabla1[[#This Row],[Total Selling Value]]</f>
        <v>0.15966386554621845</v>
      </c>
      <c r="W352" s="4" t="str">
        <f>IF(Tabla1[[#This Row],[Total Buying Value]]&gt;=((2/3)*MAX(Tabla1[Total Buying Value])),"Grande",IF(Tabla1[[#This Row],[Total Buying Value]]&lt;=((1/3)*MAX(Tabla1[Total Buying Value])),"Pequeña","Mediana"))</f>
        <v>Pequeña</v>
      </c>
      <c r="X352" s="4" t="str">
        <f>IF(Tabla1[[#This Row],[PAYMENT MODE]]="CASH","VERDADERO","FALSO")</f>
        <v>FALSO</v>
      </c>
      <c r="Y352" s="15" t="str">
        <f>TEXT(Tabla1[[#This Row],[formatted_date]],"mmm-aaaa")</f>
        <v>may-2022</v>
      </c>
    </row>
    <row r="353" spans="1:25">
      <c r="A353">
        <v>44689</v>
      </c>
      <c r="B353" t="s">
        <v>42</v>
      </c>
      <c r="C353" t="str">
        <f>Tabla1[[#This Row],[DATE]]&amp;Tabla1[[#This Row],[PRODUCT ID]]</f>
        <v>44689P0022</v>
      </c>
      <c r="D353">
        <v>7</v>
      </c>
      <c r="E353" t="s">
        <v>71</v>
      </c>
      <c r="F353" t="s">
        <v>71</v>
      </c>
      <c r="G353" s="5">
        <v>40</v>
      </c>
      <c r="H353" t="s">
        <v>92</v>
      </c>
      <c r="I353" t="s">
        <v>117</v>
      </c>
      <c r="J353" t="s">
        <v>122</v>
      </c>
      <c r="K353" s="12">
        <v>121</v>
      </c>
      <c r="L353" s="12">
        <v>141.57</v>
      </c>
      <c r="M353" s="12">
        <v>847</v>
      </c>
      <c r="N353" s="8">
        <v>990.99</v>
      </c>
      <c r="O353">
        <v>8</v>
      </c>
      <c r="P353" t="s">
        <v>130</v>
      </c>
      <c r="Q353">
        <v>2022</v>
      </c>
      <c r="R353" s="3">
        <v>44689</v>
      </c>
      <c r="S353" s="8">
        <f>Tabla1[[#This Row],[DISCOUNT %]]%*Tabla1[[#This Row],[Total Selling Value]]</f>
        <v>396.39600000000002</v>
      </c>
      <c r="T353" s="12">
        <f>Tabla1[[#This Row],[SELLING PRICE]]-Tabla1[[#This Row],[BUYING PRIZE]]</f>
        <v>20.569999999999993</v>
      </c>
      <c r="U353" s="12">
        <f>Tabla1[[#This Row],[profit_per_product]]*Tabla1[[#This Row],[QUANTITY]]</f>
        <v>143.98999999999995</v>
      </c>
      <c r="V353" s="16">
        <f>Tabla1[[#This Row],[total_profit]]/Tabla1[[#This Row],[Total Selling Value]]</f>
        <v>0.14529914529914525</v>
      </c>
      <c r="W353" s="4" t="str">
        <f>IF(Tabla1[[#This Row],[Total Buying Value]]&gt;=((2/3)*MAX(Tabla1[Total Buying Value])),"Grande",IF(Tabla1[[#This Row],[Total Buying Value]]&lt;=((1/3)*MAX(Tabla1[Total Buying Value])),"Pequeña","Mediana"))</f>
        <v>Mediana</v>
      </c>
      <c r="X353" s="4" t="str">
        <f>IF(Tabla1[[#This Row],[PAYMENT MODE]]="CASH","VERDADERO","FALSO")</f>
        <v>FALSO</v>
      </c>
      <c r="Y353" s="15" t="str">
        <f>TEXT(Tabla1[[#This Row],[formatted_date]],"mmm-aaaa")</f>
        <v>may-2022</v>
      </c>
    </row>
    <row r="354" spans="1:25">
      <c r="A354">
        <v>44690</v>
      </c>
      <c r="B354" t="s">
        <v>59</v>
      </c>
      <c r="C354" t="str">
        <f>Tabla1[[#This Row],[DATE]]&amp;Tabla1[[#This Row],[PRODUCT ID]]</f>
        <v>44690P0017</v>
      </c>
      <c r="D354">
        <v>12</v>
      </c>
      <c r="E354" t="s">
        <v>68</v>
      </c>
      <c r="F354" t="s">
        <v>138</v>
      </c>
      <c r="G354" s="5">
        <v>23</v>
      </c>
      <c r="H354" t="s">
        <v>111</v>
      </c>
      <c r="I354" t="s">
        <v>120</v>
      </c>
      <c r="J354" t="s">
        <v>122</v>
      </c>
      <c r="K354" s="12">
        <v>134</v>
      </c>
      <c r="L354" s="12">
        <v>156.78</v>
      </c>
      <c r="M354" s="12">
        <v>1608</v>
      </c>
      <c r="N354" s="8">
        <v>1881.36</v>
      </c>
      <c r="O354">
        <v>9</v>
      </c>
      <c r="P354" t="s">
        <v>130</v>
      </c>
      <c r="Q354">
        <v>2022</v>
      </c>
      <c r="R354" s="3">
        <v>44690</v>
      </c>
      <c r="S354" s="8">
        <f>Tabla1[[#This Row],[DISCOUNT %]]%*Tabla1[[#This Row],[Total Selling Value]]</f>
        <v>432.71280000000002</v>
      </c>
      <c r="T354" s="12">
        <f>Tabla1[[#This Row],[SELLING PRICE]]-Tabla1[[#This Row],[BUYING PRIZE]]</f>
        <v>22.78</v>
      </c>
      <c r="U354" s="12">
        <f>Tabla1[[#This Row],[profit_per_product]]*Tabla1[[#This Row],[QUANTITY]]</f>
        <v>273.36</v>
      </c>
      <c r="V354" s="16">
        <f>Tabla1[[#This Row],[total_profit]]/Tabla1[[#This Row],[Total Selling Value]]</f>
        <v>0.14529914529914531</v>
      </c>
      <c r="W354" s="4" t="str">
        <f>IF(Tabla1[[#This Row],[Total Buying Value]]&gt;=((2/3)*MAX(Tabla1[Total Buying Value])),"Grande",IF(Tabla1[[#This Row],[Total Buying Value]]&lt;=((1/3)*MAX(Tabla1[Total Buying Value])),"Pequeña","Mediana"))</f>
        <v>Grande</v>
      </c>
      <c r="X354" s="4" t="str">
        <f>IF(Tabla1[[#This Row],[PAYMENT MODE]]="CASH","VERDADERO","FALSO")</f>
        <v>VERDADERO</v>
      </c>
      <c r="Y354" s="15" t="str">
        <f>TEXT(Tabla1[[#This Row],[formatted_date]],"mmm-aaaa")</f>
        <v>may-2022</v>
      </c>
    </row>
    <row r="355" spans="1:25">
      <c r="A355">
        <v>44691</v>
      </c>
      <c r="B355" t="s">
        <v>57</v>
      </c>
      <c r="C355" t="str">
        <f>Tabla1[[#This Row],[DATE]]&amp;Tabla1[[#This Row],[PRODUCT ID]]</f>
        <v>44691P0009</v>
      </c>
      <c r="D355">
        <v>6</v>
      </c>
      <c r="E355" t="s">
        <v>70</v>
      </c>
      <c r="F355" t="s">
        <v>71</v>
      </c>
      <c r="G355" s="5">
        <v>1</v>
      </c>
      <c r="H355" t="s">
        <v>109</v>
      </c>
      <c r="I355" t="s">
        <v>119</v>
      </c>
      <c r="J355" t="s">
        <v>125</v>
      </c>
      <c r="K355" s="12">
        <v>6</v>
      </c>
      <c r="L355" s="12">
        <v>7.8599999999999994</v>
      </c>
      <c r="M355" s="12">
        <v>36</v>
      </c>
      <c r="N355" s="8">
        <v>47.16</v>
      </c>
      <c r="O355">
        <v>10</v>
      </c>
      <c r="P355" t="s">
        <v>130</v>
      </c>
      <c r="Q355">
        <v>2022</v>
      </c>
      <c r="R355" s="3">
        <v>44691</v>
      </c>
      <c r="S355" s="8">
        <f>Tabla1[[#This Row],[DISCOUNT %]]%*Tabla1[[#This Row],[Total Selling Value]]</f>
        <v>0.47159999999999996</v>
      </c>
      <c r="T355" s="12">
        <f>Tabla1[[#This Row],[SELLING PRICE]]-Tabla1[[#This Row],[BUYING PRIZE]]</f>
        <v>1.8599999999999994</v>
      </c>
      <c r="U355" s="12">
        <f>Tabla1[[#This Row],[profit_per_product]]*Tabla1[[#This Row],[QUANTITY]]</f>
        <v>11.159999999999997</v>
      </c>
      <c r="V355" s="16">
        <f>Tabla1[[#This Row],[total_profit]]/Tabla1[[#This Row],[Total Selling Value]]</f>
        <v>0.23664122137404575</v>
      </c>
      <c r="W355" s="4" t="str">
        <f>IF(Tabla1[[#This Row],[Total Buying Value]]&gt;=((2/3)*MAX(Tabla1[Total Buying Value])),"Grande",IF(Tabla1[[#This Row],[Total Buying Value]]&lt;=((1/3)*MAX(Tabla1[Total Buying Value])),"Pequeña","Mediana"))</f>
        <v>Pequeña</v>
      </c>
      <c r="X355" s="4" t="str">
        <f>IF(Tabla1[[#This Row],[PAYMENT MODE]]="CASH","VERDADERO","FALSO")</f>
        <v>FALSO</v>
      </c>
      <c r="Y355" s="15" t="str">
        <f>TEXT(Tabla1[[#This Row],[formatted_date]],"mmm-aaaa")</f>
        <v>may-2022</v>
      </c>
    </row>
    <row r="356" spans="1:25">
      <c r="A356">
        <v>44693</v>
      </c>
      <c r="B356" t="s">
        <v>51</v>
      </c>
      <c r="C356" t="str">
        <f>Tabla1[[#This Row],[DATE]]&amp;Tabla1[[#This Row],[PRODUCT ID]]</f>
        <v>44693P0011</v>
      </c>
      <c r="D356">
        <v>7</v>
      </c>
      <c r="E356" t="s">
        <v>71</v>
      </c>
      <c r="F356" t="s">
        <v>138</v>
      </c>
      <c r="G356" s="5">
        <v>45</v>
      </c>
      <c r="H356" t="s">
        <v>103</v>
      </c>
      <c r="I356" t="s">
        <v>120</v>
      </c>
      <c r="J356" t="s">
        <v>124</v>
      </c>
      <c r="K356" s="12">
        <v>44</v>
      </c>
      <c r="L356" s="12">
        <v>48.4</v>
      </c>
      <c r="M356" s="12">
        <v>308</v>
      </c>
      <c r="N356" s="8">
        <v>338.8</v>
      </c>
      <c r="O356">
        <v>12</v>
      </c>
      <c r="P356" t="s">
        <v>130</v>
      </c>
      <c r="Q356">
        <v>2022</v>
      </c>
      <c r="R356" s="3">
        <v>44693</v>
      </c>
      <c r="S356" s="8">
        <f>Tabla1[[#This Row],[DISCOUNT %]]%*Tabla1[[#This Row],[Total Selling Value]]</f>
        <v>152.46</v>
      </c>
      <c r="T356" s="12">
        <f>Tabla1[[#This Row],[SELLING PRICE]]-Tabla1[[#This Row],[BUYING PRIZE]]</f>
        <v>4.3999999999999986</v>
      </c>
      <c r="U356" s="12">
        <f>Tabla1[[#This Row],[profit_per_product]]*Tabla1[[#This Row],[QUANTITY]]</f>
        <v>30.79999999999999</v>
      </c>
      <c r="V356" s="16">
        <f>Tabla1[[#This Row],[total_profit]]/Tabla1[[#This Row],[Total Selling Value]]</f>
        <v>9.090909090909087E-2</v>
      </c>
      <c r="W356" s="4" t="str">
        <f>IF(Tabla1[[#This Row],[Total Buying Value]]&gt;=((2/3)*MAX(Tabla1[Total Buying Value])),"Grande",IF(Tabla1[[#This Row],[Total Buying Value]]&lt;=((1/3)*MAX(Tabla1[Total Buying Value])),"Pequeña","Mediana"))</f>
        <v>Pequeña</v>
      </c>
      <c r="X356" s="4" t="str">
        <f>IF(Tabla1[[#This Row],[PAYMENT MODE]]="CASH","VERDADERO","FALSO")</f>
        <v>VERDADERO</v>
      </c>
      <c r="Y356" s="15" t="str">
        <f>TEXT(Tabla1[[#This Row],[formatted_date]],"mmm-aaaa")</f>
        <v>may-2022</v>
      </c>
    </row>
    <row r="357" spans="1:25">
      <c r="A357">
        <v>44694</v>
      </c>
      <c r="B357" t="s">
        <v>55</v>
      </c>
      <c r="C357" t="str">
        <f>Tabla1[[#This Row],[DATE]]&amp;Tabla1[[#This Row],[PRODUCT ID]]</f>
        <v>44694P0012</v>
      </c>
      <c r="D357">
        <v>5</v>
      </c>
      <c r="E357" t="s">
        <v>70</v>
      </c>
      <c r="F357" t="s">
        <v>71</v>
      </c>
      <c r="G357" s="5">
        <v>31</v>
      </c>
      <c r="H357" t="s">
        <v>107</v>
      </c>
      <c r="I357" t="s">
        <v>120</v>
      </c>
      <c r="J357" t="s">
        <v>123</v>
      </c>
      <c r="K357" s="12">
        <v>73</v>
      </c>
      <c r="L357" s="12">
        <v>94.17</v>
      </c>
      <c r="M357" s="12">
        <v>365</v>
      </c>
      <c r="N357" s="8">
        <v>470.85</v>
      </c>
      <c r="O357">
        <v>13</v>
      </c>
      <c r="P357" t="s">
        <v>130</v>
      </c>
      <c r="Q357">
        <v>2022</v>
      </c>
      <c r="R357" s="3">
        <v>44694</v>
      </c>
      <c r="S357" s="8">
        <f>Tabla1[[#This Row],[DISCOUNT %]]%*Tabla1[[#This Row],[Total Selling Value]]</f>
        <v>145.96350000000001</v>
      </c>
      <c r="T357" s="12">
        <f>Tabla1[[#This Row],[SELLING PRICE]]-Tabla1[[#This Row],[BUYING PRIZE]]</f>
        <v>21.17</v>
      </c>
      <c r="U357" s="12">
        <f>Tabla1[[#This Row],[profit_per_product]]*Tabla1[[#This Row],[QUANTITY]]</f>
        <v>105.85000000000001</v>
      </c>
      <c r="V357" s="16">
        <f>Tabla1[[#This Row],[total_profit]]/Tabla1[[#This Row],[Total Selling Value]]</f>
        <v>0.22480620155038761</v>
      </c>
      <c r="W357" s="4" t="str">
        <f>IF(Tabla1[[#This Row],[Total Buying Value]]&gt;=((2/3)*MAX(Tabla1[Total Buying Value])),"Grande",IF(Tabla1[[#This Row],[Total Buying Value]]&lt;=((1/3)*MAX(Tabla1[Total Buying Value])),"Pequeña","Mediana"))</f>
        <v>Pequeña</v>
      </c>
      <c r="X357" s="4" t="str">
        <f>IF(Tabla1[[#This Row],[PAYMENT MODE]]="CASH","VERDADERO","FALSO")</f>
        <v>FALSO</v>
      </c>
      <c r="Y357" s="15" t="str">
        <f>TEXT(Tabla1[[#This Row],[formatted_date]],"mmm-aaaa")</f>
        <v>may-2022</v>
      </c>
    </row>
    <row r="358" spans="1:25">
      <c r="A358">
        <v>44695</v>
      </c>
      <c r="B358" t="s">
        <v>45</v>
      </c>
      <c r="C358" t="str">
        <f>Tabla1[[#This Row],[DATE]]&amp;Tabla1[[#This Row],[PRODUCT ID]]</f>
        <v>44695P0008</v>
      </c>
      <c r="D358">
        <v>14</v>
      </c>
      <c r="E358" t="s">
        <v>70</v>
      </c>
      <c r="F358" t="s">
        <v>138</v>
      </c>
      <c r="G358" s="5">
        <v>11</v>
      </c>
      <c r="H358" t="s">
        <v>96</v>
      </c>
      <c r="I358" t="s">
        <v>119</v>
      </c>
      <c r="J358" t="s">
        <v>123</v>
      </c>
      <c r="K358" s="12">
        <v>83</v>
      </c>
      <c r="L358" s="12">
        <v>94.62</v>
      </c>
      <c r="M358" s="12">
        <v>1162</v>
      </c>
      <c r="N358" s="8">
        <v>1324.68</v>
      </c>
      <c r="O358">
        <v>14</v>
      </c>
      <c r="P358" t="s">
        <v>130</v>
      </c>
      <c r="Q358">
        <v>2022</v>
      </c>
      <c r="R358" s="3">
        <v>44695</v>
      </c>
      <c r="S358" s="8">
        <f>Tabla1[[#This Row],[DISCOUNT %]]%*Tabla1[[#This Row],[Total Selling Value]]</f>
        <v>145.7148</v>
      </c>
      <c r="T358" s="12">
        <f>Tabla1[[#This Row],[SELLING PRICE]]-Tabla1[[#This Row],[BUYING PRIZE]]</f>
        <v>11.620000000000005</v>
      </c>
      <c r="U358" s="12">
        <f>Tabla1[[#This Row],[profit_per_product]]*Tabla1[[#This Row],[QUANTITY]]</f>
        <v>162.68000000000006</v>
      </c>
      <c r="V358" s="16">
        <f>Tabla1[[#This Row],[total_profit]]/Tabla1[[#This Row],[Total Selling Value]]</f>
        <v>0.1228070175438597</v>
      </c>
      <c r="W358" s="4" t="str">
        <f>IF(Tabla1[[#This Row],[Total Buying Value]]&gt;=((2/3)*MAX(Tabla1[Total Buying Value])),"Grande",IF(Tabla1[[#This Row],[Total Buying Value]]&lt;=((1/3)*MAX(Tabla1[Total Buying Value])),"Pequeña","Mediana"))</f>
        <v>Mediana</v>
      </c>
      <c r="X358" s="4" t="str">
        <f>IF(Tabla1[[#This Row],[PAYMENT MODE]]="CASH","VERDADERO","FALSO")</f>
        <v>VERDADERO</v>
      </c>
      <c r="Y358" s="15" t="str">
        <f>TEXT(Tabla1[[#This Row],[formatted_date]],"mmm-aaaa")</f>
        <v>may-2022</v>
      </c>
    </row>
    <row r="359" spans="1:25">
      <c r="A359">
        <v>44696</v>
      </c>
      <c r="B359" t="s">
        <v>34</v>
      </c>
      <c r="C359" t="str">
        <f>Tabla1[[#This Row],[DATE]]&amp;Tabla1[[#This Row],[PRODUCT ID]]</f>
        <v>44696P0020</v>
      </c>
      <c r="D359">
        <v>5</v>
      </c>
      <c r="E359" t="s">
        <v>71</v>
      </c>
      <c r="F359" t="s">
        <v>71</v>
      </c>
      <c r="G359" s="5">
        <v>44</v>
      </c>
      <c r="H359" t="s">
        <v>84</v>
      </c>
      <c r="I359" t="s">
        <v>117</v>
      </c>
      <c r="J359" t="s">
        <v>124</v>
      </c>
      <c r="K359" s="12">
        <v>61</v>
      </c>
      <c r="L359" s="12">
        <v>76.25</v>
      </c>
      <c r="M359" s="12">
        <v>305</v>
      </c>
      <c r="N359" s="8">
        <v>381.25</v>
      </c>
      <c r="O359">
        <v>15</v>
      </c>
      <c r="P359" t="s">
        <v>130</v>
      </c>
      <c r="Q359">
        <v>2022</v>
      </c>
      <c r="R359" s="3">
        <v>44696</v>
      </c>
      <c r="S359" s="8">
        <f>Tabla1[[#This Row],[DISCOUNT %]]%*Tabla1[[#This Row],[Total Selling Value]]</f>
        <v>167.75</v>
      </c>
      <c r="T359" s="12">
        <f>Tabla1[[#This Row],[SELLING PRICE]]-Tabla1[[#This Row],[BUYING PRIZE]]</f>
        <v>15.25</v>
      </c>
      <c r="U359" s="12">
        <f>Tabla1[[#This Row],[profit_per_product]]*Tabla1[[#This Row],[QUANTITY]]</f>
        <v>76.25</v>
      </c>
      <c r="V359" s="16">
        <f>Tabla1[[#This Row],[total_profit]]/Tabla1[[#This Row],[Total Selling Value]]</f>
        <v>0.2</v>
      </c>
      <c r="W359" s="4" t="str">
        <f>IF(Tabla1[[#This Row],[Total Buying Value]]&gt;=((2/3)*MAX(Tabla1[Total Buying Value])),"Grande",IF(Tabla1[[#This Row],[Total Buying Value]]&lt;=((1/3)*MAX(Tabla1[Total Buying Value])),"Pequeña","Mediana"))</f>
        <v>Pequeña</v>
      </c>
      <c r="X359" s="4" t="str">
        <f>IF(Tabla1[[#This Row],[PAYMENT MODE]]="CASH","VERDADERO","FALSO")</f>
        <v>FALSO</v>
      </c>
      <c r="Y359" s="15" t="str">
        <f>TEXT(Tabla1[[#This Row],[formatted_date]],"mmm-aaaa")</f>
        <v>may-2022</v>
      </c>
    </row>
    <row r="360" spans="1:25">
      <c r="A360">
        <v>44697</v>
      </c>
      <c r="B360" t="s">
        <v>40</v>
      </c>
      <c r="C360" t="str">
        <f>Tabla1[[#This Row],[DATE]]&amp;Tabla1[[#This Row],[PRODUCT ID]]</f>
        <v>44697P0010</v>
      </c>
      <c r="D360">
        <v>13</v>
      </c>
      <c r="E360" t="s">
        <v>70</v>
      </c>
      <c r="F360" t="s">
        <v>138</v>
      </c>
      <c r="G360" s="5">
        <v>5</v>
      </c>
      <c r="H360" t="s">
        <v>90</v>
      </c>
      <c r="I360" t="s">
        <v>120</v>
      </c>
      <c r="J360" t="s">
        <v>122</v>
      </c>
      <c r="K360" s="12">
        <v>148</v>
      </c>
      <c r="L360" s="12">
        <v>164.28</v>
      </c>
      <c r="M360" s="12">
        <v>1924</v>
      </c>
      <c r="N360" s="8">
        <v>2135.64</v>
      </c>
      <c r="O360">
        <v>16</v>
      </c>
      <c r="P360" t="s">
        <v>130</v>
      </c>
      <c r="Q360">
        <v>2022</v>
      </c>
      <c r="R360" s="3">
        <v>44697</v>
      </c>
      <c r="S360" s="8">
        <f>Tabla1[[#This Row],[DISCOUNT %]]%*Tabla1[[#This Row],[Total Selling Value]]</f>
        <v>106.782</v>
      </c>
      <c r="T360" s="12">
        <f>Tabla1[[#This Row],[SELLING PRICE]]-Tabla1[[#This Row],[BUYING PRIZE]]</f>
        <v>16.28</v>
      </c>
      <c r="U360" s="12">
        <f>Tabla1[[#This Row],[profit_per_product]]*Tabla1[[#This Row],[QUANTITY]]</f>
        <v>211.64000000000001</v>
      </c>
      <c r="V360" s="16">
        <f>Tabla1[[#This Row],[total_profit]]/Tabla1[[#This Row],[Total Selling Value]]</f>
        <v>9.9099099099099114E-2</v>
      </c>
      <c r="W360" s="4" t="str">
        <f>IF(Tabla1[[#This Row],[Total Buying Value]]&gt;=((2/3)*MAX(Tabla1[Total Buying Value])),"Grande",IF(Tabla1[[#This Row],[Total Buying Value]]&lt;=((1/3)*MAX(Tabla1[Total Buying Value])),"Pequeña","Mediana"))</f>
        <v>Grande</v>
      </c>
      <c r="X360" s="4" t="str">
        <f>IF(Tabla1[[#This Row],[PAYMENT MODE]]="CASH","VERDADERO","FALSO")</f>
        <v>VERDADERO</v>
      </c>
      <c r="Y360" s="15" t="str">
        <f>TEXT(Tabla1[[#This Row],[formatted_date]],"mmm-aaaa")</f>
        <v>may-2022</v>
      </c>
    </row>
    <row r="361" spans="1:25">
      <c r="A361">
        <v>44697</v>
      </c>
      <c r="B361" t="s">
        <v>25</v>
      </c>
      <c r="C361" t="str">
        <f>Tabla1[[#This Row],[DATE]]&amp;Tabla1[[#This Row],[PRODUCT ID]]</f>
        <v>44697P0031</v>
      </c>
      <c r="D361">
        <v>13</v>
      </c>
      <c r="E361" t="s">
        <v>71</v>
      </c>
      <c r="F361" t="s">
        <v>71</v>
      </c>
      <c r="G361" s="5">
        <v>31</v>
      </c>
      <c r="H361" t="s">
        <v>78</v>
      </c>
      <c r="I361" t="s">
        <v>121</v>
      </c>
      <c r="J361" t="s">
        <v>123</v>
      </c>
      <c r="K361" s="12">
        <v>93</v>
      </c>
      <c r="L361" s="12">
        <v>104.16</v>
      </c>
      <c r="M361" s="12">
        <v>1209</v>
      </c>
      <c r="N361" s="8">
        <v>1354.08</v>
      </c>
      <c r="O361">
        <v>16</v>
      </c>
      <c r="P361" t="s">
        <v>130</v>
      </c>
      <c r="Q361">
        <v>2022</v>
      </c>
      <c r="R361" s="3">
        <v>44697</v>
      </c>
      <c r="S361" s="8">
        <f>Tabla1[[#This Row],[DISCOUNT %]]%*Tabla1[[#This Row],[Total Selling Value]]</f>
        <v>419.76479999999998</v>
      </c>
      <c r="T361" s="12">
        <f>Tabla1[[#This Row],[SELLING PRICE]]-Tabla1[[#This Row],[BUYING PRIZE]]</f>
        <v>11.159999999999997</v>
      </c>
      <c r="U361" s="12">
        <f>Tabla1[[#This Row],[profit_per_product]]*Tabla1[[#This Row],[QUANTITY]]</f>
        <v>145.07999999999996</v>
      </c>
      <c r="V361" s="16">
        <f>Tabla1[[#This Row],[total_profit]]/Tabla1[[#This Row],[Total Selling Value]]</f>
        <v>0.10714285714285711</v>
      </c>
      <c r="W361" s="4" t="str">
        <f>IF(Tabla1[[#This Row],[Total Buying Value]]&gt;=((2/3)*MAX(Tabla1[Total Buying Value])),"Grande",IF(Tabla1[[#This Row],[Total Buying Value]]&lt;=((1/3)*MAX(Tabla1[Total Buying Value])),"Pequeña","Mediana"))</f>
        <v>Mediana</v>
      </c>
      <c r="X361" s="4" t="str">
        <f>IF(Tabla1[[#This Row],[PAYMENT MODE]]="CASH","VERDADERO","FALSO")</f>
        <v>FALSO</v>
      </c>
      <c r="Y361" s="15" t="str">
        <f>TEXT(Tabla1[[#This Row],[formatted_date]],"mmm-aaaa")</f>
        <v>may-2022</v>
      </c>
    </row>
    <row r="362" spans="1:25">
      <c r="A362">
        <v>44698</v>
      </c>
      <c r="B362" t="s">
        <v>46</v>
      </c>
      <c r="C362" t="str">
        <f>Tabla1[[#This Row],[DATE]]&amp;Tabla1[[#This Row],[PRODUCT ID]]</f>
        <v>44698P0027</v>
      </c>
      <c r="D362">
        <v>8</v>
      </c>
      <c r="E362" t="s">
        <v>70</v>
      </c>
      <c r="F362" t="s">
        <v>138</v>
      </c>
      <c r="G362" s="5">
        <v>8</v>
      </c>
      <c r="H362" t="s">
        <v>97</v>
      </c>
      <c r="I362" t="s">
        <v>121</v>
      </c>
      <c r="J362" t="s">
        <v>124</v>
      </c>
      <c r="K362" s="12">
        <v>48</v>
      </c>
      <c r="L362" s="12">
        <v>57.12</v>
      </c>
      <c r="M362" s="12">
        <v>384</v>
      </c>
      <c r="N362" s="8">
        <v>456.96</v>
      </c>
      <c r="O362">
        <v>17</v>
      </c>
      <c r="P362" t="s">
        <v>130</v>
      </c>
      <c r="Q362">
        <v>2022</v>
      </c>
      <c r="R362" s="3">
        <v>44698</v>
      </c>
      <c r="S362" s="8">
        <f>Tabla1[[#This Row],[DISCOUNT %]]%*Tabla1[[#This Row],[Total Selling Value]]</f>
        <v>36.556800000000003</v>
      </c>
      <c r="T362" s="12">
        <f>Tabla1[[#This Row],[SELLING PRICE]]-Tabla1[[#This Row],[BUYING PRIZE]]</f>
        <v>9.1199999999999974</v>
      </c>
      <c r="U362" s="12">
        <f>Tabla1[[#This Row],[profit_per_product]]*Tabla1[[#This Row],[QUANTITY]]</f>
        <v>72.95999999999998</v>
      </c>
      <c r="V362" s="16">
        <f>Tabla1[[#This Row],[total_profit]]/Tabla1[[#This Row],[Total Selling Value]]</f>
        <v>0.15966386554621845</v>
      </c>
      <c r="W362" s="4" t="str">
        <f>IF(Tabla1[[#This Row],[Total Buying Value]]&gt;=((2/3)*MAX(Tabla1[Total Buying Value])),"Grande",IF(Tabla1[[#This Row],[Total Buying Value]]&lt;=((1/3)*MAX(Tabla1[Total Buying Value])),"Pequeña","Mediana"))</f>
        <v>Pequeña</v>
      </c>
      <c r="X362" s="4" t="str">
        <f>IF(Tabla1[[#This Row],[PAYMENT MODE]]="CASH","VERDADERO","FALSO")</f>
        <v>VERDADERO</v>
      </c>
      <c r="Y362" s="15" t="str">
        <f>TEXT(Tabla1[[#This Row],[formatted_date]],"mmm-aaaa")</f>
        <v>may-2022</v>
      </c>
    </row>
    <row r="363" spans="1:25">
      <c r="A363">
        <v>44699</v>
      </c>
      <c r="B363" t="s">
        <v>46</v>
      </c>
      <c r="C363" t="str">
        <f>Tabla1[[#This Row],[DATE]]&amp;Tabla1[[#This Row],[PRODUCT ID]]</f>
        <v>44699P0027</v>
      </c>
      <c r="D363">
        <v>4</v>
      </c>
      <c r="E363" t="s">
        <v>68</v>
      </c>
      <c r="F363" t="s">
        <v>71</v>
      </c>
      <c r="G363" s="5">
        <v>18</v>
      </c>
      <c r="H363" t="s">
        <v>97</v>
      </c>
      <c r="I363" t="s">
        <v>121</v>
      </c>
      <c r="J363" t="s">
        <v>124</v>
      </c>
      <c r="K363" s="12">
        <v>48</v>
      </c>
      <c r="L363" s="12">
        <v>57.12</v>
      </c>
      <c r="M363" s="12">
        <v>192</v>
      </c>
      <c r="N363" s="8">
        <v>228.48</v>
      </c>
      <c r="O363">
        <v>18</v>
      </c>
      <c r="P363" t="s">
        <v>130</v>
      </c>
      <c r="Q363">
        <v>2022</v>
      </c>
      <c r="R363" s="3">
        <v>44699</v>
      </c>
      <c r="S363" s="8">
        <f>Tabla1[[#This Row],[DISCOUNT %]]%*Tabla1[[#This Row],[Total Selling Value]]</f>
        <v>41.126399999999997</v>
      </c>
      <c r="T363" s="12">
        <f>Tabla1[[#This Row],[SELLING PRICE]]-Tabla1[[#This Row],[BUYING PRIZE]]</f>
        <v>9.1199999999999974</v>
      </c>
      <c r="U363" s="12">
        <f>Tabla1[[#This Row],[profit_per_product]]*Tabla1[[#This Row],[QUANTITY]]</f>
        <v>36.47999999999999</v>
      </c>
      <c r="V363" s="16">
        <f>Tabla1[[#This Row],[total_profit]]/Tabla1[[#This Row],[Total Selling Value]]</f>
        <v>0.15966386554621845</v>
      </c>
      <c r="W363" s="4" t="str">
        <f>IF(Tabla1[[#This Row],[Total Buying Value]]&gt;=((2/3)*MAX(Tabla1[Total Buying Value])),"Grande",IF(Tabla1[[#This Row],[Total Buying Value]]&lt;=((1/3)*MAX(Tabla1[Total Buying Value])),"Pequeña","Mediana"))</f>
        <v>Pequeña</v>
      </c>
      <c r="X363" s="4" t="str">
        <f>IF(Tabla1[[#This Row],[PAYMENT MODE]]="CASH","VERDADERO","FALSO")</f>
        <v>FALSO</v>
      </c>
      <c r="Y363" s="15" t="str">
        <f>TEXT(Tabla1[[#This Row],[formatted_date]],"mmm-aaaa")</f>
        <v>may-2022</v>
      </c>
    </row>
    <row r="364" spans="1:25">
      <c r="A364">
        <v>44699</v>
      </c>
      <c r="B364" t="s">
        <v>21</v>
      </c>
      <c r="C364" t="str">
        <f>Tabla1[[#This Row],[DATE]]&amp;Tabla1[[#This Row],[PRODUCT ID]]</f>
        <v>44699P0038</v>
      </c>
      <c r="D364">
        <v>8</v>
      </c>
      <c r="E364" t="s">
        <v>68</v>
      </c>
      <c r="F364" t="s">
        <v>71</v>
      </c>
      <c r="G364" s="5">
        <v>8</v>
      </c>
      <c r="H364" t="s">
        <v>74</v>
      </c>
      <c r="I364" t="s">
        <v>118</v>
      </c>
      <c r="J364" t="s">
        <v>123</v>
      </c>
      <c r="K364" s="12">
        <v>72</v>
      </c>
      <c r="L364" s="12">
        <v>79.92</v>
      </c>
      <c r="M364" s="12">
        <v>576</v>
      </c>
      <c r="N364" s="8">
        <v>639.36</v>
      </c>
      <c r="O364">
        <v>18</v>
      </c>
      <c r="P364" t="s">
        <v>130</v>
      </c>
      <c r="Q364">
        <v>2022</v>
      </c>
      <c r="R364" s="3">
        <v>44699</v>
      </c>
      <c r="S364" s="8">
        <f>Tabla1[[#This Row],[DISCOUNT %]]%*Tabla1[[#This Row],[Total Selling Value]]</f>
        <v>51.148800000000001</v>
      </c>
      <c r="T364" s="12">
        <f>Tabla1[[#This Row],[SELLING PRICE]]-Tabla1[[#This Row],[BUYING PRIZE]]</f>
        <v>7.9200000000000017</v>
      </c>
      <c r="U364" s="12">
        <f>Tabla1[[#This Row],[profit_per_product]]*Tabla1[[#This Row],[QUANTITY]]</f>
        <v>63.360000000000014</v>
      </c>
      <c r="V364" s="16">
        <f>Tabla1[[#This Row],[total_profit]]/Tabla1[[#This Row],[Total Selling Value]]</f>
        <v>9.9099099099099114E-2</v>
      </c>
      <c r="W364" s="4" t="str">
        <f>IF(Tabla1[[#This Row],[Total Buying Value]]&gt;=((2/3)*MAX(Tabla1[Total Buying Value])),"Grande",IF(Tabla1[[#This Row],[Total Buying Value]]&lt;=((1/3)*MAX(Tabla1[Total Buying Value])),"Pequeña","Mediana"))</f>
        <v>Pequeña</v>
      </c>
      <c r="X364" s="4" t="str">
        <f>IF(Tabla1[[#This Row],[PAYMENT MODE]]="CASH","VERDADERO","FALSO")</f>
        <v>FALSO</v>
      </c>
      <c r="Y364" s="15" t="str">
        <f>TEXT(Tabla1[[#This Row],[formatted_date]],"mmm-aaaa")</f>
        <v>may-2022</v>
      </c>
    </row>
    <row r="365" spans="1:25">
      <c r="A365">
        <v>44701</v>
      </c>
      <c r="B365" t="s">
        <v>31</v>
      </c>
      <c r="C365" t="str">
        <f>Tabla1[[#This Row],[DATE]]&amp;Tabla1[[#This Row],[PRODUCT ID]]</f>
        <v>44701P0044</v>
      </c>
      <c r="D365">
        <v>15</v>
      </c>
      <c r="E365" t="s">
        <v>71</v>
      </c>
      <c r="F365" t="s">
        <v>138</v>
      </c>
      <c r="G365" s="5">
        <v>39</v>
      </c>
      <c r="H365" t="s">
        <v>81</v>
      </c>
      <c r="I365" t="s">
        <v>118</v>
      </c>
      <c r="J365" t="s">
        <v>123</v>
      </c>
      <c r="K365" s="12">
        <v>76</v>
      </c>
      <c r="L365" s="12">
        <v>82.08</v>
      </c>
      <c r="M365" s="12">
        <v>1140</v>
      </c>
      <c r="N365" s="8">
        <v>1231.2</v>
      </c>
      <c r="O365">
        <v>20</v>
      </c>
      <c r="P365" t="s">
        <v>130</v>
      </c>
      <c r="Q365">
        <v>2022</v>
      </c>
      <c r="R365" s="3">
        <v>44701</v>
      </c>
      <c r="S365" s="8">
        <f>Tabla1[[#This Row],[DISCOUNT %]]%*Tabla1[[#This Row],[Total Selling Value]]</f>
        <v>480.16800000000001</v>
      </c>
      <c r="T365" s="12">
        <f>Tabla1[[#This Row],[SELLING PRICE]]-Tabla1[[#This Row],[BUYING PRIZE]]</f>
        <v>6.0799999999999983</v>
      </c>
      <c r="U365" s="12">
        <f>Tabla1[[#This Row],[profit_per_product]]*Tabla1[[#This Row],[QUANTITY]]</f>
        <v>91.199999999999974</v>
      </c>
      <c r="V365" s="16">
        <f>Tabla1[[#This Row],[total_profit]]/Tabla1[[#This Row],[Total Selling Value]]</f>
        <v>7.4074074074074056E-2</v>
      </c>
      <c r="W365" s="4" t="str">
        <f>IF(Tabla1[[#This Row],[Total Buying Value]]&gt;=((2/3)*MAX(Tabla1[Total Buying Value])),"Grande",IF(Tabla1[[#This Row],[Total Buying Value]]&lt;=((1/3)*MAX(Tabla1[Total Buying Value])),"Pequeña","Mediana"))</f>
        <v>Mediana</v>
      </c>
      <c r="X365" s="4" t="str">
        <f>IF(Tabla1[[#This Row],[PAYMENT MODE]]="CASH","VERDADERO","FALSO")</f>
        <v>VERDADERO</v>
      </c>
      <c r="Y365" s="15" t="str">
        <f>TEXT(Tabla1[[#This Row],[formatted_date]],"mmm-aaaa")</f>
        <v>may-2022</v>
      </c>
    </row>
    <row r="366" spans="1:25">
      <c r="A366">
        <v>44703</v>
      </c>
      <c r="B366" t="s">
        <v>47</v>
      </c>
      <c r="C366" t="str">
        <f>Tabla1[[#This Row],[DATE]]&amp;Tabla1[[#This Row],[PRODUCT ID]]</f>
        <v>44703P0015</v>
      </c>
      <c r="D366">
        <v>12</v>
      </c>
      <c r="E366" t="s">
        <v>70</v>
      </c>
      <c r="F366" t="s">
        <v>71</v>
      </c>
      <c r="G366" s="5">
        <v>3</v>
      </c>
      <c r="H366" t="s">
        <v>98</v>
      </c>
      <c r="I366" t="s">
        <v>120</v>
      </c>
      <c r="J366" t="s">
        <v>125</v>
      </c>
      <c r="K366" s="12">
        <v>12</v>
      </c>
      <c r="L366" s="12">
        <v>15.72</v>
      </c>
      <c r="M366" s="12">
        <v>144</v>
      </c>
      <c r="N366" s="8">
        <v>188.64</v>
      </c>
      <c r="O366">
        <v>22</v>
      </c>
      <c r="P366" t="s">
        <v>130</v>
      </c>
      <c r="Q366">
        <v>2022</v>
      </c>
      <c r="R366" s="3">
        <v>44703</v>
      </c>
      <c r="S366" s="8">
        <f>Tabla1[[#This Row],[DISCOUNT %]]%*Tabla1[[#This Row],[Total Selling Value]]</f>
        <v>5.6591999999999993</v>
      </c>
      <c r="T366" s="12">
        <f>Tabla1[[#This Row],[SELLING PRICE]]-Tabla1[[#This Row],[BUYING PRIZE]]</f>
        <v>3.7200000000000006</v>
      </c>
      <c r="U366" s="12">
        <f>Tabla1[[#This Row],[profit_per_product]]*Tabla1[[#This Row],[QUANTITY]]</f>
        <v>44.640000000000008</v>
      </c>
      <c r="V366" s="16">
        <f>Tabla1[[#This Row],[total_profit]]/Tabla1[[#This Row],[Total Selling Value]]</f>
        <v>0.23664122137404586</v>
      </c>
      <c r="W366" s="4" t="str">
        <f>IF(Tabla1[[#This Row],[Total Buying Value]]&gt;=((2/3)*MAX(Tabla1[Total Buying Value])),"Grande",IF(Tabla1[[#This Row],[Total Buying Value]]&lt;=((1/3)*MAX(Tabla1[Total Buying Value])),"Pequeña","Mediana"))</f>
        <v>Pequeña</v>
      </c>
      <c r="X366" s="4" t="str">
        <f>IF(Tabla1[[#This Row],[PAYMENT MODE]]="CASH","VERDADERO","FALSO")</f>
        <v>FALSO</v>
      </c>
      <c r="Y366" s="15" t="str">
        <f>TEXT(Tabla1[[#This Row],[formatted_date]],"mmm-aaaa")</f>
        <v>may-2022</v>
      </c>
    </row>
    <row r="367" spans="1:25">
      <c r="A367">
        <v>44706</v>
      </c>
      <c r="B367" t="s">
        <v>49</v>
      </c>
      <c r="C367" t="str">
        <f>Tabla1[[#This Row],[DATE]]&amp;Tabla1[[#This Row],[PRODUCT ID]]</f>
        <v>44706P0002</v>
      </c>
      <c r="D367">
        <v>7</v>
      </c>
      <c r="E367" t="s">
        <v>71</v>
      </c>
      <c r="F367" t="s">
        <v>71</v>
      </c>
      <c r="G367" s="5">
        <v>29</v>
      </c>
      <c r="H367" t="s">
        <v>101</v>
      </c>
      <c r="I367" t="s">
        <v>119</v>
      </c>
      <c r="J367" t="s">
        <v>123</v>
      </c>
      <c r="K367" s="12">
        <v>105</v>
      </c>
      <c r="L367" s="12">
        <v>142.80000000000001</v>
      </c>
      <c r="M367" s="12">
        <v>735</v>
      </c>
      <c r="N367" s="8">
        <v>999.60000000000014</v>
      </c>
      <c r="O367">
        <v>25</v>
      </c>
      <c r="P367" t="s">
        <v>130</v>
      </c>
      <c r="Q367">
        <v>2022</v>
      </c>
      <c r="R367" s="3">
        <v>44706</v>
      </c>
      <c r="S367" s="8">
        <f>Tabla1[[#This Row],[DISCOUNT %]]%*Tabla1[[#This Row],[Total Selling Value]]</f>
        <v>289.88400000000001</v>
      </c>
      <c r="T367" s="12">
        <f>Tabla1[[#This Row],[SELLING PRICE]]-Tabla1[[#This Row],[BUYING PRIZE]]</f>
        <v>37.800000000000011</v>
      </c>
      <c r="U367" s="12">
        <f>Tabla1[[#This Row],[profit_per_product]]*Tabla1[[#This Row],[QUANTITY]]</f>
        <v>264.60000000000008</v>
      </c>
      <c r="V367" s="16">
        <f>Tabla1[[#This Row],[total_profit]]/Tabla1[[#This Row],[Total Selling Value]]</f>
        <v>0.26470588235294124</v>
      </c>
      <c r="W367" s="4" t="str">
        <f>IF(Tabla1[[#This Row],[Total Buying Value]]&gt;=((2/3)*MAX(Tabla1[Total Buying Value])),"Grande",IF(Tabla1[[#This Row],[Total Buying Value]]&lt;=((1/3)*MAX(Tabla1[Total Buying Value])),"Pequeña","Mediana"))</f>
        <v>Pequeña</v>
      </c>
      <c r="X367" s="4" t="str">
        <f>IF(Tabla1[[#This Row],[PAYMENT MODE]]="CASH","VERDADERO","FALSO")</f>
        <v>FALSO</v>
      </c>
      <c r="Y367" s="15" t="str">
        <f>TEXT(Tabla1[[#This Row],[formatted_date]],"mmm-aaaa")</f>
        <v>may-2022</v>
      </c>
    </row>
    <row r="368" spans="1:25">
      <c r="A368">
        <v>44707</v>
      </c>
      <c r="B368" t="s">
        <v>53</v>
      </c>
      <c r="C368" t="str">
        <f>Tabla1[[#This Row],[DATE]]&amp;Tabla1[[#This Row],[PRODUCT ID]]</f>
        <v>44707P0028</v>
      </c>
      <c r="D368">
        <v>2</v>
      </c>
      <c r="E368" t="s">
        <v>70</v>
      </c>
      <c r="F368" t="s">
        <v>71</v>
      </c>
      <c r="G368" s="5">
        <v>12</v>
      </c>
      <c r="H368" t="s">
        <v>105</v>
      </c>
      <c r="I368" t="s">
        <v>121</v>
      </c>
      <c r="J368" t="s">
        <v>125</v>
      </c>
      <c r="K368" s="12">
        <v>37</v>
      </c>
      <c r="L368" s="12">
        <v>41.81</v>
      </c>
      <c r="M368" s="12">
        <v>74</v>
      </c>
      <c r="N368" s="8">
        <v>83.62</v>
      </c>
      <c r="O368">
        <v>26</v>
      </c>
      <c r="P368" t="s">
        <v>130</v>
      </c>
      <c r="Q368">
        <v>2022</v>
      </c>
      <c r="R368" s="3">
        <v>44707</v>
      </c>
      <c r="S368" s="8">
        <f>Tabla1[[#This Row],[DISCOUNT %]]%*Tabla1[[#This Row],[Total Selling Value]]</f>
        <v>10.0344</v>
      </c>
      <c r="T368" s="12">
        <f>Tabla1[[#This Row],[SELLING PRICE]]-Tabla1[[#This Row],[BUYING PRIZE]]</f>
        <v>4.8100000000000023</v>
      </c>
      <c r="U368" s="12">
        <f>Tabla1[[#This Row],[profit_per_product]]*Tabla1[[#This Row],[QUANTITY]]</f>
        <v>9.6200000000000045</v>
      </c>
      <c r="V368" s="16">
        <f>Tabla1[[#This Row],[total_profit]]/Tabla1[[#This Row],[Total Selling Value]]</f>
        <v>0.11504424778761067</v>
      </c>
      <c r="W368" s="4" t="str">
        <f>IF(Tabla1[[#This Row],[Total Buying Value]]&gt;=((2/3)*MAX(Tabla1[Total Buying Value])),"Grande",IF(Tabla1[[#This Row],[Total Buying Value]]&lt;=((1/3)*MAX(Tabla1[Total Buying Value])),"Pequeña","Mediana"))</f>
        <v>Pequeña</v>
      </c>
      <c r="X368" s="4" t="str">
        <f>IF(Tabla1[[#This Row],[PAYMENT MODE]]="CASH","VERDADERO","FALSO")</f>
        <v>FALSO</v>
      </c>
      <c r="Y368" s="15" t="str">
        <f>TEXT(Tabla1[[#This Row],[formatted_date]],"mmm-aaaa")</f>
        <v>may-2022</v>
      </c>
    </row>
    <row r="369" spans="1:25">
      <c r="A369">
        <v>44707</v>
      </c>
      <c r="B369" t="s">
        <v>46</v>
      </c>
      <c r="C369" t="str">
        <f>Tabla1[[#This Row],[DATE]]&amp;Tabla1[[#This Row],[PRODUCT ID]]</f>
        <v>44707P0027</v>
      </c>
      <c r="D369">
        <v>2</v>
      </c>
      <c r="E369" t="s">
        <v>71</v>
      </c>
      <c r="F369" t="s">
        <v>71</v>
      </c>
      <c r="G369" s="5">
        <v>51</v>
      </c>
      <c r="H369" t="s">
        <v>97</v>
      </c>
      <c r="I369" t="s">
        <v>121</v>
      </c>
      <c r="J369" t="s">
        <v>124</v>
      </c>
      <c r="K369" s="12">
        <v>48</v>
      </c>
      <c r="L369" s="12">
        <v>57.12</v>
      </c>
      <c r="M369" s="12">
        <v>96</v>
      </c>
      <c r="N369" s="8">
        <v>114.24</v>
      </c>
      <c r="O369">
        <v>26</v>
      </c>
      <c r="P369" t="s">
        <v>130</v>
      </c>
      <c r="Q369">
        <v>2022</v>
      </c>
      <c r="R369" s="3">
        <v>44707</v>
      </c>
      <c r="S369" s="8">
        <f>Tabla1[[#This Row],[DISCOUNT %]]%*Tabla1[[#This Row],[Total Selling Value]]</f>
        <v>58.2624</v>
      </c>
      <c r="T369" s="12">
        <f>Tabla1[[#This Row],[SELLING PRICE]]-Tabla1[[#This Row],[BUYING PRIZE]]</f>
        <v>9.1199999999999974</v>
      </c>
      <c r="U369" s="12">
        <f>Tabla1[[#This Row],[profit_per_product]]*Tabla1[[#This Row],[QUANTITY]]</f>
        <v>18.239999999999995</v>
      </c>
      <c r="V369" s="16">
        <f>Tabla1[[#This Row],[total_profit]]/Tabla1[[#This Row],[Total Selling Value]]</f>
        <v>0.15966386554621845</v>
      </c>
      <c r="W369" s="4" t="str">
        <f>IF(Tabla1[[#This Row],[Total Buying Value]]&gt;=((2/3)*MAX(Tabla1[Total Buying Value])),"Grande",IF(Tabla1[[#This Row],[Total Buying Value]]&lt;=((1/3)*MAX(Tabla1[Total Buying Value])),"Pequeña","Mediana"))</f>
        <v>Pequeña</v>
      </c>
      <c r="X369" s="4" t="str">
        <f>IF(Tabla1[[#This Row],[PAYMENT MODE]]="CASH","VERDADERO","FALSO")</f>
        <v>FALSO</v>
      </c>
      <c r="Y369" s="15" t="str">
        <f>TEXT(Tabla1[[#This Row],[formatted_date]],"mmm-aaaa")</f>
        <v>may-2022</v>
      </c>
    </row>
    <row r="370" spans="1:25">
      <c r="A370">
        <v>44709</v>
      </c>
      <c r="B370" t="s">
        <v>61</v>
      </c>
      <c r="C370" t="str">
        <f>Tabla1[[#This Row],[DATE]]&amp;Tabla1[[#This Row],[PRODUCT ID]]</f>
        <v>44709P0041</v>
      </c>
      <c r="D370">
        <v>10</v>
      </c>
      <c r="E370" t="s">
        <v>68</v>
      </c>
      <c r="F370" t="s">
        <v>138</v>
      </c>
      <c r="G370" s="5">
        <v>50</v>
      </c>
      <c r="H370" t="s">
        <v>114</v>
      </c>
      <c r="I370" t="s">
        <v>118</v>
      </c>
      <c r="J370" t="s">
        <v>122</v>
      </c>
      <c r="K370" s="12">
        <v>138</v>
      </c>
      <c r="L370" s="12">
        <v>173.88</v>
      </c>
      <c r="M370" s="12">
        <v>1380</v>
      </c>
      <c r="N370" s="8">
        <v>1738.8</v>
      </c>
      <c r="O370">
        <v>28</v>
      </c>
      <c r="P370" t="s">
        <v>130</v>
      </c>
      <c r="Q370">
        <v>2022</v>
      </c>
      <c r="R370" s="3">
        <v>44709</v>
      </c>
      <c r="S370" s="8">
        <f>Tabla1[[#This Row],[DISCOUNT %]]%*Tabla1[[#This Row],[Total Selling Value]]</f>
        <v>869.4</v>
      </c>
      <c r="T370" s="12">
        <f>Tabla1[[#This Row],[SELLING PRICE]]-Tabla1[[#This Row],[BUYING PRIZE]]</f>
        <v>35.879999999999995</v>
      </c>
      <c r="U370" s="12">
        <f>Tabla1[[#This Row],[profit_per_product]]*Tabla1[[#This Row],[QUANTITY]]</f>
        <v>358.79999999999995</v>
      </c>
      <c r="V370" s="16">
        <f>Tabla1[[#This Row],[total_profit]]/Tabla1[[#This Row],[Total Selling Value]]</f>
        <v>0.20634920634920634</v>
      </c>
      <c r="W370" s="4" t="str">
        <f>IF(Tabla1[[#This Row],[Total Buying Value]]&gt;=((2/3)*MAX(Tabla1[Total Buying Value])),"Grande",IF(Tabla1[[#This Row],[Total Buying Value]]&lt;=((1/3)*MAX(Tabla1[Total Buying Value])),"Pequeña","Mediana"))</f>
        <v>Mediana</v>
      </c>
      <c r="X370" s="4" t="str">
        <f>IF(Tabla1[[#This Row],[PAYMENT MODE]]="CASH","VERDADERO","FALSO")</f>
        <v>VERDADERO</v>
      </c>
      <c r="Y370" s="15" t="str">
        <f>TEXT(Tabla1[[#This Row],[formatted_date]],"mmm-aaaa")</f>
        <v>may-2022</v>
      </c>
    </row>
    <row r="371" spans="1:25">
      <c r="A371">
        <v>44709</v>
      </c>
      <c r="B371" t="s">
        <v>45</v>
      </c>
      <c r="C371" t="str">
        <f>Tabla1[[#This Row],[DATE]]&amp;Tabla1[[#This Row],[PRODUCT ID]]</f>
        <v>44709P0008</v>
      </c>
      <c r="D371">
        <v>5</v>
      </c>
      <c r="E371" t="s">
        <v>68</v>
      </c>
      <c r="F371" t="s">
        <v>71</v>
      </c>
      <c r="G371" s="5">
        <v>43</v>
      </c>
      <c r="H371" t="s">
        <v>96</v>
      </c>
      <c r="I371" t="s">
        <v>119</v>
      </c>
      <c r="J371" t="s">
        <v>123</v>
      </c>
      <c r="K371" s="12">
        <v>83</v>
      </c>
      <c r="L371" s="12">
        <v>94.62</v>
      </c>
      <c r="M371" s="12">
        <v>415</v>
      </c>
      <c r="N371" s="8">
        <v>473.1</v>
      </c>
      <c r="O371">
        <v>28</v>
      </c>
      <c r="P371" t="s">
        <v>130</v>
      </c>
      <c r="Q371">
        <v>2022</v>
      </c>
      <c r="R371" s="3">
        <v>44709</v>
      </c>
      <c r="S371" s="8">
        <f>Tabla1[[#This Row],[DISCOUNT %]]%*Tabla1[[#This Row],[Total Selling Value]]</f>
        <v>203.43299999999999</v>
      </c>
      <c r="T371" s="12">
        <f>Tabla1[[#This Row],[SELLING PRICE]]-Tabla1[[#This Row],[BUYING PRIZE]]</f>
        <v>11.620000000000005</v>
      </c>
      <c r="U371" s="12">
        <f>Tabla1[[#This Row],[profit_per_product]]*Tabla1[[#This Row],[QUANTITY]]</f>
        <v>58.100000000000023</v>
      </c>
      <c r="V371" s="16">
        <f>Tabla1[[#This Row],[total_profit]]/Tabla1[[#This Row],[Total Selling Value]]</f>
        <v>0.1228070175438597</v>
      </c>
      <c r="W371" s="4" t="str">
        <f>IF(Tabla1[[#This Row],[Total Buying Value]]&gt;=((2/3)*MAX(Tabla1[Total Buying Value])),"Grande",IF(Tabla1[[#This Row],[Total Buying Value]]&lt;=((1/3)*MAX(Tabla1[Total Buying Value])),"Pequeña","Mediana"))</f>
        <v>Pequeña</v>
      </c>
      <c r="X371" s="4" t="str">
        <f>IF(Tabla1[[#This Row],[PAYMENT MODE]]="CASH","VERDADERO","FALSO")</f>
        <v>FALSO</v>
      </c>
      <c r="Y371" s="15" t="str">
        <f>TEXT(Tabla1[[#This Row],[formatted_date]],"mmm-aaaa")</f>
        <v>may-2022</v>
      </c>
    </row>
    <row r="372" spans="1:25">
      <c r="A372">
        <v>44709</v>
      </c>
      <c r="B372" t="s">
        <v>40</v>
      </c>
      <c r="C372" t="str">
        <f>Tabla1[[#This Row],[DATE]]&amp;Tabla1[[#This Row],[PRODUCT ID]]</f>
        <v>44709P0010</v>
      </c>
      <c r="D372">
        <v>9</v>
      </c>
      <c r="E372" t="s">
        <v>71</v>
      </c>
      <c r="F372" t="s">
        <v>138</v>
      </c>
      <c r="G372" s="5">
        <v>23</v>
      </c>
      <c r="H372" t="s">
        <v>90</v>
      </c>
      <c r="I372" t="s">
        <v>120</v>
      </c>
      <c r="J372" t="s">
        <v>122</v>
      </c>
      <c r="K372" s="12">
        <v>148</v>
      </c>
      <c r="L372" s="12">
        <v>164.28</v>
      </c>
      <c r="M372" s="12">
        <v>1332</v>
      </c>
      <c r="N372" s="8">
        <v>1478.52</v>
      </c>
      <c r="O372">
        <v>28</v>
      </c>
      <c r="P372" t="s">
        <v>130</v>
      </c>
      <c r="Q372">
        <v>2022</v>
      </c>
      <c r="R372" s="3">
        <v>44709</v>
      </c>
      <c r="S372" s="8">
        <f>Tabla1[[#This Row],[DISCOUNT %]]%*Tabla1[[#This Row],[Total Selling Value]]</f>
        <v>340.05959999999999</v>
      </c>
      <c r="T372" s="12">
        <f>Tabla1[[#This Row],[SELLING PRICE]]-Tabla1[[#This Row],[BUYING PRIZE]]</f>
        <v>16.28</v>
      </c>
      <c r="U372" s="12">
        <f>Tabla1[[#This Row],[profit_per_product]]*Tabla1[[#This Row],[QUANTITY]]</f>
        <v>146.52000000000001</v>
      </c>
      <c r="V372" s="16">
        <f>Tabla1[[#This Row],[total_profit]]/Tabla1[[#This Row],[Total Selling Value]]</f>
        <v>9.9099099099099114E-2</v>
      </c>
      <c r="W372" s="4" t="str">
        <f>IF(Tabla1[[#This Row],[Total Buying Value]]&gt;=((2/3)*MAX(Tabla1[Total Buying Value])),"Grande",IF(Tabla1[[#This Row],[Total Buying Value]]&lt;=((1/3)*MAX(Tabla1[Total Buying Value])),"Pequeña","Mediana"))</f>
        <v>Mediana</v>
      </c>
      <c r="X372" s="4" t="str">
        <f>IF(Tabla1[[#This Row],[PAYMENT MODE]]="CASH","VERDADERO","FALSO")</f>
        <v>VERDADERO</v>
      </c>
      <c r="Y372" s="15" t="str">
        <f>TEXT(Tabla1[[#This Row],[formatted_date]],"mmm-aaaa")</f>
        <v>may-2022</v>
      </c>
    </row>
    <row r="373" spans="1:25">
      <c r="A373">
        <v>44709</v>
      </c>
      <c r="B373" t="s">
        <v>23</v>
      </c>
      <c r="C373" t="str">
        <f>Tabla1[[#This Row],[DATE]]&amp;Tabla1[[#This Row],[PRODUCT ID]]</f>
        <v>44709P0004</v>
      </c>
      <c r="D373">
        <v>12</v>
      </c>
      <c r="E373" t="s">
        <v>71</v>
      </c>
      <c r="F373" t="s">
        <v>71</v>
      </c>
      <c r="G373" s="5">
        <v>22</v>
      </c>
      <c r="H373" t="s">
        <v>76</v>
      </c>
      <c r="I373" t="s">
        <v>119</v>
      </c>
      <c r="J373" t="s">
        <v>124</v>
      </c>
      <c r="K373" s="12">
        <v>44</v>
      </c>
      <c r="L373" s="12">
        <v>48.84</v>
      </c>
      <c r="M373" s="12">
        <v>528</v>
      </c>
      <c r="N373" s="8">
        <v>586.08000000000004</v>
      </c>
      <c r="O373">
        <v>28</v>
      </c>
      <c r="P373" t="s">
        <v>130</v>
      </c>
      <c r="Q373">
        <v>2022</v>
      </c>
      <c r="R373" s="3">
        <v>44709</v>
      </c>
      <c r="S373" s="8">
        <f>Tabla1[[#This Row],[DISCOUNT %]]%*Tabla1[[#This Row],[Total Selling Value]]</f>
        <v>128.9376</v>
      </c>
      <c r="T373" s="12">
        <f>Tabla1[[#This Row],[SELLING PRICE]]-Tabla1[[#This Row],[BUYING PRIZE]]</f>
        <v>4.8400000000000034</v>
      </c>
      <c r="U373" s="12">
        <f>Tabla1[[#This Row],[profit_per_product]]*Tabla1[[#This Row],[QUANTITY]]</f>
        <v>58.080000000000041</v>
      </c>
      <c r="V373" s="16">
        <f>Tabla1[[#This Row],[total_profit]]/Tabla1[[#This Row],[Total Selling Value]]</f>
        <v>9.9099099099099155E-2</v>
      </c>
      <c r="W373" s="4" t="str">
        <f>IF(Tabla1[[#This Row],[Total Buying Value]]&gt;=((2/3)*MAX(Tabla1[Total Buying Value])),"Grande",IF(Tabla1[[#This Row],[Total Buying Value]]&lt;=((1/3)*MAX(Tabla1[Total Buying Value])),"Pequeña","Mediana"))</f>
        <v>Pequeña</v>
      </c>
      <c r="X373" s="4" t="str">
        <f>IF(Tabla1[[#This Row],[PAYMENT MODE]]="CASH","VERDADERO","FALSO")</f>
        <v>FALSO</v>
      </c>
      <c r="Y373" s="15" t="str">
        <f>TEXT(Tabla1[[#This Row],[formatted_date]],"mmm-aaaa")</f>
        <v>may-2022</v>
      </c>
    </row>
    <row r="374" spans="1:25">
      <c r="A374">
        <v>44709</v>
      </c>
      <c r="B374" t="s">
        <v>34</v>
      </c>
      <c r="C374" t="str">
        <f>Tabla1[[#This Row],[DATE]]&amp;Tabla1[[#This Row],[PRODUCT ID]]</f>
        <v>44709P0020</v>
      </c>
      <c r="D374">
        <v>14</v>
      </c>
      <c r="E374" t="s">
        <v>70</v>
      </c>
      <c r="F374" t="s">
        <v>138</v>
      </c>
      <c r="G374" s="5">
        <v>17</v>
      </c>
      <c r="H374" t="s">
        <v>84</v>
      </c>
      <c r="I374" t="s">
        <v>117</v>
      </c>
      <c r="J374" t="s">
        <v>124</v>
      </c>
      <c r="K374" s="12">
        <v>61</v>
      </c>
      <c r="L374" s="12">
        <v>76.25</v>
      </c>
      <c r="M374" s="12">
        <v>854</v>
      </c>
      <c r="N374" s="8">
        <v>1067.5</v>
      </c>
      <c r="O374">
        <v>28</v>
      </c>
      <c r="P374" t="s">
        <v>130</v>
      </c>
      <c r="Q374">
        <v>2022</v>
      </c>
      <c r="R374" s="3">
        <v>44709</v>
      </c>
      <c r="S374" s="8">
        <f>Tabla1[[#This Row],[DISCOUNT %]]%*Tabla1[[#This Row],[Total Selling Value]]</f>
        <v>181.47500000000002</v>
      </c>
      <c r="T374" s="12">
        <f>Tabla1[[#This Row],[SELLING PRICE]]-Tabla1[[#This Row],[BUYING PRIZE]]</f>
        <v>15.25</v>
      </c>
      <c r="U374" s="12">
        <f>Tabla1[[#This Row],[profit_per_product]]*Tabla1[[#This Row],[QUANTITY]]</f>
        <v>213.5</v>
      </c>
      <c r="V374" s="16">
        <f>Tabla1[[#This Row],[total_profit]]/Tabla1[[#This Row],[Total Selling Value]]</f>
        <v>0.2</v>
      </c>
      <c r="W374" s="4" t="str">
        <f>IF(Tabla1[[#This Row],[Total Buying Value]]&gt;=((2/3)*MAX(Tabla1[Total Buying Value])),"Grande",IF(Tabla1[[#This Row],[Total Buying Value]]&lt;=((1/3)*MAX(Tabla1[Total Buying Value])),"Pequeña","Mediana"))</f>
        <v>Mediana</v>
      </c>
      <c r="X374" s="4" t="str">
        <f>IF(Tabla1[[#This Row],[PAYMENT MODE]]="CASH","VERDADERO","FALSO")</f>
        <v>VERDADERO</v>
      </c>
      <c r="Y374" s="15" t="str">
        <f>TEXT(Tabla1[[#This Row],[formatted_date]],"mmm-aaaa")</f>
        <v>may-2022</v>
      </c>
    </row>
    <row r="375" spans="1:25">
      <c r="A375">
        <v>44711</v>
      </c>
      <c r="B375" t="s">
        <v>31</v>
      </c>
      <c r="C375" t="str">
        <f>Tabla1[[#This Row],[DATE]]&amp;Tabla1[[#This Row],[PRODUCT ID]]</f>
        <v>44711P0044</v>
      </c>
      <c r="D375">
        <v>9</v>
      </c>
      <c r="E375" t="s">
        <v>70</v>
      </c>
      <c r="F375" t="s">
        <v>71</v>
      </c>
      <c r="G375" s="5">
        <v>21</v>
      </c>
      <c r="H375" t="s">
        <v>81</v>
      </c>
      <c r="I375" t="s">
        <v>118</v>
      </c>
      <c r="J375" t="s">
        <v>123</v>
      </c>
      <c r="K375" s="12">
        <v>76</v>
      </c>
      <c r="L375" s="12">
        <v>82.08</v>
      </c>
      <c r="M375" s="12">
        <v>684</v>
      </c>
      <c r="N375" s="8">
        <v>738.72</v>
      </c>
      <c r="O375">
        <v>30</v>
      </c>
      <c r="P375" t="s">
        <v>130</v>
      </c>
      <c r="Q375">
        <v>2022</v>
      </c>
      <c r="R375" s="3">
        <v>44711</v>
      </c>
      <c r="S375" s="8">
        <f>Tabla1[[#This Row],[DISCOUNT %]]%*Tabla1[[#This Row],[Total Selling Value]]</f>
        <v>155.13120000000001</v>
      </c>
      <c r="T375" s="12">
        <f>Tabla1[[#This Row],[SELLING PRICE]]-Tabla1[[#This Row],[BUYING PRIZE]]</f>
        <v>6.0799999999999983</v>
      </c>
      <c r="U375" s="12">
        <f>Tabla1[[#This Row],[profit_per_product]]*Tabla1[[#This Row],[QUANTITY]]</f>
        <v>54.719999999999985</v>
      </c>
      <c r="V375" s="16">
        <f>Tabla1[[#This Row],[total_profit]]/Tabla1[[#This Row],[Total Selling Value]]</f>
        <v>7.4074074074074056E-2</v>
      </c>
      <c r="W375" s="4" t="str">
        <f>IF(Tabla1[[#This Row],[Total Buying Value]]&gt;=((2/3)*MAX(Tabla1[Total Buying Value])),"Grande",IF(Tabla1[[#This Row],[Total Buying Value]]&lt;=((1/3)*MAX(Tabla1[Total Buying Value])),"Pequeña","Mediana"))</f>
        <v>Pequeña</v>
      </c>
      <c r="X375" s="4" t="str">
        <f>IF(Tabla1[[#This Row],[PAYMENT MODE]]="CASH","VERDADERO","FALSO")</f>
        <v>FALSO</v>
      </c>
      <c r="Y375" s="15" t="str">
        <f>TEXT(Tabla1[[#This Row],[formatted_date]],"mmm-aaaa")</f>
        <v>may-2022</v>
      </c>
    </row>
    <row r="376" spans="1:25">
      <c r="A376">
        <v>44711</v>
      </c>
      <c r="B376" t="s">
        <v>44</v>
      </c>
      <c r="C376" t="str">
        <f>Tabla1[[#This Row],[DATE]]&amp;Tabla1[[#This Row],[PRODUCT ID]]</f>
        <v>44711P0005</v>
      </c>
      <c r="D376">
        <v>4</v>
      </c>
      <c r="E376" t="s">
        <v>68</v>
      </c>
      <c r="F376" t="s">
        <v>138</v>
      </c>
      <c r="G376" s="5">
        <v>16</v>
      </c>
      <c r="H376" t="s">
        <v>95</v>
      </c>
      <c r="I376" t="s">
        <v>119</v>
      </c>
      <c r="J376" t="s">
        <v>122</v>
      </c>
      <c r="K376" s="12">
        <v>133</v>
      </c>
      <c r="L376" s="12">
        <v>155.61000000000001</v>
      </c>
      <c r="M376" s="12">
        <v>532</v>
      </c>
      <c r="N376" s="8">
        <v>622.44000000000005</v>
      </c>
      <c r="O376">
        <v>30</v>
      </c>
      <c r="P376" t="s">
        <v>130</v>
      </c>
      <c r="Q376">
        <v>2022</v>
      </c>
      <c r="R376" s="3">
        <v>44711</v>
      </c>
      <c r="S376" s="8">
        <f>Tabla1[[#This Row],[DISCOUNT %]]%*Tabla1[[#This Row],[Total Selling Value]]</f>
        <v>99.590400000000017</v>
      </c>
      <c r="T376" s="12">
        <f>Tabla1[[#This Row],[SELLING PRICE]]-Tabla1[[#This Row],[BUYING PRIZE]]</f>
        <v>22.610000000000014</v>
      </c>
      <c r="U376" s="12">
        <f>Tabla1[[#This Row],[profit_per_product]]*Tabla1[[#This Row],[QUANTITY]]</f>
        <v>90.440000000000055</v>
      </c>
      <c r="V376" s="16">
        <f>Tabla1[[#This Row],[total_profit]]/Tabla1[[#This Row],[Total Selling Value]]</f>
        <v>0.14529914529914537</v>
      </c>
      <c r="W376" s="4" t="str">
        <f>IF(Tabla1[[#This Row],[Total Buying Value]]&gt;=((2/3)*MAX(Tabla1[Total Buying Value])),"Grande",IF(Tabla1[[#This Row],[Total Buying Value]]&lt;=((1/3)*MAX(Tabla1[Total Buying Value])),"Pequeña","Mediana"))</f>
        <v>Pequeña</v>
      </c>
      <c r="X376" s="4" t="str">
        <f>IF(Tabla1[[#This Row],[PAYMENT MODE]]="CASH","VERDADERO","FALSO")</f>
        <v>VERDADERO</v>
      </c>
      <c r="Y376" s="15" t="str">
        <f>TEXT(Tabla1[[#This Row],[formatted_date]],"mmm-aaaa")</f>
        <v>may-2022</v>
      </c>
    </row>
    <row r="377" spans="1:25">
      <c r="A377">
        <v>44711</v>
      </c>
      <c r="B377" t="s">
        <v>58</v>
      </c>
      <c r="C377" t="str">
        <f>Tabla1[[#This Row],[DATE]]&amp;Tabla1[[#This Row],[PRODUCT ID]]</f>
        <v>44711P0033</v>
      </c>
      <c r="D377">
        <v>3</v>
      </c>
      <c r="E377" t="s">
        <v>71</v>
      </c>
      <c r="F377" t="s">
        <v>138</v>
      </c>
      <c r="G377" s="5">
        <v>31</v>
      </c>
      <c r="H377" t="s">
        <v>110</v>
      </c>
      <c r="I377" t="s">
        <v>121</v>
      </c>
      <c r="J377" t="s">
        <v>123</v>
      </c>
      <c r="K377" s="12">
        <v>95</v>
      </c>
      <c r="L377" s="12">
        <v>119.7</v>
      </c>
      <c r="M377" s="12">
        <v>285</v>
      </c>
      <c r="N377" s="8">
        <v>359.1</v>
      </c>
      <c r="O377">
        <v>30</v>
      </c>
      <c r="P377" t="s">
        <v>130</v>
      </c>
      <c r="Q377">
        <v>2022</v>
      </c>
      <c r="R377" s="3">
        <v>44711</v>
      </c>
      <c r="S377" s="8">
        <f>Tabla1[[#This Row],[DISCOUNT %]]%*Tabla1[[#This Row],[Total Selling Value]]</f>
        <v>111.32100000000001</v>
      </c>
      <c r="T377" s="12">
        <f>Tabla1[[#This Row],[SELLING PRICE]]-Tabla1[[#This Row],[BUYING PRIZE]]</f>
        <v>24.700000000000003</v>
      </c>
      <c r="U377" s="12">
        <f>Tabla1[[#This Row],[profit_per_product]]*Tabla1[[#This Row],[QUANTITY]]</f>
        <v>74.100000000000009</v>
      </c>
      <c r="V377" s="16">
        <f>Tabla1[[#This Row],[total_profit]]/Tabla1[[#This Row],[Total Selling Value]]</f>
        <v>0.20634920634920637</v>
      </c>
      <c r="W377" s="4" t="str">
        <f>IF(Tabla1[[#This Row],[Total Buying Value]]&gt;=((2/3)*MAX(Tabla1[Total Buying Value])),"Grande",IF(Tabla1[[#This Row],[Total Buying Value]]&lt;=((1/3)*MAX(Tabla1[Total Buying Value])),"Pequeña","Mediana"))</f>
        <v>Pequeña</v>
      </c>
      <c r="X377" s="4" t="str">
        <f>IF(Tabla1[[#This Row],[PAYMENT MODE]]="CASH","VERDADERO","FALSO")</f>
        <v>VERDADERO</v>
      </c>
      <c r="Y377" s="15" t="str">
        <f>TEXT(Tabla1[[#This Row],[formatted_date]],"mmm-aaaa")</f>
        <v>may-2022</v>
      </c>
    </row>
    <row r="378" spans="1:25">
      <c r="A378">
        <v>44715</v>
      </c>
      <c r="B378" t="s">
        <v>45</v>
      </c>
      <c r="C378" t="str">
        <f>Tabla1[[#This Row],[DATE]]&amp;Tabla1[[#This Row],[PRODUCT ID]]</f>
        <v>44715P0008</v>
      </c>
      <c r="D378">
        <v>14</v>
      </c>
      <c r="E378" t="s">
        <v>71</v>
      </c>
      <c r="F378" t="s">
        <v>71</v>
      </c>
      <c r="G378" s="5">
        <v>3</v>
      </c>
      <c r="H378" t="s">
        <v>96</v>
      </c>
      <c r="I378" t="s">
        <v>119</v>
      </c>
      <c r="J378" t="s">
        <v>123</v>
      </c>
      <c r="K378" s="12">
        <v>83</v>
      </c>
      <c r="L378" s="12">
        <v>94.62</v>
      </c>
      <c r="M378" s="12">
        <v>1162</v>
      </c>
      <c r="N378" s="8">
        <v>1324.68</v>
      </c>
      <c r="O378">
        <v>3</v>
      </c>
      <c r="P378" t="s">
        <v>131</v>
      </c>
      <c r="Q378">
        <v>2022</v>
      </c>
      <c r="R378" s="3">
        <v>44715</v>
      </c>
      <c r="S378" s="8">
        <f>Tabla1[[#This Row],[DISCOUNT %]]%*Tabla1[[#This Row],[Total Selling Value]]</f>
        <v>39.740400000000001</v>
      </c>
      <c r="T378" s="12">
        <f>Tabla1[[#This Row],[SELLING PRICE]]-Tabla1[[#This Row],[BUYING PRIZE]]</f>
        <v>11.620000000000005</v>
      </c>
      <c r="U378" s="12">
        <f>Tabla1[[#This Row],[profit_per_product]]*Tabla1[[#This Row],[QUANTITY]]</f>
        <v>162.68000000000006</v>
      </c>
      <c r="V378" s="16">
        <f>Tabla1[[#This Row],[total_profit]]/Tabla1[[#This Row],[Total Selling Value]]</f>
        <v>0.1228070175438597</v>
      </c>
      <c r="W378" s="4" t="str">
        <f>IF(Tabla1[[#This Row],[Total Buying Value]]&gt;=((2/3)*MAX(Tabla1[Total Buying Value])),"Grande",IF(Tabla1[[#This Row],[Total Buying Value]]&lt;=((1/3)*MAX(Tabla1[Total Buying Value])),"Pequeña","Mediana"))</f>
        <v>Mediana</v>
      </c>
      <c r="X378" s="4" t="str">
        <f>IF(Tabla1[[#This Row],[PAYMENT MODE]]="CASH","VERDADERO","FALSO")</f>
        <v>FALSO</v>
      </c>
      <c r="Y378" s="15" t="str">
        <f>TEXT(Tabla1[[#This Row],[formatted_date]],"mmm-aaaa")</f>
        <v>jun-2022</v>
      </c>
    </row>
    <row r="379" spans="1:25">
      <c r="A379">
        <v>44722</v>
      </c>
      <c r="B379" t="s">
        <v>53</v>
      </c>
      <c r="C379" t="str">
        <f>Tabla1[[#This Row],[DATE]]&amp;Tabla1[[#This Row],[PRODUCT ID]]</f>
        <v>44722P0028</v>
      </c>
      <c r="D379">
        <v>8</v>
      </c>
      <c r="E379" t="s">
        <v>68</v>
      </c>
      <c r="F379" t="s">
        <v>71</v>
      </c>
      <c r="G379" s="5">
        <v>32</v>
      </c>
      <c r="H379" t="s">
        <v>105</v>
      </c>
      <c r="I379" t="s">
        <v>121</v>
      </c>
      <c r="J379" t="s">
        <v>125</v>
      </c>
      <c r="K379" s="12">
        <v>37</v>
      </c>
      <c r="L379" s="12">
        <v>41.81</v>
      </c>
      <c r="M379" s="12">
        <v>296</v>
      </c>
      <c r="N379" s="8">
        <v>334.48</v>
      </c>
      <c r="O379">
        <v>10</v>
      </c>
      <c r="P379" t="s">
        <v>131</v>
      </c>
      <c r="Q379">
        <v>2022</v>
      </c>
      <c r="R379" s="3">
        <v>44722</v>
      </c>
      <c r="S379" s="8">
        <f>Tabla1[[#This Row],[DISCOUNT %]]%*Tabla1[[#This Row],[Total Selling Value]]</f>
        <v>107.03360000000001</v>
      </c>
      <c r="T379" s="12">
        <f>Tabla1[[#This Row],[SELLING PRICE]]-Tabla1[[#This Row],[BUYING PRIZE]]</f>
        <v>4.8100000000000023</v>
      </c>
      <c r="U379" s="12">
        <f>Tabla1[[#This Row],[profit_per_product]]*Tabla1[[#This Row],[QUANTITY]]</f>
        <v>38.480000000000018</v>
      </c>
      <c r="V379" s="16">
        <f>Tabla1[[#This Row],[total_profit]]/Tabla1[[#This Row],[Total Selling Value]]</f>
        <v>0.11504424778761067</v>
      </c>
      <c r="W379" s="4" t="str">
        <f>IF(Tabla1[[#This Row],[Total Buying Value]]&gt;=((2/3)*MAX(Tabla1[Total Buying Value])),"Grande",IF(Tabla1[[#This Row],[Total Buying Value]]&lt;=((1/3)*MAX(Tabla1[Total Buying Value])),"Pequeña","Mediana"))</f>
        <v>Pequeña</v>
      </c>
      <c r="X379" s="4" t="str">
        <f>IF(Tabla1[[#This Row],[PAYMENT MODE]]="CASH","VERDADERO","FALSO")</f>
        <v>FALSO</v>
      </c>
      <c r="Y379" s="15" t="str">
        <f>TEXT(Tabla1[[#This Row],[formatted_date]],"mmm-aaaa")</f>
        <v>jun-2022</v>
      </c>
    </row>
    <row r="380" spans="1:25">
      <c r="A380">
        <v>44723</v>
      </c>
      <c r="B380" t="s">
        <v>54</v>
      </c>
      <c r="C380" t="str">
        <f>Tabla1[[#This Row],[DATE]]&amp;Tabla1[[#This Row],[PRODUCT ID]]</f>
        <v>44723P0039</v>
      </c>
      <c r="D380">
        <v>13</v>
      </c>
      <c r="E380" t="s">
        <v>71</v>
      </c>
      <c r="F380" t="s">
        <v>138</v>
      </c>
      <c r="G380" s="5">
        <v>53</v>
      </c>
      <c r="H380" t="s">
        <v>106</v>
      </c>
      <c r="I380" t="s">
        <v>118</v>
      </c>
      <c r="J380" t="s">
        <v>125</v>
      </c>
      <c r="K380" s="12">
        <v>37</v>
      </c>
      <c r="L380" s="12">
        <v>42.55</v>
      </c>
      <c r="M380" s="12">
        <v>481</v>
      </c>
      <c r="N380" s="8">
        <v>553.15</v>
      </c>
      <c r="O380">
        <v>11</v>
      </c>
      <c r="P380" t="s">
        <v>131</v>
      </c>
      <c r="Q380">
        <v>2022</v>
      </c>
      <c r="R380" s="3">
        <v>44723</v>
      </c>
      <c r="S380" s="8">
        <f>Tabla1[[#This Row],[DISCOUNT %]]%*Tabla1[[#This Row],[Total Selling Value]]</f>
        <v>293.16950000000003</v>
      </c>
      <c r="T380" s="12">
        <f>Tabla1[[#This Row],[SELLING PRICE]]-Tabla1[[#This Row],[BUYING PRIZE]]</f>
        <v>5.5499999999999972</v>
      </c>
      <c r="U380" s="12">
        <f>Tabla1[[#This Row],[profit_per_product]]*Tabla1[[#This Row],[QUANTITY]]</f>
        <v>72.149999999999963</v>
      </c>
      <c r="V380" s="16">
        <f>Tabla1[[#This Row],[total_profit]]/Tabla1[[#This Row],[Total Selling Value]]</f>
        <v>0.13043478260869559</v>
      </c>
      <c r="W380" s="4" t="str">
        <f>IF(Tabla1[[#This Row],[Total Buying Value]]&gt;=((2/3)*MAX(Tabla1[Total Buying Value])),"Grande",IF(Tabla1[[#This Row],[Total Buying Value]]&lt;=((1/3)*MAX(Tabla1[Total Buying Value])),"Pequeña","Mediana"))</f>
        <v>Pequeña</v>
      </c>
      <c r="X380" s="4" t="str">
        <f>IF(Tabla1[[#This Row],[PAYMENT MODE]]="CASH","VERDADERO","FALSO")</f>
        <v>VERDADERO</v>
      </c>
      <c r="Y380" s="15" t="str">
        <f>TEXT(Tabla1[[#This Row],[formatted_date]],"mmm-aaaa")</f>
        <v>jun-2022</v>
      </c>
    </row>
    <row r="381" spans="1:25">
      <c r="A381">
        <v>44723</v>
      </c>
      <c r="B381" t="s">
        <v>52</v>
      </c>
      <c r="C381" t="str">
        <f>Tabla1[[#This Row],[DATE]]&amp;Tabla1[[#This Row],[PRODUCT ID]]</f>
        <v>44723P0021</v>
      </c>
      <c r="D381">
        <v>6</v>
      </c>
      <c r="E381" t="s">
        <v>70</v>
      </c>
      <c r="F381" t="s">
        <v>71</v>
      </c>
      <c r="G381" s="5">
        <v>26</v>
      </c>
      <c r="H381" t="s">
        <v>104</v>
      </c>
      <c r="I381" t="s">
        <v>117</v>
      </c>
      <c r="J381" t="s">
        <v>122</v>
      </c>
      <c r="K381" s="12">
        <v>126</v>
      </c>
      <c r="L381" s="12">
        <v>162.54</v>
      </c>
      <c r="M381" s="12">
        <v>756</v>
      </c>
      <c r="N381" s="8">
        <v>975.24</v>
      </c>
      <c r="O381">
        <v>11</v>
      </c>
      <c r="P381" t="s">
        <v>131</v>
      </c>
      <c r="Q381">
        <v>2022</v>
      </c>
      <c r="R381" s="3">
        <v>44723</v>
      </c>
      <c r="S381" s="8">
        <f>Tabla1[[#This Row],[DISCOUNT %]]%*Tabla1[[#This Row],[Total Selling Value]]</f>
        <v>253.56240000000003</v>
      </c>
      <c r="T381" s="12">
        <f>Tabla1[[#This Row],[SELLING PRICE]]-Tabla1[[#This Row],[BUYING PRIZE]]</f>
        <v>36.539999999999992</v>
      </c>
      <c r="U381" s="12">
        <f>Tabla1[[#This Row],[profit_per_product]]*Tabla1[[#This Row],[QUANTITY]]</f>
        <v>219.23999999999995</v>
      </c>
      <c r="V381" s="16">
        <f>Tabla1[[#This Row],[total_profit]]/Tabla1[[#This Row],[Total Selling Value]]</f>
        <v>0.22480620155038755</v>
      </c>
      <c r="W381" s="4" t="str">
        <f>IF(Tabla1[[#This Row],[Total Buying Value]]&gt;=((2/3)*MAX(Tabla1[Total Buying Value])),"Grande",IF(Tabla1[[#This Row],[Total Buying Value]]&lt;=((1/3)*MAX(Tabla1[Total Buying Value])),"Pequeña","Mediana"))</f>
        <v>Mediana</v>
      </c>
      <c r="X381" s="4" t="str">
        <f>IF(Tabla1[[#This Row],[PAYMENT MODE]]="CASH","VERDADERO","FALSO")</f>
        <v>FALSO</v>
      </c>
      <c r="Y381" s="15" t="str">
        <f>TEXT(Tabla1[[#This Row],[formatted_date]],"mmm-aaaa")</f>
        <v>jun-2022</v>
      </c>
    </row>
    <row r="382" spans="1:25">
      <c r="A382">
        <v>44725</v>
      </c>
      <c r="B382" t="s">
        <v>62</v>
      </c>
      <c r="C382" t="str">
        <f>Tabla1[[#This Row],[DATE]]&amp;Tabla1[[#This Row],[PRODUCT ID]]</f>
        <v>44725P0026</v>
      </c>
      <c r="D382">
        <v>6</v>
      </c>
      <c r="E382" t="s">
        <v>70</v>
      </c>
      <c r="F382" t="s">
        <v>138</v>
      </c>
      <c r="G382" s="5">
        <v>23</v>
      </c>
      <c r="H382" t="s">
        <v>115</v>
      </c>
      <c r="I382" t="s">
        <v>121</v>
      </c>
      <c r="J382" t="s">
        <v>125</v>
      </c>
      <c r="K382" s="12">
        <v>18</v>
      </c>
      <c r="L382" s="12">
        <v>24.66</v>
      </c>
      <c r="M382" s="12">
        <v>108</v>
      </c>
      <c r="N382" s="8">
        <v>147.96</v>
      </c>
      <c r="O382">
        <v>13</v>
      </c>
      <c r="P382" t="s">
        <v>131</v>
      </c>
      <c r="Q382">
        <v>2022</v>
      </c>
      <c r="R382" s="3">
        <v>44725</v>
      </c>
      <c r="S382" s="8">
        <f>Tabla1[[#This Row],[DISCOUNT %]]%*Tabla1[[#This Row],[Total Selling Value]]</f>
        <v>34.030800000000006</v>
      </c>
      <c r="T382" s="12">
        <f>Tabla1[[#This Row],[SELLING PRICE]]-Tabla1[[#This Row],[BUYING PRIZE]]</f>
        <v>6.66</v>
      </c>
      <c r="U382" s="12">
        <f>Tabla1[[#This Row],[profit_per_product]]*Tabla1[[#This Row],[QUANTITY]]</f>
        <v>39.96</v>
      </c>
      <c r="V382" s="16">
        <f>Tabla1[[#This Row],[total_profit]]/Tabla1[[#This Row],[Total Selling Value]]</f>
        <v>0.27007299270072993</v>
      </c>
      <c r="W382" s="4" t="str">
        <f>IF(Tabla1[[#This Row],[Total Buying Value]]&gt;=((2/3)*MAX(Tabla1[Total Buying Value])),"Grande",IF(Tabla1[[#This Row],[Total Buying Value]]&lt;=((1/3)*MAX(Tabla1[Total Buying Value])),"Pequeña","Mediana"))</f>
        <v>Pequeña</v>
      </c>
      <c r="X382" s="4" t="str">
        <f>IF(Tabla1[[#This Row],[PAYMENT MODE]]="CASH","VERDADERO","FALSO")</f>
        <v>VERDADERO</v>
      </c>
      <c r="Y382" s="15" t="str">
        <f>TEXT(Tabla1[[#This Row],[formatted_date]],"mmm-aaaa")</f>
        <v>jun-2022</v>
      </c>
    </row>
    <row r="383" spans="1:25">
      <c r="A383">
        <v>44727</v>
      </c>
      <c r="B383" t="s">
        <v>30</v>
      </c>
      <c r="C383" t="str">
        <f>Tabla1[[#This Row],[DATE]]&amp;Tabla1[[#This Row],[PRODUCT ID]]</f>
        <v>44727P0042</v>
      </c>
      <c r="D383">
        <v>15</v>
      </c>
      <c r="E383" t="s">
        <v>68</v>
      </c>
      <c r="F383" t="s">
        <v>71</v>
      </c>
      <c r="G383" s="5">
        <v>31</v>
      </c>
      <c r="H383" t="s">
        <v>80</v>
      </c>
      <c r="I383" t="s">
        <v>118</v>
      </c>
      <c r="J383" t="s">
        <v>122</v>
      </c>
      <c r="K383" s="12">
        <v>120</v>
      </c>
      <c r="L383" s="12">
        <v>162</v>
      </c>
      <c r="M383" s="12">
        <v>1800</v>
      </c>
      <c r="N383" s="8">
        <v>2430</v>
      </c>
      <c r="O383">
        <v>15</v>
      </c>
      <c r="P383" t="s">
        <v>131</v>
      </c>
      <c r="Q383">
        <v>2022</v>
      </c>
      <c r="R383" s="3">
        <v>44727</v>
      </c>
      <c r="S383" s="8">
        <f>Tabla1[[#This Row],[DISCOUNT %]]%*Tabla1[[#This Row],[Total Selling Value]]</f>
        <v>753.3</v>
      </c>
      <c r="T383" s="12">
        <f>Tabla1[[#This Row],[SELLING PRICE]]-Tabla1[[#This Row],[BUYING PRIZE]]</f>
        <v>42</v>
      </c>
      <c r="U383" s="12">
        <f>Tabla1[[#This Row],[profit_per_product]]*Tabla1[[#This Row],[QUANTITY]]</f>
        <v>630</v>
      </c>
      <c r="V383" s="16">
        <f>Tabla1[[#This Row],[total_profit]]/Tabla1[[#This Row],[Total Selling Value]]</f>
        <v>0.25925925925925924</v>
      </c>
      <c r="W383" s="4" t="str">
        <f>IF(Tabla1[[#This Row],[Total Buying Value]]&gt;=((2/3)*MAX(Tabla1[Total Buying Value])),"Grande",IF(Tabla1[[#This Row],[Total Buying Value]]&lt;=((1/3)*MAX(Tabla1[Total Buying Value])),"Pequeña","Mediana"))</f>
        <v>Grande</v>
      </c>
      <c r="X383" s="4" t="str">
        <f>IF(Tabla1[[#This Row],[PAYMENT MODE]]="CASH","VERDADERO","FALSO")</f>
        <v>FALSO</v>
      </c>
      <c r="Y383" s="15" t="str">
        <f>TEXT(Tabla1[[#This Row],[formatted_date]],"mmm-aaaa")</f>
        <v>jun-2022</v>
      </c>
    </row>
    <row r="384" spans="1:25">
      <c r="A384">
        <v>44728</v>
      </c>
      <c r="B384" t="s">
        <v>39</v>
      </c>
      <c r="C384" t="str">
        <f>Tabla1[[#This Row],[DATE]]&amp;Tabla1[[#This Row],[PRODUCT ID]]</f>
        <v>44728P0029</v>
      </c>
      <c r="D384">
        <v>15</v>
      </c>
      <c r="E384" t="s">
        <v>71</v>
      </c>
      <c r="F384" t="s">
        <v>138</v>
      </c>
      <c r="G384" s="5">
        <v>26</v>
      </c>
      <c r="H384" t="s">
        <v>89</v>
      </c>
      <c r="I384" t="s">
        <v>121</v>
      </c>
      <c r="J384" t="s">
        <v>124</v>
      </c>
      <c r="K384" s="12">
        <v>47</v>
      </c>
      <c r="L384" s="12">
        <v>53.11</v>
      </c>
      <c r="M384" s="12">
        <v>705</v>
      </c>
      <c r="N384" s="8">
        <v>796.65</v>
      </c>
      <c r="O384">
        <v>16</v>
      </c>
      <c r="P384" t="s">
        <v>131</v>
      </c>
      <c r="Q384">
        <v>2022</v>
      </c>
      <c r="R384" s="3">
        <v>44728</v>
      </c>
      <c r="S384" s="8">
        <f>Tabla1[[#This Row],[DISCOUNT %]]%*Tabla1[[#This Row],[Total Selling Value]]</f>
        <v>207.12899999999999</v>
      </c>
      <c r="T384" s="12">
        <f>Tabla1[[#This Row],[SELLING PRICE]]-Tabla1[[#This Row],[BUYING PRIZE]]</f>
        <v>6.1099999999999994</v>
      </c>
      <c r="U384" s="12">
        <f>Tabla1[[#This Row],[profit_per_product]]*Tabla1[[#This Row],[QUANTITY]]</f>
        <v>91.649999999999991</v>
      </c>
      <c r="V384" s="16">
        <f>Tabla1[[#This Row],[total_profit]]/Tabla1[[#This Row],[Total Selling Value]]</f>
        <v>0.11504424778761062</v>
      </c>
      <c r="W384" s="4" t="str">
        <f>IF(Tabla1[[#This Row],[Total Buying Value]]&gt;=((2/3)*MAX(Tabla1[Total Buying Value])),"Grande",IF(Tabla1[[#This Row],[Total Buying Value]]&lt;=((1/3)*MAX(Tabla1[Total Buying Value])),"Pequeña","Mediana"))</f>
        <v>Pequeña</v>
      </c>
      <c r="X384" s="4" t="str">
        <f>IF(Tabla1[[#This Row],[PAYMENT MODE]]="CASH","VERDADERO","FALSO")</f>
        <v>VERDADERO</v>
      </c>
      <c r="Y384" s="15" t="str">
        <f>TEXT(Tabla1[[#This Row],[formatted_date]],"mmm-aaaa")</f>
        <v>jun-2022</v>
      </c>
    </row>
    <row r="385" spans="1:25">
      <c r="A385">
        <v>44731</v>
      </c>
      <c r="B385" t="s">
        <v>49</v>
      </c>
      <c r="C385" t="str">
        <f>Tabla1[[#This Row],[DATE]]&amp;Tabla1[[#This Row],[PRODUCT ID]]</f>
        <v>44731P0002</v>
      </c>
      <c r="D385">
        <v>8</v>
      </c>
      <c r="E385" t="s">
        <v>70</v>
      </c>
      <c r="F385" t="s">
        <v>138</v>
      </c>
      <c r="G385" s="5">
        <v>29</v>
      </c>
      <c r="H385" t="s">
        <v>101</v>
      </c>
      <c r="I385" t="s">
        <v>119</v>
      </c>
      <c r="J385" t="s">
        <v>123</v>
      </c>
      <c r="K385" s="12">
        <v>105</v>
      </c>
      <c r="L385" s="12">
        <v>142.80000000000001</v>
      </c>
      <c r="M385" s="12">
        <v>840</v>
      </c>
      <c r="N385" s="8">
        <v>1142.4000000000001</v>
      </c>
      <c r="O385">
        <v>19</v>
      </c>
      <c r="P385" t="s">
        <v>131</v>
      </c>
      <c r="Q385">
        <v>2022</v>
      </c>
      <c r="R385" s="3">
        <v>44731</v>
      </c>
      <c r="S385" s="8">
        <f>Tabla1[[#This Row],[DISCOUNT %]]%*Tabla1[[#This Row],[Total Selling Value]]</f>
        <v>331.29599999999999</v>
      </c>
      <c r="T385" s="12">
        <f>Tabla1[[#This Row],[SELLING PRICE]]-Tabla1[[#This Row],[BUYING PRIZE]]</f>
        <v>37.800000000000011</v>
      </c>
      <c r="U385" s="12">
        <f>Tabla1[[#This Row],[profit_per_product]]*Tabla1[[#This Row],[QUANTITY]]</f>
        <v>302.40000000000009</v>
      </c>
      <c r="V385" s="16">
        <f>Tabla1[[#This Row],[total_profit]]/Tabla1[[#This Row],[Total Selling Value]]</f>
        <v>0.26470588235294124</v>
      </c>
      <c r="W385" s="4" t="str">
        <f>IF(Tabla1[[#This Row],[Total Buying Value]]&gt;=((2/3)*MAX(Tabla1[Total Buying Value])),"Grande",IF(Tabla1[[#This Row],[Total Buying Value]]&lt;=((1/3)*MAX(Tabla1[Total Buying Value])),"Pequeña","Mediana"))</f>
        <v>Mediana</v>
      </c>
      <c r="X385" s="4" t="str">
        <f>IF(Tabla1[[#This Row],[PAYMENT MODE]]="CASH","VERDADERO","FALSO")</f>
        <v>VERDADERO</v>
      </c>
      <c r="Y385" s="15" t="str">
        <f>TEXT(Tabla1[[#This Row],[formatted_date]],"mmm-aaaa")</f>
        <v>jun-2022</v>
      </c>
    </row>
    <row r="386" spans="1:25">
      <c r="A386">
        <v>44733</v>
      </c>
      <c r="B386" t="s">
        <v>59</v>
      </c>
      <c r="C386" t="str">
        <f>Tabla1[[#This Row],[DATE]]&amp;Tabla1[[#This Row],[PRODUCT ID]]</f>
        <v>44733P0017</v>
      </c>
      <c r="D386">
        <v>14</v>
      </c>
      <c r="E386" t="s">
        <v>70</v>
      </c>
      <c r="F386" t="s">
        <v>138</v>
      </c>
      <c r="G386" s="5">
        <v>25</v>
      </c>
      <c r="H386" t="s">
        <v>111</v>
      </c>
      <c r="I386" t="s">
        <v>120</v>
      </c>
      <c r="J386" t="s">
        <v>122</v>
      </c>
      <c r="K386" s="12">
        <v>134</v>
      </c>
      <c r="L386" s="12">
        <v>156.78</v>
      </c>
      <c r="M386" s="12">
        <v>1876</v>
      </c>
      <c r="N386" s="8">
        <v>2194.92</v>
      </c>
      <c r="O386">
        <v>21</v>
      </c>
      <c r="P386" t="s">
        <v>131</v>
      </c>
      <c r="Q386">
        <v>2022</v>
      </c>
      <c r="R386" s="3">
        <v>44733</v>
      </c>
      <c r="S386" s="8">
        <f>Tabla1[[#This Row],[DISCOUNT %]]%*Tabla1[[#This Row],[Total Selling Value]]</f>
        <v>548.73</v>
      </c>
      <c r="T386" s="12">
        <f>Tabla1[[#This Row],[SELLING PRICE]]-Tabla1[[#This Row],[BUYING PRIZE]]</f>
        <v>22.78</v>
      </c>
      <c r="U386" s="12">
        <f>Tabla1[[#This Row],[profit_per_product]]*Tabla1[[#This Row],[QUANTITY]]</f>
        <v>318.92</v>
      </c>
      <c r="V386" s="16">
        <f>Tabla1[[#This Row],[total_profit]]/Tabla1[[#This Row],[Total Selling Value]]</f>
        <v>0.14529914529914531</v>
      </c>
      <c r="W386" s="4" t="str">
        <f>IF(Tabla1[[#This Row],[Total Buying Value]]&gt;=((2/3)*MAX(Tabla1[Total Buying Value])),"Grande",IF(Tabla1[[#This Row],[Total Buying Value]]&lt;=((1/3)*MAX(Tabla1[Total Buying Value])),"Pequeña","Mediana"))</f>
        <v>Grande</v>
      </c>
      <c r="X386" s="4" t="str">
        <f>IF(Tabla1[[#This Row],[PAYMENT MODE]]="CASH","VERDADERO","FALSO")</f>
        <v>VERDADERO</v>
      </c>
      <c r="Y386" s="15" t="str">
        <f>TEXT(Tabla1[[#This Row],[formatted_date]],"mmm-aaaa")</f>
        <v>jun-2022</v>
      </c>
    </row>
    <row r="387" spans="1:25">
      <c r="A387">
        <v>44734</v>
      </c>
      <c r="B387" t="s">
        <v>37</v>
      </c>
      <c r="C387" t="str">
        <f>Tabla1[[#This Row],[DATE]]&amp;Tabla1[[#This Row],[PRODUCT ID]]</f>
        <v>44734P0040</v>
      </c>
      <c r="D387">
        <v>10</v>
      </c>
      <c r="E387" t="s">
        <v>71</v>
      </c>
      <c r="F387" t="s">
        <v>138</v>
      </c>
      <c r="G387" s="5">
        <v>16</v>
      </c>
      <c r="H387" t="s">
        <v>87</v>
      </c>
      <c r="I387" t="s">
        <v>118</v>
      </c>
      <c r="J387" t="s">
        <v>123</v>
      </c>
      <c r="K387" s="12">
        <v>90</v>
      </c>
      <c r="L387" s="12">
        <v>115.2</v>
      </c>
      <c r="M387" s="12">
        <v>900</v>
      </c>
      <c r="N387" s="8">
        <v>1152</v>
      </c>
      <c r="O387">
        <v>22</v>
      </c>
      <c r="P387" t="s">
        <v>131</v>
      </c>
      <c r="Q387">
        <v>2022</v>
      </c>
      <c r="R387" s="3">
        <v>44734</v>
      </c>
      <c r="S387" s="8">
        <f>Tabla1[[#This Row],[DISCOUNT %]]%*Tabla1[[#This Row],[Total Selling Value]]</f>
        <v>184.32</v>
      </c>
      <c r="T387" s="12">
        <f>Tabla1[[#This Row],[SELLING PRICE]]-Tabla1[[#This Row],[BUYING PRIZE]]</f>
        <v>25.200000000000003</v>
      </c>
      <c r="U387" s="12">
        <f>Tabla1[[#This Row],[profit_per_product]]*Tabla1[[#This Row],[QUANTITY]]</f>
        <v>252.00000000000003</v>
      </c>
      <c r="V387" s="16">
        <f>Tabla1[[#This Row],[total_profit]]/Tabla1[[#This Row],[Total Selling Value]]</f>
        <v>0.21875000000000003</v>
      </c>
      <c r="W387" s="4" t="str">
        <f>IF(Tabla1[[#This Row],[Total Buying Value]]&gt;=((2/3)*MAX(Tabla1[Total Buying Value])),"Grande",IF(Tabla1[[#This Row],[Total Buying Value]]&lt;=((1/3)*MAX(Tabla1[Total Buying Value])),"Pequeña","Mediana"))</f>
        <v>Mediana</v>
      </c>
      <c r="X387" s="4" t="str">
        <f>IF(Tabla1[[#This Row],[PAYMENT MODE]]="CASH","VERDADERO","FALSO")</f>
        <v>VERDADERO</v>
      </c>
      <c r="Y387" s="15" t="str">
        <f>TEXT(Tabla1[[#This Row],[formatted_date]],"mmm-aaaa")</f>
        <v>jun-2022</v>
      </c>
    </row>
    <row r="388" spans="1:25">
      <c r="A388">
        <v>44734</v>
      </c>
      <c r="B388" t="s">
        <v>36</v>
      </c>
      <c r="C388" t="str">
        <f>Tabla1[[#This Row],[DATE]]&amp;Tabla1[[#This Row],[PRODUCT ID]]</f>
        <v>44734P0001</v>
      </c>
      <c r="D388">
        <v>4</v>
      </c>
      <c r="E388" t="s">
        <v>70</v>
      </c>
      <c r="F388" t="s">
        <v>138</v>
      </c>
      <c r="G388" s="5">
        <v>45</v>
      </c>
      <c r="H388" t="s">
        <v>86</v>
      </c>
      <c r="I388" t="s">
        <v>119</v>
      </c>
      <c r="J388" t="s">
        <v>123</v>
      </c>
      <c r="K388" s="12">
        <v>98</v>
      </c>
      <c r="L388" s="12">
        <v>103.88</v>
      </c>
      <c r="M388" s="12">
        <v>392</v>
      </c>
      <c r="N388" s="8">
        <v>415.52</v>
      </c>
      <c r="O388">
        <v>22</v>
      </c>
      <c r="P388" t="s">
        <v>131</v>
      </c>
      <c r="Q388">
        <v>2022</v>
      </c>
      <c r="R388" s="3">
        <v>44734</v>
      </c>
      <c r="S388" s="8">
        <f>Tabla1[[#This Row],[DISCOUNT %]]%*Tabla1[[#This Row],[Total Selling Value]]</f>
        <v>186.98400000000001</v>
      </c>
      <c r="T388" s="12">
        <f>Tabla1[[#This Row],[SELLING PRICE]]-Tabla1[[#This Row],[BUYING PRIZE]]</f>
        <v>5.8799999999999955</v>
      </c>
      <c r="U388" s="12">
        <f>Tabla1[[#This Row],[profit_per_product]]*Tabla1[[#This Row],[QUANTITY]]</f>
        <v>23.519999999999982</v>
      </c>
      <c r="V388" s="16">
        <f>Tabla1[[#This Row],[total_profit]]/Tabla1[[#This Row],[Total Selling Value]]</f>
        <v>5.660377358490562E-2</v>
      </c>
      <c r="W388" s="4" t="str">
        <f>IF(Tabla1[[#This Row],[Total Buying Value]]&gt;=((2/3)*MAX(Tabla1[Total Buying Value])),"Grande",IF(Tabla1[[#This Row],[Total Buying Value]]&lt;=((1/3)*MAX(Tabla1[Total Buying Value])),"Pequeña","Mediana"))</f>
        <v>Pequeña</v>
      </c>
      <c r="X388" s="4" t="str">
        <f>IF(Tabla1[[#This Row],[PAYMENT MODE]]="CASH","VERDADERO","FALSO")</f>
        <v>VERDADERO</v>
      </c>
      <c r="Y388" s="15" t="str">
        <f>TEXT(Tabla1[[#This Row],[formatted_date]],"mmm-aaaa")</f>
        <v>jun-2022</v>
      </c>
    </row>
    <row r="389" spans="1:25">
      <c r="A389">
        <v>44735</v>
      </c>
      <c r="B389" t="s">
        <v>23</v>
      </c>
      <c r="C389" t="str">
        <f>Tabla1[[#This Row],[DATE]]&amp;Tabla1[[#This Row],[PRODUCT ID]]</f>
        <v>44735P0004</v>
      </c>
      <c r="D389">
        <v>8</v>
      </c>
      <c r="E389" t="s">
        <v>70</v>
      </c>
      <c r="F389" t="s">
        <v>71</v>
      </c>
      <c r="G389" s="5">
        <v>20</v>
      </c>
      <c r="H389" t="s">
        <v>76</v>
      </c>
      <c r="I389" t="s">
        <v>119</v>
      </c>
      <c r="J389" t="s">
        <v>124</v>
      </c>
      <c r="K389" s="12">
        <v>44</v>
      </c>
      <c r="L389" s="12">
        <v>48.84</v>
      </c>
      <c r="M389" s="12">
        <v>352</v>
      </c>
      <c r="N389" s="8">
        <v>390.72</v>
      </c>
      <c r="O389">
        <v>23</v>
      </c>
      <c r="P389" t="s">
        <v>131</v>
      </c>
      <c r="Q389">
        <v>2022</v>
      </c>
      <c r="R389" s="3">
        <v>44735</v>
      </c>
      <c r="S389" s="8">
        <f>Tabla1[[#This Row],[DISCOUNT %]]%*Tabla1[[#This Row],[Total Selling Value]]</f>
        <v>78.144000000000005</v>
      </c>
      <c r="T389" s="12">
        <f>Tabla1[[#This Row],[SELLING PRICE]]-Tabla1[[#This Row],[BUYING PRIZE]]</f>
        <v>4.8400000000000034</v>
      </c>
      <c r="U389" s="12">
        <f>Tabla1[[#This Row],[profit_per_product]]*Tabla1[[#This Row],[QUANTITY]]</f>
        <v>38.720000000000027</v>
      </c>
      <c r="V389" s="16">
        <f>Tabla1[[#This Row],[total_profit]]/Tabla1[[#This Row],[Total Selling Value]]</f>
        <v>9.9099099099099155E-2</v>
      </c>
      <c r="W389" s="4" t="str">
        <f>IF(Tabla1[[#This Row],[Total Buying Value]]&gt;=((2/3)*MAX(Tabla1[Total Buying Value])),"Grande",IF(Tabla1[[#This Row],[Total Buying Value]]&lt;=((1/3)*MAX(Tabla1[Total Buying Value])),"Pequeña","Mediana"))</f>
        <v>Pequeña</v>
      </c>
      <c r="X389" s="4" t="str">
        <f>IF(Tabla1[[#This Row],[PAYMENT MODE]]="CASH","VERDADERO","FALSO")</f>
        <v>FALSO</v>
      </c>
      <c r="Y389" s="15" t="str">
        <f>TEXT(Tabla1[[#This Row],[formatted_date]],"mmm-aaaa")</f>
        <v>jun-2022</v>
      </c>
    </row>
    <row r="390" spans="1:25">
      <c r="A390">
        <v>44736</v>
      </c>
      <c r="B390" t="s">
        <v>50</v>
      </c>
      <c r="C390" t="str">
        <f>Tabla1[[#This Row],[DATE]]&amp;Tabla1[[#This Row],[PRODUCT ID]]</f>
        <v>44736P0018</v>
      </c>
      <c r="D390">
        <v>7</v>
      </c>
      <c r="E390" t="s">
        <v>70</v>
      </c>
      <c r="F390" t="s">
        <v>138</v>
      </c>
      <c r="G390" s="5">
        <v>1</v>
      </c>
      <c r="H390" t="s">
        <v>102</v>
      </c>
      <c r="I390" t="s">
        <v>120</v>
      </c>
      <c r="J390" t="s">
        <v>125</v>
      </c>
      <c r="K390" s="12">
        <v>37</v>
      </c>
      <c r="L390" s="12">
        <v>49.21</v>
      </c>
      <c r="M390" s="12">
        <v>259</v>
      </c>
      <c r="N390" s="8">
        <v>344.47</v>
      </c>
      <c r="O390">
        <v>24</v>
      </c>
      <c r="P390" t="s">
        <v>131</v>
      </c>
      <c r="Q390">
        <v>2022</v>
      </c>
      <c r="R390" s="3">
        <v>44736</v>
      </c>
      <c r="S390" s="8">
        <f>Tabla1[[#This Row],[DISCOUNT %]]%*Tabla1[[#This Row],[Total Selling Value]]</f>
        <v>3.4447000000000005</v>
      </c>
      <c r="T390" s="12">
        <f>Tabla1[[#This Row],[SELLING PRICE]]-Tabla1[[#This Row],[BUYING PRIZE]]</f>
        <v>12.21</v>
      </c>
      <c r="U390" s="12">
        <f>Tabla1[[#This Row],[profit_per_product]]*Tabla1[[#This Row],[QUANTITY]]</f>
        <v>85.47</v>
      </c>
      <c r="V390" s="16">
        <f>Tabla1[[#This Row],[total_profit]]/Tabla1[[#This Row],[Total Selling Value]]</f>
        <v>0.24812030075187969</v>
      </c>
      <c r="W390" s="4" t="str">
        <f>IF(Tabla1[[#This Row],[Total Buying Value]]&gt;=((2/3)*MAX(Tabla1[Total Buying Value])),"Grande",IF(Tabla1[[#This Row],[Total Buying Value]]&lt;=((1/3)*MAX(Tabla1[Total Buying Value])),"Pequeña","Mediana"))</f>
        <v>Pequeña</v>
      </c>
      <c r="X390" s="4" t="str">
        <f>IF(Tabla1[[#This Row],[PAYMENT MODE]]="CASH","VERDADERO","FALSO")</f>
        <v>VERDADERO</v>
      </c>
      <c r="Y390" s="15" t="str">
        <f>TEXT(Tabla1[[#This Row],[formatted_date]],"mmm-aaaa")</f>
        <v>jun-2022</v>
      </c>
    </row>
    <row r="391" spans="1:25">
      <c r="A391">
        <v>44737</v>
      </c>
      <c r="B391" t="s">
        <v>55</v>
      </c>
      <c r="C391" t="str">
        <f>Tabla1[[#This Row],[DATE]]&amp;Tabla1[[#This Row],[PRODUCT ID]]</f>
        <v>44737P0012</v>
      </c>
      <c r="D391">
        <v>7</v>
      </c>
      <c r="E391" t="s">
        <v>71</v>
      </c>
      <c r="F391" t="s">
        <v>71</v>
      </c>
      <c r="G391" s="5">
        <v>31</v>
      </c>
      <c r="H391" t="s">
        <v>107</v>
      </c>
      <c r="I391" t="s">
        <v>120</v>
      </c>
      <c r="J391" t="s">
        <v>123</v>
      </c>
      <c r="K391" s="12">
        <v>73</v>
      </c>
      <c r="L391" s="12">
        <v>94.17</v>
      </c>
      <c r="M391" s="12">
        <v>511</v>
      </c>
      <c r="N391" s="8">
        <v>659.19</v>
      </c>
      <c r="O391">
        <v>25</v>
      </c>
      <c r="P391" t="s">
        <v>131</v>
      </c>
      <c r="Q391">
        <v>2022</v>
      </c>
      <c r="R391" s="3">
        <v>44737</v>
      </c>
      <c r="S391" s="8">
        <f>Tabla1[[#This Row],[DISCOUNT %]]%*Tabla1[[#This Row],[Total Selling Value]]</f>
        <v>204.34890000000001</v>
      </c>
      <c r="T391" s="12">
        <f>Tabla1[[#This Row],[SELLING PRICE]]-Tabla1[[#This Row],[BUYING PRIZE]]</f>
        <v>21.17</v>
      </c>
      <c r="U391" s="12">
        <f>Tabla1[[#This Row],[profit_per_product]]*Tabla1[[#This Row],[QUANTITY]]</f>
        <v>148.19</v>
      </c>
      <c r="V391" s="16">
        <f>Tabla1[[#This Row],[total_profit]]/Tabla1[[#This Row],[Total Selling Value]]</f>
        <v>0.22480620155038758</v>
      </c>
      <c r="W391" s="4" t="str">
        <f>IF(Tabla1[[#This Row],[Total Buying Value]]&gt;=((2/3)*MAX(Tabla1[Total Buying Value])),"Grande",IF(Tabla1[[#This Row],[Total Buying Value]]&lt;=((1/3)*MAX(Tabla1[Total Buying Value])),"Pequeña","Mediana"))</f>
        <v>Pequeña</v>
      </c>
      <c r="X391" s="4" t="str">
        <f>IF(Tabla1[[#This Row],[PAYMENT MODE]]="CASH","VERDADERO","FALSO")</f>
        <v>FALSO</v>
      </c>
      <c r="Y391" s="15" t="str">
        <f>TEXT(Tabla1[[#This Row],[formatted_date]],"mmm-aaaa")</f>
        <v>jun-2022</v>
      </c>
    </row>
    <row r="392" spans="1:25">
      <c r="A392">
        <v>44738</v>
      </c>
      <c r="B392" t="s">
        <v>33</v>
      </c>
      <c r="C392" t="str">
        <f>Tabla1[[#This Row],[DATE]]&amp;Tabla1[[#This Row],[PRODUCT ID]]</f>
        <v>44738P0034</v>
      </c>
      <c r="D392">
        <v>4</v>
      </c>
      <c r="E392" t="s">
        <v>70</v>
      </c>
      <c r="F392" t="s">
        <v>138</v>
      </c>
      <c r="G392" s="5">
        <v>50</v>
      </c>
      <c r="H392" t="s">
        <v>83</v>
      </c>
      <c r="I392" t="s">
        <v>121</v>
      </c>
      <c r="J392" t="s">
        <v>124</v>
      </c>
      <c r="K392" s="12">
        <v>55</v>
      </c>
      <c r="L392" s="12">
        <v>58.3</v>
      </c>
      <c r="M392" s="12">
        <v>220</v>
      </c>
      <c r="N392" s="8">
        <v>233.2</v>
      </c>
      <c r="O392">
        <v>26</v>
      </c>
      <c r="P392" t="s">
        <v>131</v>
      </c>
      <c r="Q392">
        <v>2022</v>
      </c>
      <c r="R392" s="3">
        <v>44738</v>
      </c>
      <c r="S392" s="8">
        <f>Tabla1[[#This Row],[DISCOUNT %]]%*Tabla1[[#This Row],[Total Selling Value]]</f>
        <v>116.6</v>
      </c>
      <c r="T392" s="12">
        <f>Tabla1[[#This Row],[SELLING PRICE]]-Tabla1[[#This Row],[BUYING PRIZE]]</f>
        <v>3.2999999999999972</v>
      </c>
      <c r="U392" s="12">
        <f>Tabla1[[#This Row],[profit_per_product]]*Tabla1[[#This Row],[QUANTITY]]</f>
        <v>13.199999999999989</v>
      </c>
      <c r="V392" s="16">
        <f>Tabla1[[#This Row],[total_profit]]/Tabla1[[#This Row],[Total Selling Value]]</f>
        <v>5.6603773584905613E-2</v>
      </c>
      <c r="W392" s="4" t="str">
        <f>IF(Tabla1[[#This Row],[Total Buying Value]]&gt;=((2/3)*MAX(Tabla1[Total Buying Value])),"Grande",IF(Tabla1[[#This Row],[Total Buying Value]]&lt;=((1/3)*MAX(Tabla1[Total Buying Value])),"Pequeña","Mediana"))</f>
        <v>Pequeña</v>
      </c>
      <c r="X392" s="4" t="str">
        <f>IF(Tabla1[[#This Row],[PAYMENT MODE]]="CASH","VERDADERO","FALSO")</f>
        <v>VERDADERO</v>
      </c>
      <c r="Y392" s="15" t="str">
        <f>TEXT(Tabla1[[#This Row],[formatted_date]],"mmm-aaaa")</f>
        <v>jun-2022</v>
      </c>
    </row>
    <row r="393" spans="1:25">
      <c r="A393">
        <v>44738</v>
      </c>
      <c r="B393" t="s">
        <v>43</v>
      </c>
      <c r="C393" t="str">
        <f>Tabla1[[#This Row],[DATE]]&amp;Tabla1[[#This Row],[PRODUCT ID]]</f>
        <v>44738P0043</v>
      </c>
      <c r="D393">
        <v>12</v>
      </c>
      <c r="E393" t="s">
        <v>70</v>
      </c>
      <c r="F393" t="s">
        <v>71</v>
      </c>
      <c r="G393" s="5">
        <v>20</v>
      </c>
      <c r="H393" t="s">
        <v>94</v>
      </c>
      <c r="I393" t="s">
        <v>118</v>
      </c>
      <c r="J393" t="s">
        <v>123</v>
      </c>
      <c r="K393" s="12">
        <v>67</v>
      </c>
      <c r="L393" s="12">
        <v>83.08</v>
      </c>
      <c r="M393" s="12">
        <v>804</v>
      </c>
      <c r="N393" s="8">
        <v>996.96</v>
      </c>
      <c r="O393">
        <v>26</v>
      </c>
      <c r="P393" t="s">
        <v>131</v>
      </c>
      <c r="Q393">
        <v>2022</v>
      </c>
      <c r="R393" s="3">
        <v>44738</v>
      </c>
      <c r="S393" s="8">
        <f>Tabla1[[#This Row],[DISCOUNT %]]%*Tabla1[[#This Row],[Total Selling Value]]</f>
        <v>199.39200000000002</v>
      </c>
      <c r="T393" s="12">
        <f>Tabla1[[#This Row],[SELLING PRICE]]-Tabla1[[#This Row],[BUYING PRIZE]]</f>
        <v>16.079999999999998</v>
      </c>
      <c r="U393" s="12">
        <f>Tabla1[[#This Row],[profit_per_product]]*Tabla1[[#This Row],[QUANTITY]]</f>
        <v>192.95999999999998</v>
      </c>
      <c r="V393" s="16">
        <f>Tabla1[[#This Row],[total_profit]]/Tabla1[[#This Row],[Total Selling Value]]</f>
        <v>0.19354838709677416</v>
      </c>
      <c r="W393" s="4" t="str">
        <f>IF(Tabla1[[#This Row],[Total Buying Value]]&gt;=((2/3)*MAX(Tabla1[Total Buying Value])),"Grande",IF(Tabla1[[#This Row],[Total Buying Value]]&lt;=((1/3)*MAX(Tabla1[Total Buying Value])),"Pequeña","Mediana"))</f>
        <v>Mediana</v>
      </c>
      <c r="X393" s="4" t="str">
        <f>IF(Tabla1[[#This Row],[PAYMENT MODE]]="CASH","VERDADERO","FALSO")</f>
        <v>FALSO</v>
      </c>
      <c r="Y393" s="15" t="str">
        <f>TEXT(Tabla1[[#This Row],[formatted_date]],"mmm-aaaa")</f>
        <v>jun-2022</v>
      </c>
    </row>
    <row r="394" spans="1:25">
      <c r="A394">
        <v>44745</v>
      </c>
      <c r="B394" t="s">
        <v>58</v>
      </c>
      <c r="C394" t="str">
        <f>Tabla1[[#This Row],[DATE]]&amp;Tabla1[[#This Row],[PRODUCT ID]]</f>
        <v>44745P0033</v>
      </c>
      <c r="D394">
        <v>15</v>
      </c>
      <c r="E394" t="s">
        <v>70</v>
      </c>
      <c r="F394" t="s">
        <v>138</v>
      </c>
      <c r="G394" s="5">
        <v>42</v>
      </c>
      <c r="H394" t="s">
        <v>110</v>
      </c>
      <c r="I394" t="s">
        <v>121</v>
      </c>
      <c r="J394" t="s">
        <v>123</v>
      </c>
      <c r="K394" s="12">
        <v>95</v>
      </c>
      <c r="L394" s="12">
        <v>119.7</v>
      </c>
      <c r="M394" s="12">
        <v>1425</v>
      </c>
      <c r="N394" s="8">
        <v>1795.5</v>
      </c>
      <c r="O394">
        <v>3</v>
      </c>
      <c r="P394" t="s">
        <v>132</v>
      </c>
      <c r="Q394">
        <v>2022</v>
      </c>
      <c r="R394" s="3">
        <v>44745</v>
      </c>
      <c r="S394" s="8">
        <f>Tabla1[[#This Row],[DISCOUNT %]]%*Tabla1[[#This Row],[Total Selling Value]]</f>
        <v>754.11</v>
      </c>
      <c r="T394" s="12">
        <f>Tabla1[[#This Row],[SELLING PRICE]]-Tabla1[[#This Row],[BUYING PRIZE]]</f>
        <v>24.700000000000003</v>
      </c>
      <c r="U394" s="12">
        <f>Tabla1[[#This Row],[profit_per_product]]*Tabla1[[#This Row],[QUANTITY]]</f>
        <v>370.50000000000006</v>
      </c>
      <c r="V394" s="16">
        <f>Tabla1[[#This Row],[total_profit]]/Tabla1[[#This Row],[Total Selling Value]]</f>
        <v>0.20634920634920639</v>
      </c>
      <c r="W394" s="4" t="str">
        <f>IF(Tabla1[[#This Row],[Total Buying Value]]&gt;=((2/3)*MAX(Tabla1[Total Buying Value])),"Grande",IF(Tabla1[[#This Row],[Total Buying Value]]&lt;=((1/3)*MAX(Tabla1[Total Buying Value])),"Pequeña","Mediana"))</f>
        <v>Mediana</v>
      </c>
      <c r="X394" s="4" t="str">
        <f>IF(Tabla1[[#This Row],[PAYMENT MODE]]="CASH","VERDADERO","FALSO")</f>
        <v>VERDADERO</v>
      </c>
      <c r="Y394" s="15" t="str">
        <f>TEXT(Tabla1[[#This Row],[formatted_date]],"mmm-aaaa")</f>
        <v>jul-2022</v>
      </c>
    </row>
    <row r="395" spans="1:25">
      <c r="A395">
        <v>44746</v>
      </c>
      <c r="B395" t="s">
        <v>56</v>
      </c>
      <c r="C395" t="str">
        <f>Tabla1[[#This Row],[DATE]]&amp;Tabla1[[#This Row],[PRODUCT ID]]</f>
        <v>44746P0007</v>
      </c>
      <c r="D395">
        <v>7</v>
      </c>
      <c r="E395" t="s">
        <v>70</v>
      </c>
      <c r="F395" t="s">
        <v>71</v>
      </c>
      <c r="G395" s="5">
        <v>35</v>
      </c>
      <c r="H395" t="s">
        <v>108</v>
      </c>
      <c r="I395" t="s">
        <v>119</v>
      </c>
      <c r="J395" t="s">
        <v>124</v>
      </c>
      <c r="K395" s="12">
        <v>43</v>
      </c>
      <c r="L395" s="12">
        <v>47.73</v>
      </c>
      <c r="M395" s="12">
        <v>301</v>
      </c>
      <c r="N395" s="8">
        <v>334.11</v>
      </c>
      <c r="O395">
        <v>4</v>
      </c>
      <c r="P395" t="s">
        <v>132</v>
      </c>
      <c r="Q395">
        <v>2022</v>
      </c>
      <c r="R395" s="3">
        <v>44746</v>
      </c>
      <c r="S395" s="8">
        <f>Tabla1[[#This Row],[DISCOUNT %]]%*Tabla1[[#This Row],[Total Selling Value]]</f>
        <v>116.93849999999999</v>
      </c>
      <c r="T395" s="12">
        <f>Tabla1[[#This Row],[SELLING PRICE]]-Tabla1[[#This Row],[BUYING PRIZE]]</f>
        <v>4.7299999999999969</v>
      </c>
      <c r="U395" s="12">
        <f>Tabla1[[#This Row],[profit_per_product]]*Tabla1[[#This Row],[QUANTITY]]</f>
        <v>33.109999999999978</v>
      </c>
      <c r="V395" s="16">
        <f>Tabla1[[#This Row],[total_profit]]/Tabla1[[#This Row],[Total Selling Value]]</f>
        <v>9.9099099099099031E-2</v>
      </c>
      <c r="W395" s="4" t="str">
        <f>IF(Tabla1[[#This Row],[Total Buying Value]]&gt;=((2/3)*MAX(Tabla1[Total Buying Value])),"Grande",IF(Tabla1[[#This Row],[Total Buying Value]]&lt;=((1/3)*MAX(Tabla1[Total Buying Value])),"Pequeña","Mediana"))</f>
        <v>Pequeña</v>
      </c>
      <c r="X395" s="4" t="str">
        <f>IF(Tabla1[[#This Row],[PAYMENT MODE]]="CASH","VERDADERO","FALSO")</f>
        <v>FALSO</v>
      </c>
      <c r="Y395" s="15" t="str">
        <f>TEXT(Tabla1[[#This Row],[formatted_date]],"mmm-aaaa")</f>
        <v>jul-2022</v>
      </c>
    </row>
    <row r="396" spans="1:25">
      <c r="A396">
        <v>44747</v>
      </c>
      <c r="B396" t="s">
        <v>27</v>
      </c>
      <c r="C396" t="str">
        <f>Tabla1[[#This Row],[DATE]]&amp;Tabla1[[#This Row],[PRODUCT ID]]</f>
        <v>44747P0025</v>
      </c>
      <c r="D396">
        <v>7</v>
      </c>
      <c r="E396" t="s">
        <v>71</v>
      </c>
      <c r="F396" t="s">
        <v>138</v>
      </c>
      <c r="G396" s="5">
        <v>0</v>
      </c>
      <c r="H396" t="s">
        <v>100</v>
      </c>
      <c r="I396" t="s">
        <v>117</v>
      </c>
      <c r="J396" t="s">
        <v>125</v>
      </c>
      <c r="K396" s="12">
        <v>7</v>
      </c>
      <c r="L396" s="12">
        <v>8.33</v>
      </c>
      <c r="M396" s="12">
        <v>49</v>
      </c>
      <c r="N396" s="8">
        <v>58.31</v>
      </c>
      <c r="O396">
        <v>5</v>
      </c>
      <c r="P396" t="s">
        <v>132</v>
      </c>
      <c r="Q396">
        <v>2022</v>
      </c>
      <c r="R396" s="3">
        <v>44747</v>
      </c>
      <c r="S396" s="8">
        <f>Tabla1[[#This Row],[DISCOUNT %]]%*Tabla1[[#This Row],[Total Selling Value]]</f>
        <v>0</v>
      </c>
      <c r="T396" s="12">
        <f>Tabla1[[#This Row],[SELLING PRICE]]-Tabla1[[#This Row],[BUYING PRIZE]]</f>
        <v>1.33</v>
      </c>
      <c r="U396" s="12">
        <f>Tabla1[[#This Row],[profit_per_product]]*Tabla1[[#This Row],[QUANTITY]]</f>
        <v>9.31</v>
      </c>
      <c r="V396" s="16">
        <f>Tabla1[[#This Row],[total_profit]]/Tabla1[[#This Row],[Total Selling Value]]</f>
        <v>0.1596638655462185</v>
      </c>
      <c r="W396" s="4" t="str">
        <f>IF(Tabla1[[#This Row],[Total Buying Value]]&gt;=((2/3)*MAX(Tabla1[Total Buying Value])),"Grande",IF(Tabla1[[#This Row],[Total Buying Value]]&lt;=((1/3)*MAX(Tabla1[Total Buying Value])),"Pequeña","Mediana"))</f>
        <v>Pequeña</v>
      </c>
      <c r="X396" s="4" t="str">
        <f>IF(Tabla1[[#This Row],[PAYMENT MODE]]="CASH","VERDADERO","FALSO")</f>
        <v>VERDADERO</v>
      </c>
      <c r="Y396" s="15" t="str">
        <f>TEXT(Tabla1[[#This Row],[formatted_date]],"mmm-aaaa")</f>
        <v>jul-2022</v>
      </c>
    </row>
    <row r="397" spans="1:25">
      <c r="A397">
        <v>44747</v>
      </c>
      <c r="B397" t="s">
        <v>47</v>
      </c>
      <c r="C397" t="str">
        <f>Tabla1[[#This Row],[DATE]]&amp;Tabla1[[#This Row],[PRODUCT ID]]</f>
        <v>44747P0015</v>
      </c>
      <c r="D397">
        <v>8</v>
      </c>
      <c r="E397" t="s">
        <v>70</v>
      </c>
      <c r="F397" t="s">
        <v>71</v>
      </c>
      <c r="G397" s="5">
        <v>34</v>
      </c>
      <c r="H397" t="s">
        <v>98</v>
      </c>
      <c r="I397" t="s">
        <v>120</v>
      </c>
      <c r="J397" t="s">
        <v>125</v>
      </c>
      <c r="K397" s="12">
        <v>12</v>
      </c>
      <c r="L397" s="12">
        <v>15.72</v>
      </c>
      <c r="M397" s="12">
        <v>96</v>
      </c>
      <c r="N397" s="8">
        <v>125.76</v>
      </c>
      <c r="O397">
        <v>5</v>
      </c>
      <c r="P397" t="s">
        <v>132</v>
      </c>
      <c r="Q397">
        <v>2022</v>
      </c>
      <c r="R397" s="3">
        <v>44747</v>
      </c>
      <c r="S397" s="8">
        <f>Tabla1[[#This Row],[DISCOUNT %]]%*Tabla1[[#This Row],[Total Selling Value]]</f>
        <v>42.758400000000002</v>
      </c>
      <c r="T397" s="12">
        <f>Tabla1[[#This Row],[SELLING PRICE]]-Tabla1[[#This Row],[BUYING PRIZE]]</f>
        <v>3.7200000000000006</v>
      </c>
      <c r="U397" s="12">
        <f>Tabla1[[#This Row],[profit_per_product]]*Tabla1[[#This Row],[QUANTITY]]</f>
        <v>29.760000000000005</v>
      </c>
      <c r="V397" s="16">
        <f>Tabla1[[#This Row],[total_profit]]/Tabla1[[#This Row],[Total Selling Value]]</f>
        <v>0.23664122137404583</v>
      </c>
      <c r="W397" s="4" t="str">
        <f>IF(Tabla1[[#This Row],[Total Buying Value]]&gt;=((2/3)*MAX(Tabla1[Total Buying Value])),"Grande",IF(Tabla1[[#This Row],[Total Buying Value]]&lt;=((1/3)*MAX(Tabla1[Total Buying Value])),"Pequeña","Mediana"))</f>
        <v>Pequeña</v>
      </c>
      <c r="X397" s="4" t="str">
        <f>IF(Tabla1[[#This Row],[PAYMENT MODE]]="CASH","VERDADERO","FALSO")</f>
        <v>FALSO</v>
      </c>
      <c r="Y397" s="15" t="str">
        <f>TEXT(Tabla1[[#This Row],[formatted_date]],"mmm-aaaa")</f>
        <v>jul-2022</v>
      </c>
    </row>
    <row r="398" spans="1:25">
      <c r="A398">
        <v>44748</v>
      </c>
      <c r="B398" t="s">
        <v>61</v>
      </c>
      <c r="C398" t="str">
        <f>Tabla1[[#This Row],[DATE]]&amp;Tabla1[[#This Row],[PRODUCT ID]]</f>
        <v>44748P0041</v>
      </c>
      <c r="D398">
        <v>2</v>
      </c>
      <c r="E398" t="s">
        <v>70</v>
      </c>
      <c r="F398" t="s">
        <v>138</v>
      </c>
      <c r="G398" s="5">
        <v>2</v>
      </c>
      <c r="H398" t="s">
        <v>114</v>
      </c>
      <c r="I398" t="s">
        <v>118</v>
      </c>
      <c r="J398" t="s">
        <v>122</v>
      </c>
      <c r="K398" s="12">
        <v>138</v>
      </c>
      <c r="L398" s="12">
        <v>173.88</v>
      </c>
      <c r="M398" s="12">
        <v>276</v>
      </c>
      <c r="N398" s="8">
        <v>347.76</v>
      </c>
      <c r="O398">
        <v>6</v>
      </c>
      <c r="P398" t="s">
        <v>132</v>
      </c>
      <c r="Q398">
        <v>2022</v>
      </c>
      <c r="R398" s="3">
        <v>44748</v>
      </c>
      <c r="S398" s="8">
        <f>Tabla1[[#This Row],[DISCOUNT %]]%*Tabla1[[#This Row],[Total Selling Value]]</f>
        <v>6.9551999999999996</v>
      </c>
      <c r="T398" s="12">
        <f>Tabla1[[#This Row],[SELLING PRICE]]-Tabla1[[#This Row],[BUYING PRIZE]]</f>
        <v>35.879999999999995</v>
      </c>
      <c r="U398" s="12">
        <f>Tabla1[[#This Row],[profit_per_product]]*Tabla1[[#This Row],[QUANTITY]]</f>
        <v>71.759999999999991</v>
      </c>
      <c r="V398" s="16">
        <f>Tabla1[[#This Row],[total_profit]]/Tabla1[[#This Row],[Total Selling Value]]</f>
        <v>0.20634920634920634</v>
      </c>
      <c r="W398" s="4" t="str">
        <f>IF(Tabla1[[#This Row],[Total Buying Value]]&gt;=((2/3)*MAX(Tabla1[Total Buying Value])),"Grande",IF(Tabla1[[#This Row],[Total Buying Value]]&lt;=((1/3)*MAX(Tabla1[Total Buying Value])),"Pequeña","Mediana"))</f>
        <v>Pequeña</v>
      </c>
      <c r="X398" s="4" t="str">
        <f>IF(Tabla1[[#This Row],[PAYMENT MODE]]="CASH","VERDADERO","FALSO")</f>
        <v>VERDADERO</v>
      </c>
      <c r="Y398" s="15" t="str">
        <f>TEXT(Tabla1[[#This Row],[formatted_date]],"mmm-aaaa")</f>
        <v>jul-2022</v>
      </c>
    </row>
    <row r="399" spans="1:25">
      <c r="A399">
        <v>44750</v>
      </c>
      <c r="B399" t="s">
        <v>50</v>
      </c>
      <c r="C399" t="str">
        <f>Tabla1[[#This Row],[DATE]]&amp;Tabla1[[#This Row],[PRODUCT ID]]</f>
        <v>44750P0018</v>
      </c>
      <c r="D399">
        <v>2</v>
      </c>
      <c r="E399" t="s">
        <v>70</v>
      </c>
      <c r="F399" t="s">
        <v>71</v>
      </c>
      <c r="G399" s="5">
        <v>16</v>
      </c>
      <c r="H399" t="s">
        <v>102</v>
      </c>
      <c r="I399" t="s">
        <v>120</v>
      </c>
      <c r="J399" t="s">
        <v>125</v>
      </c>
      <c r="K399" s="12">
        <v>37</v>
      </c>
      <c r="L399" s="12">
        <v>49.21</v>
      </c>
      <c r="M399" s="12">
        <v>74</v>
      </c>
      <c r="N399" s="8">
        <v>98.42</v>
      </c>
      <c r="O399">
        <v>8</v>
      </c>
      <c r="P399" t="s">
        <v>132</v>
      </c>
      <c r="Q399">
        <v>2022</v>
      </c>
      <c r="R399" s="3">
        <v>44750</v>
      </c>
      <c r="S399" s="8">
        <f>Tabla1[[#This Row],[DISCOUNT %]]%*Tabla1[[#This Row],[Total Selling Value]]</f>
        <v>15.747200000000001</v>
      </c>
      <c r="T399" s="12">
        <f>Tabla1[[#This Row],[SELLING PRICE]]-Tabla1[[#This Row],[BUYING PRIZE]]</f>
        <v>12.21</v>
      </c>
      <c r="U399" s="12">
        <f>Tabla1[[#This Row],[profit_per_product]]*Tabla1[[#This Row],[QUANTITY]]</f>
        <v>24.42</v>
      </c>
      <c r="V399" s="16">
        <f>Tabla1[[#This Row],[total_profit]]/Tabla1[[#This Row],[Total Selling Value]]</f>
        <v>0.24812030075187971</v>
      </c>
      <c r="W399" s="4" t="str">
        <f>IF(Tabla1[[#This Row],[Total Buying Value]]&gt;=((2/3)*MAX(Tabla1[Total Buying Value])),"Grande",IF(Tabla1[[#This Row],[Total Buying Value]]&lt;=((1/3)*MAX(Tabla1[Total Buying Value])),"Pequeña","Mediana"))</f>
        <v>Pequeña</v>
      </c>
      <c r="X399" s="4" t="str">
        <f>IF(Tabla1[[#This Row],[PAYMENT MODE]]="CASH","VERDADERO","FALSO")</f>
        <v>FALSO</v>
      </c>
      <c r="Y399" s="15" t="str">
        <f>TEXT(Tabla1[[#This Row],[formatted_date]],"mmm-aaaa")</f>
        <v>jul-2022</v>
      </c>
    </row>
    <row r="400" spans="1:25">
      <c r="A400">
        <v>44752</v>
      </c>
      <c r="B400" t="s">
        <v>38</v>
      </c>
      <c r="C400" t="str">
        <f>Tabla1[[#This Row],[DATE]]&amp;Tabla1[[#This Row],[PRODUCT ID]]</f>
        <v>44752P0032</v>
      </c>
      <c r="D400">
        <v>12</v>
      </c>
      <c r="E400" t="s">
        <v>71</v>
      </c>
      <c r="F400" t="s">
        <v>138</v>
      </c>
      <c r="G400" s="5">
        <v>23</v>
      </c>
      <c r="H400" t="s">
        <v>88</v>
      </c>
      <c r="I400" t="s">
        <v>121</v>
      </c>
      <c r="J400" t="s">
        <v>123</v>
      </c>
      <c r="K400" s="12">
        <v>89</v>
      </c>
      <c r="L400" s="12">
        <v>117.48</v>
      </c>
      <c r="M400" s="12">
        <v>1068</v>
      </c>
      <c r="N400" s="8">
        <v>1409.76</v>
      </c>
      <c r="O400">
        <v>10</v>
      </c>
      <c r="P400" t="s">
        <v>132</v>
      </c>
      <c r="Q400">
        <v>2022</v>
      </c>
      <c r="R400" s="3">
        <v>44752</v>
      </c>
      <c r="S400" s="8">
        <f>Tabla1[[#This Row],[DISCOUNT %]]%*Tabla1[[#This Row],[Total Selling Value]]</f>
        <v>324.2448</v>
      </c>
      <c r="T400" s="12">
        <f>Tabla1[[#This Row],[SELLING PRICE]]-Tabla1[[#This Row],[BUYING PRIZE]]</f>
        <v>28.480000000000004</v>
      </c>
      <c r="U400" s="12">
        <f>Tabla1[[#This Row],[profit_per_product]]*Tabla1[[#This Row],[QUANTITY]]</f>
        <v>341.76000000000005</v>
      </c>
      <c r="V400" s="16">
        <f>Tabla1[[#This Row],[total_profit]]/Tabla1[[#This Row],[Total Selling Value]]</f>
        <v>0.24242424242424246</v>
      </c>
      <c r="W400" s="4" t="str">
        <f>IF(Tabla1[[#This Row],[Total Buying Value]]&gt;=((2/3)*MAX(Tabla1[Total Buying Value])),"Grande",IF(Tabla1[[#This Row],[Total Buying Value]]&lt;=((1/3)*MAX(Tabla1[Total Buying Value])),"Pequeña","Mediana"))</f>
        <v>Mediana</v>
      </c>
      <c r="X400" s="4" t="str">
        <f>IF(Tabla1[[#This Row],[PAYMENT MODE]]="CASH","VERDADERO","FALSO")</f>
        <v>VERDADERO</v>
      </c>
      <c r="Y400" s="15" t="str">
        <f>TEXT(Tabla1[[#This Row],[formatted_date]],"mmm-aaaa")</f>
        <v>jul-2022</v>
      </c>
    </row>
    <row r="401" spans="1:25">
      <c r="A401">
        <v>44754</v>
      </c>
      <c r="B401" t="s">
        <v>53</v>
      </c>
      <c r="C401" t="str">
        <f>Tabla1[[#This Row],[DATE]]&amp;Tabla1[[#This Row],[PRODUCT ID]]</f>
        <v>44754P0028</v>
      </c>
      <c r="D401">
        <v>12</v>
      </c>
      <c r="E401" t="s">
        <v>70</v>
      </c>
      <c r="F401" t="s">
        <v>138</v>
      </c>
      <c r="G401" s="5">
        <v>5</v>
      </c>
      <c r="H401" t="s">
        <v>105</v>
      </c>
      <c r="I401" t="s">
        <v>121</v>
      </c>
      <c r="J401" t="s">
        <v>125</v>
      </c>
      <c r="K401" s="12">
        <v>37</v>
      </c>
      <c r="L401" s="12">
        <v>41.81</v>
      </c>
      <c r="M401" s="12">
        <v>444</v>
      </c>
      <c r="N401" s="8">
        <v>501.72</v>
      </c>
      <c r="O401">
        <v>12</v>
      </c>
      <c r="P401" t="s">
        <v>132</v>
      </c>
      <c r="Q401">
        <v>2022</v>
      </c>
      <c r="R401" s="3">
        <v>44754</v>
      </c>
      <c r="S401" s="8">
        <f>Tabla1[[#This Row],[DISCOUNT %]]%*Tabla1[[#This Row],[Total Selling Value]]</f>
        <v>25.086000000000002</v>
      </c>
      <c r="T401" s="12">
        <f>Tabla1[[#This Row],[SELLING PRICE]]-Tabla1[[#This Row],[BUYING PRIZE]]</f>
        <v>4.8100000000000023</v>
      </c>
      <c r="U401" s="12">
        <f>Tabla1[[#This Row],[profit_per_product]]*Tabla1[[#This Row],[QUANTITY]]</f>
        <v>57.720000000000027</v>
      </c>
      <c r="V401" s="16">
        <f>Tabla1[[#This Row],[total_profit]]/Tabla1[[#This Row],[Total Selling Value]]</f>
        <v>0.11504424778761067</v>
      </c>
      <c r="W401" s="4" t="str">
        <f>IF(Tabla1[[#This Row],[Total Buying Value]]&gt;=((2/3)*MAX(Tabla1[Total Buying Value])),"Grande",IF(Tabla1[[#This Row],[Total Buying Value]]&lt;=((1/3)*MAX(Tabla1[Total Buying Value])),"Pequeña","Mediana"))</f>
        <v>Pequeña</v>
      </c>
      <c r="X401" s="4" t="str">
        <f>IF(Tabla1[[#This Row],[PAYMENT MODE]]="CASH","VERDADERO","FALSO")</f>
        <v>VERDADERO</v>
      </c>
      <c r="Y401" s="15" t="str">
        <f>TEXT(Tabla1[[#This Row],[formatted_date]],"mmm-aaaa")</f>
        <v>jul-2022</v>
      </c>
    </row>
    <row r="402" spans="1:25">
      <c r="A402">
        <v>44755</v>
      </c>
      <c r="B402" t="s">
        <v>27</v>
      </c>
      <c r="C402" t="str">
        <f>Tabla1[[#This Row],[DATE]]&amp;Tabla1[[#This Row],[PRODUCT ID]]</f>
        <v>44755P0025</v>
      </c>
      <c r="D402">
        <v>7</v>
      </c>
      <c r="E402" t="s">
        <v>70</v>
      </c>
      <c r="F402" t="s">
        <v>71</v>
      </c>
      <c r="G402" s="5">
        <v>40</v>
      </c>
      <c r="H402" t="s">
        <v>100</v>
      </c>
      <c r="I402" t="s">
        <v>117</v>
      </c>
      <c r="J402" t="s">
        <v>125</v>
      </c>
      <c r="K402" s="12">
        <v>7</v>
      </c>
      <c r="L402" s="12">
        <v>8.33</v>
      </c>
      <c r="M402" s="12">
        <v>49</v>
      </c>
      <c r="N402" s="8">
        <v>58.31</v>
      </c>
      <c r="O402">
        <v>13</v>
      </c>
      <c r="P402" t="s">
        <v>132</v>
      </c>
      <c r="Q402">
        <v>2022</v>
      </c>
      <c r="R402" s="3">
        <v>44755</v>
      </c>
      <c r="S402" s="8">
        <f>Tabla1[[#This Row],[DISCOUNT %]]%*Tabla1[[#This Row],[Total Selling Value]]</f>
        <v>23.324000000000002</v>
      </c>
      <c r="T402" s="12">
        <f>Tabla1[[#This Row],[SELLING PRICE]]-Tabla1[[#This Row],[BUYING PRIZE]]</f>
        <v>1.33</v>
      </c>
      <c r="U402" s="12">
        <f>Tabla1[[#This Row],[profit_per_product]]*Tabla1[[#This Row],[QUANTITY]]</f>
        <v>9.31</v>
      </c>
      <c r="V402" s="16">
        <f>Tabla1[[#This Row],[total_profit]]/Tabla1[[#This Row],[Total Selling Value]]</f>
        <v>0.1596638655462185</v>
      </c>
      <c r="W402" s="4" t="str">
        <f>IF(Tabla1[[#This Row],[Total Buying Value]]&gt;=((2/3)*MAX(Tabla1[Total Buying Value])),"Grande",IF(Tabla1[[#This Row],[Total Buying Value]]&lt;=((1/3)*MAX(Tabla1[Total Buying Value])),"Pequeña","Mediana"))</f>
        <v>Pequeña</v>
      </c>
      <c r="X402" s="4" t="str">
        <f>IF(Tabla1[[#This Row],[PAYMENT MODE]]="CASH","VERDADERO","FALSO")</f>
        <v>FALSO</v>
      </c>
      <c r="Y402" s="15" t="str">
        <f>TEXT(Tabla1[[#This Row],[formatted_date]],"mmm-aaaa")</f>
        <v>jul-2022</v>
      </c>
    </row>
    <row r="403" spans="1:25">
      <c r="A403">
        <v>44756</v>
      </c>
      <c r="B403" t="s">
        <v>58</v>
      </c>
      <c r="C403" t="str">
        <f>Tabla1[[#This Row],[DATE]]&amp;Tabla1[[#This Row],[PRODUCT ID]]</f>
        <v>44756P0033</v>
      </c>
      <c r="D403">
        <v>9</v>
      </c>
      <c r="E403" t="s">
        <v>70</v>
      </c>
      <c r="F403" t="s">
        <v>71</v>
      </c>
      <c r="G403" s="5">
        <v>45</v>
      </c>
      <c r="H403" t="s">
        <v>110</v>
      </c>
      <c r="I403" t="s">
        <v>121</v>
      </c>
      <c r="J403" t="s">
        <v>123</v>
      </c>
      <c r="K403" s="12">
        <v>95</v>
      </c>
      <c r="L403" s="12">
        <v>119.7</v>
      </c>
      <c r="M403" s="12">
        <v>855</v>
      </c>
      <c r="N403" s="8">
        <v>1077.3</v>
      </c>
      <c r="O403">
        <v>14</v>
      </c>
      <c r="P403" t="s">
        <v>132</v>
      </c>
      <c r="Q403">
        <v>2022</v>
      </c>
      <c r="R403" s="3">
        <v>44756</v>
      </c>
      <c r="S403" s="8">
        <f>Tabla1[[#This Row],[DISCOUNT %]]%*Tabla1[[#This Row],[Total Selling Value]]</f>
        <v>484.78499999999997</v>
      </c>
      <c r="T403" s="12">
        <f>Tabla1[[#This Row],[SELLING PRICE]]-Tabla1[[#This Row],[BUYING PRIZE]]</f>
        <v>24.700000000000003</v>
      </c>
      <c r="U403" s="12">
        <f>Tabla1[[#This Row],[profit_per_product]]*Tabla1[[#This Row],[QUANTITY]]</f>
        <v>222.3</v>
      </c>
      <c r="V403" s="16">
        <f>Tabla1[[#This Row],[total_profit]]/Tabla1[[#This Row],[Total Selling Value]]</f>
        <v>0.20634920634920637</v>
      </c>
      <c r="W403" s="4" t="str">
        <f>IF(Tabla1[[#This Row],[Total Buying Value]]&gt;=((2/3)*MAX(Tabla1[Total Buying Value])),"Grande",IF(Tabla1[[#This Row],[Total Buying Value]]&lt;=((1/3)*MAX(Tabla1[Total Buying Value])),"Pequeña","Mediana"))</f>
        <v>Mediana</v>
      </c>
      <c r="X403" s="4" t="str">
        <f>IF(Tabla1[[#This Row],[PAYMENT MODE]]="CASH","VERDADERO","FALSO")</f>
        <v>FALSO</v>
      </c>
      <c r="Y403" s="15" t="str">
        <f>TEXT(Tabla1[[#This Row],[formatted_date]],"mmm-aaaa")</f>
        <v>jul-2022</v>
      </c>
    </row>
    <row r="404" spans="1:25">
      <c r="A404">
        <v>44757</v>
      </c>
      <c r="B404" t="s">
        <v>23</v>
      </c>
      <c r="C404" t="str">
        <f>Tabla1[[#This Row],[DATE]]&amp;Tabla1[[#This Row],[PRODUCT ID]]</f>
        <v>44757P0004</v>
      </c>
      <c r="D404">
        <v>2</v>
      </c>
      <c r="E404" t="s">
        <v>71</v>
      </c>
      <c r="F404" t="s">
        <v>71</v>
      </c>
      <c r="G404" s="5">
        <v>40</v>
      </c>
      <c r="H404" t="s">
        <v>76</v>
      </c>
      <c r="I404" t="s">
        <v>119</v>
      </c>
      <c r="J404" t="s">
        <v>124</v>
      </c>
      <c r="K404" s="12">
        <v>44</v>
      </c>
      <c r="L404" s="12">
        <v>48.84</v>
      </c>
      <c r="M404" s="12">
        <v>88</v>
      </c>
      <c r="N404" s="8">
        <v>97.68</v>
      </c>
      <c r="O404">
        <v>15</v>
      </c>
      <c r="P404" t="s">
        <v>132</v>
      </c>
      <c r="Q404">
        <v>2022</v>
      </c>
      <c r="R404" s="3">
        <v>44757</v>
      </c>
      <c r="S404" s="8">
        <f>Tabla1[[#This Row],[DISCOUNT %]]%*Tabla1[[#This Row],[Total Selling Value]]</f>
        <v>39.072000000000003</v>
      </c>
      <c r="T404" s="12">
        <f>Tabla1[[#This Row],[SELLING PRICE]]-Tabla1[[#This Row],[BUYING PRIZE]]</f>
        <v>4.8400000000000034</v>
      </c>
      <c r="U404" s="12">
        <f>Tabla1[[#This Row],[profit_per_product]]*Tabla1[[#This Row],[QUANTITY]]</f>
        <v>9.6800000000000068</v>
      </c>
      <c r="V404" s="16">
        <f>Tabla1[[#This Row],[total_profit]]/Tabla1[[#This Row],[Total Selling Value]]</f>
        <v>9.9099099099099155E-2</v>
      </c>
      <c r="W404" s="4" t="str">
        <f>IF(Tabla1[[#This Row],[Total Buying Value]]&gt;=((2/3)*MAX(Tabla1[Total Buying Value])),"Grande",IF(Tabla1[[#This Row],[Total Buying Value]]&lt;=((1/3)*MAX(Tabla1[Total Buying Value])),"Pequeña","Mediana"))</f>
        <v>Pequeña</v>
      </c>
      <c r="X404" s="4" t="str">
        <f>IF(Tabla1[[#This Row],[PAYMENT MODE]]="CASH","VERDADERO","FALSO")</f>
        <v>FALSO</v>
      </c>
      <c r="Y404" s="15" t="str">
        <f>TEXT(Tabla1[[#This Row],[formatted_date]],"mmm-aaaa")</f>
        <v>jul-2022</v>
      </c>
    </row>
    <row r="405" spans="1:25">
      <c r="A405">
        <v>44759</v>
      </c>
      <c r="B405" t="s">
        <v>61</v>
      </c>
      <c r="C405" t="str">
        <f>Tabla1[[#This Row],[DATE]]&amp;Tabla1[[#This Row],[PRODUCT ID]]</f>
        <v>44759P0041</v>
      </c>
      <c r="D405">
        <v>8</v>
      </c>
      <c r="E405" t="s">
        <v>71</v>
      </c>
      <c r="F405" t="s">
        <v>138</v>
      </c>
      <c r="G405" s="5">
        <v>21</v>
      </c>
      <c r="H405" t="s">
        <v>114</v>
      </c>
      <c r="I405" t="s">
        <v>118</v>
      </c>
      <c r="J405" t="s">
        <v>122</v>
      </c>
      <c r="K405" s="12">
        <v>138</v>
      </c>
      <c r="L405" s="12">
        <v>173.88</v>
      </c>
      <c r="M405" s="12">
        <v>1104</v>
      </c>
      <c r="N405" s="8">
        <v>1391.04</v>
      </c>
      <c r="O405">
        <v>17</v>
      </c>
      <c r="P405" t="s">
        <v>132</v>
      </c>
      <c r="Q405">
        <v>2022</v>
      </c>
      <c r="R405" s="3">
        <v>44759</v>
      </c>
      <c r="S405" s="8">
        <f>Tabla1[[#This Row],[DISCOUNT %]]%*Tabla1[[#This Row],[Total Selling Value]]</f>
        <v>292.11840000000001</v>
      </c>
      <c r="T405" s="12">
        <f>Tabla1[[#This Row],[SELLING PRICE]]-Tabla1[[#This Row],[BUYING PRIZE]]</f>
        <v>35.879999999999995</v>
      </c>
      <c r="U405" s="12">
        <f>Tabla1[[#This Row],[profit_per_product]]*Tabla1[[#This Row],[QUANTITY]]</f>
        <v>287.03999999999996</v>
      </c>
      <c r="V405" s="16">
        <f>Tabla1[[#This Row],[total_profit]]/Tabla1[[#This Row],[Total Selling Value]]</f>
        <v>0.20634920634920634</v>
      </c>
      <c r="W405" s="4" t="str">
        <f>IF(Tabla1[[#This Row],[Total Buying Value]]&gt;=((2/3)*MAX(Tabla1[Total Buying Value])),"Grande",IF(Tabla1[[#This Row],[Total Buying Value]]&lt;=((1/3)*MAX(Tabla1[Total Buying Value])),"Pequeña","Mediana"))</f>
        <v>Mediana</v>
      </c>
      <c r="X405" s="4" t="str">
        <f>IF(Tabla1[[#This Row],[PAYMENT MODE]]="CASH","VERDADERO","FALSO")</f>
        <v>VERDADERO</v>
      </c>
      <c r="Y405" s="15" t="str">
        <f>TEXT(Tabla1[[#This Row],[formatted_date]],"mmm-aaaa")</f>
        <v>jul-2022</v>
      </c>
    </row>
    <row r="406" spans="1:25">
      <c r="A406">
        <v>44760</v>
      </c>
      <c r="B406" t="s">
        <v>40</v>
      </c>
      <c r="C406" t="str">
        <f>Tabla1[[#This Row],[DATE]]&amp;Tabla1[[#This Row],[PRODUCT ID]]</f>
        <v>44760P0010</v>
      </c>
      <c r="D406">
        <v>12</v>
      </c>
      <c r="E406" t="s">
        <v>70</v>
      </c>
      <c r="F406" t="s">
        <v>71</v>
      </c>
      <c r="G406" s="5">
        <v>53</v>
      </c>
      <c r="H406" t="s">
        <v>90</v>
      </c>
      <c r="I406" t="s">
        <v>120</v>
      </c>
      <c r="J406" t="s">
        <v>122</v>
      </c>
      <c r="K406" s="12">
        <v>148</v>
      </c>
      <c r="L406" s="12">
        <v>164.28</v>
      </c>
      <c r="M406" s="12">
        <v>1776</v>
      </c>
      <c r="N406" s="8">
        <v>1971.36</v>
      </c>
      <c r="O406">
        <v>18</v>
      </c>
      <c r="P406" t="s">
        <v>132</v>
      </c>
      <c r="Q406">
        <v>2022</v>
      </c>
      <c r="R406" s="3">
        <v>44760</v>
      </c>
      <c r="S406" s="8">
        <f>Tabla1[[#This Row],[DISCOUNT %]]%*Tabla1[[#This Row],[Total Selling Value]]</f>
        <v>1044.8208</v>
      </c>
      <c r="T406" s="12">
        <f>Tabla1[[#This Row],[SELLING PRICE]]-Tabla1[[#This Row],[BUYING PRIZE]]</f>
        <v>16.28</v>
      </c>
      <c r="U406" s="12">
        <f>Tabla1[[#This Row],[profit_per_product]]*Tabla1[[#This Row],[QUANTITY]]</f>
        <v>195.36</v>
      </c>
      <c r="V406" s="16">
        <f>Tabla1[[#This Row],[total_profit]]/Tabla1[[#This Row],[Total Selling Value]]</f>
        <v>9.9099099099099114E-2</v>
      </c>
      <c r="W406" s="4" t="str">
        <f>IF(Tabla1[[#This Row],[Total Buying Value]]&gt;=((2/3)*MAX(Tabla1[Total Buying Value])),"Grande",IF(Tabla1[[#This Row],[Total Buying Value]]&lt;=((1/3)*MAX(Tabla1[Total Buying Value])),"Pequeña","Mediana"))</f>
        <v>Grande</v>
      </c>
      <c r="X406" s="4" t="str">
        <f>IF(Tabla1[[#This Row],[PAYMENT MODE]]="CASH","VERDADERO","FALSO")</f>
        <v>FALSO</v>
      </c>
      <c r="Y406" s="15" t="str">
        <f>TEXT(Tabla1[[#This Row],[formatted_date]],"mmm-aaaa")</f>
        <v>jul-2022</v>
      </c>
    </row>
    <row r="407" spans="1:25">
      <c r="A407">
        <v>44762</v>
      </c>
      <c r="B407" t="s">
        <v>30</v>
      </c>
      <c r="C407" t="str">
        <f>Tabla1[[#This Row],[DATE]]&amp;Tabla1[[#This Row],[PRODUCT ID]]</f>
        <v>44762P0042</v>
      </c>
      <c r="D407">
        <v>8</v>
      </c>
      <c r="E407" t="s">
        <v>68</v>
      </c>
      <c r="F407" t="s">
        <v>71</v>
      </c>
      <c r="G407" s="5">
        <v>17</v>
      </c>
      <c r="H407" t="s">
        <v>80</v>
      </c>
      <c r="I407" t="s">
        <v>118</v>
      </c>
      <c r="J407" t="s">
        <v>122</v>
      </c>
      <c r="K407" s="12">
        <v>120</v>
      </c>
      <c r="L407" s="12">
        <v>162</v>
      </c>
      <c r="M407" s="12">
        <v>960</v>
      </c>
      <c r="N407" s="8">
        <v>1296</v>
      </c>
      <c r="O407">
        <v>20</v>
      </c>
      <c r="P407" t="s">
        <v>132</v>
      </c>
      <c r="Q407">
        <v>2022</v>
      </c>
      <c r="R407" s="3">
        <v>44762</v>
      </c>
      <c r="S407" s="8">
        <f>Tabla1[[#This Row],[DISCOUNT %]]%*Tabla1[[#This Row],[Total Selling Value]]</f>
        <v>220.32000000000002</v>
      </c>
      <c r="T407" s="12">
        <f>Tabla1[[#This Row],[SELLING PRICE]]-Tabla1[[#This Row],[BUYING PRIZE]]</f>
        <v>42</v>
      </c>
      <c r="U407" s="12">
        <f>Tabla1[[#This Row],[profit_per_product]]*Tabla1[[#This Row],[QUANTITY]]</f>
        <v>336</v>
      </c>
      <c r="V407" s="16">
        <f>Tabla1[[#This Row],[total_profit]]/Tabla1[[#This Row],[Total Selling Value]]</f>
        <v>0.25925925925925924</v>
      </c>
      <c r="W407" s="4" t="str">
        <f>IF(Tabla1[[#This Row],[Total Buying Value]]&gt;=((2/3)*MAX(Tabla1[Total Buying Value])),"Grande",IF(Tabla1[[#This Row],[Total Buying Value]]&lt;=((1/3)*MAX(Tabla1[Total Buying Value])),"Pequeña","Mediana"))</f>
        <v>Mediana</v>
      </c>
      <c r="X407" s="4" t="str">
        <f>IF(Tabla1[[#This Row],[PAYMENT MODE]]="CASH","VERDADERO","FALSO")</f>
        <v>FALSO</v>
      </c>
      <c r="Y407" s="15" t="str">
        <f>TEXT(Tabla1[[#This Row],[formatted_date]],"mmm-aaaa")</f>
        <v>jul-2022</v>
      </c>
    </row>
    <row r="408" spans="1:25">
      <c r="A408">
        <v>44764</v>
      </c>
      <c r="B408" t="s">
        <v>33</v>
      </c>
      <c r="C408" t="str">
        <f>Tabla1[[#This Row],[DATE]]&amp;Tabla1[[#This Row],[PRODUCT ID]]</f>
        <v>44764P0034</v>
      </c>
      <c r="D408">
        <v>6</v>
      </c>
      <c r="E408" t="s">
        <v>70</v>
      </c>
      <c r="F408" t="s">
        <v>138</v>
      </c>
      <c r="G408" s="5">
        <v>20</v>
      </c>
      <c r="H408" t="s">
        <v>83</v>
      </c>
      <c r="I408" t="s">
        <v>121</v>
      </c>
      <c r="J408" t="s">
        <v>124</v>
      </c>
      <c r="K408" s="12">
        <v>55</v>
      </c>
      <c r="L408" s="12">
        <v>58.3</v>
      </c>
      <c r="M408" s="12">
        <v>330</v>
      </c>
      <c r="N408" s="8">
        <v>349.8</v>
      </c>
      <c r="O408">
        <v>22</v>
      </c>
      <c r="P408" t="s">
        <v>132</v>
      </c>
      <c r="Q408">
        <v>2022</v>
      </c>
      <c r="R408" s="3">
        <v>44764</v>
      </c>
      <c r="S408" s="8">
        <f>Tabla1[[#This Row],[DISCOUNT %]]%*Tabla1[[#This Row],[Total Selling Value]]</f>
        <v>69.960000000000008</v>
      </c>
      <c r="T408" s="12">
        <f>Tabla1[[#This Row],[SELLING PRICE]]-Tabla1[[#This Row],[BUYING PRIZE]]</f>
        <v>3.2999999999999972</v>
      </c>
      <c r="U408" s="12">
        <f>Tabla1[[#This Row],[profit_per_product]]*Tabla1[[#This Row],[QUANTITY]]</f>
        <v>19.799999999999983</v>
      </c>
      <c r="V408" s="16">
        <f>Tabla1[[#This Row],[total_profit]]/Tabla1[[#This Row],[Total Selling Value]]</f>
        <v>5.6603773584905613E-2</v>
      </c>
      <c r="W408" s="4" t="str">
        <f>IF(Tabla1[[#This Row],[Total Buying Value]]&gt;=((2/3)*MAX(Tabla1[Total Buying Value])),"Grande",IF(Tabla1[[#This Row],[Total Buying Value]]&lt;=((1/3)*MAX(Tabla1[Total Buying Value])),"Pequeña","Mediana"))</f>
        <v>Pequeña</v>
      </c>
      <c r="X408" s="4" t="str">
        <f>IF(Tabla1[[#This Row],[PAYMENT MODE]]="CASH","VERDADERO","FALSO")</f>
        <v>VERDADERO</v>
      </c>
      <c r="Y408" s="15" t="str">
        <f>TEXT(Tabla1[[#This Row],[formatted_date]],"mmm-aaaa")</f>
        <v>jul-2022</v>
      </c>
    </row>
    <row r="409" spans="1:25">
      <c r="A409">
        <v>44765</v>
      </c>
      <c r="B409" t="s">
        <v>50</v>
      </c>
      <c r="C409" t="str">
        <f>Tabla1[[#This Row],[DATE]]&amp;Tabla1[[#This Row],[PRODUCT ID]]</f>
        <v>44765P0018</v>
      </c>
      <c r="D409">
        <v>2</v>
      </c>
      <c r="E409" t="s">
        <v>71</v>
      </c>
      <c r="F409" t="s">
        <v>71</v>
      </c>
      <c r="G409" s="5">
        <v>28</v>
      </c>
      <c r="H409" t="s">
        <v>102</v>
      </c>
      <c r="I409" t="s">
        <v>120</v>
      </c>
      <c r="J409" t="s">
        <v>125</v>
      </c>
      <c r="K409" s="12">
        <v>37</v>
      </c>
      <c r="L409" s="12">
        <v>49.21</v>
      </c>
      <c r="M409" s="12">
        <v>74</v>
      </c>
      <c r="N409" s="8">
        <v>98.42</v>
      </c>
      <c r="O409">
        <v>23</v>
      </c>
      <c r="P409" t="s">
        <v>132</v>
      </c>
      <c r="Q409">
        <v>2022</v>
      </c>
      <c r="R409" s="3">
        <v>44765</v>
      </c>
      <c r="S409" s="8">
        <f>Tabla1[[#This Row],[DISCOUNT %]]%*Tabla1[[#This Row],[Total Selling Value]]</f>
        <v>27.557600000000004</v>
      </c>
      <c r="T409" s="12">
        <f>Tabla1[[#This Row],[SELLING PRICE]]-Tabla1[[#This Row],[BUYING PRIZE]]</f>
        <v>12.21</v>
      </c>
      <c r="U409" s="12">
        <f>Tabla1[[#This Row],[profit_per_product]]*Tabla1[[#This Row],[QUANTITY]]</f>
        <v>24.42</v>
      </c>
      <c r="V409" s="16">
        <f>Tabla1[[#This Row],[total_profit]]/Tabla1[[#This Row],[Total Selling Value]]</f>
        <v>0.24812030075187971</v>
      </c>
      <c r="W409" s="4" t="str">
        <f>IF(Tabla1[[#This Row],[Total Buying Value]]&gt;=((2/3)*MAX(Tabla1[Total Buying Value])),"Grande",IF(Tabla1[[#This Row],[Total Buying Value]]&lt;=((1/3)*MAX(Tabla1[Total Buying Value])),"Pequeña","Mediana"))</f>
        <v>Pequeña</v>
      </c>
      <c r="X409" s="4" t="str">
        <f>IF(Tabla1[[#This Row],[PAYMENT MODE]]="CASH","VERDADERO","FALSO")</f>
        <v>FALSO</v>
      </c>
      <c r="Y409" s="15" t="str">
        <f>TEXT(Tabla1[[#This Row],[formatted_date]],"mmm-aaaa")</f>
        <v>jul-2022</v>
      </c>
    </row>
    <row r="410" spans="1:25">
      <c r="A410">
        <v>44766</v>
      </c>
      <c r="B410" t="s">
        <v>35</v>
      </c>
      <c r="C410" t="str">
        <f>Tabla1[[#This Row],[DATE]]&amp;Tabla1[[#This Row],[PRODUCT ID]]</f>
        <v>44766P0006</v>
      </c>
      <c r="D410">
        <v>14</v>
      </c>
      <c r="E410" t="s">
        <v>70</v>
      </c>
      <c r="F410" t="s">
        <v>138</v>
      </c>
      <c r="G410" s="5">
        <v>5</v>
      </c>
      <c r="H410" t="s">
        <v>85</v>
      </c>
      <c r="I410" t="s">
        <v>119</v>
      </c>
      <c r="J410" t="s">
        <v>123</v>
      </c>
      <c r="K410" s="12">
        <v>75</v>
      </c>
      <c r="L410" s="12">
        <v>85.5</v>
      </c>
      <c r="M410" s="12">
        <v>1050</v>
      </c>
      <c r="N410" s="8">
        <v>1197</v>
      </c>
      <c r="O410">
        <v>24</v>
      </c>
      <c r="P410" t="s">
        <v>132</v>
      </c>
      <c r="Q410">
        <v>2022</v>
      </c>
      <c r="R410" s="3">
        <v>44766</v>
      </c>
      <c r="S410" s="8">
        <f>Tabla1[[#This Row],[DISCOUNT %]]%*Tabla1[[#This Row],[Total Selling Value]]</f>
        <v>59.85</v>
      </c>
      <c r="T410" s="12">
        <f>Tabla1[[#This Row],[SELLING PRICE]]-Tabla1[[#This Row],[BUYING PRIZE]]</f>
        <v>10.5</v>
      </c>
      <c r="U410" s="12">
        <f>Tabla1[[#This Row],[profit_per_product]]*Tabla1[[#This Row],[QUANTITY]]</f>
        <v>147</v>
      </c>
      <c r="V410" s="16">
        <f>Tabla1[[#This Row],[total_profit]]/Tabla1[[#This Row],[Total Selling Value]]</f>
        <v>0.12280701754385964</v>
      </c>
      <c r="W410" s="4" t="str">
        <f>IF(Tabla1[[#This Row],[Total Buying Value]]&gt;=((2/3)*MAX(Tabla1[Total Buying Value])),"Grande",IF(Tabla1[[#This Row],[Total Buying Value]]&lt;=((1/3)*MAX(Tabla1[Total Buying Value])),"Pequeña","Mediana"))</f>
        <v>Mediana</v>
      </c>
      <c r="X410" s="4" t="str">
        <f>IF(Tabla1[[#This Row],[PAYMENT MODE]]="CASH","VERDADERO","FALSO")</f>
        <v>VERDADERO</v>
      </c>
      <c r="Y410" s="15" t="str">
        <f>TEXT(Tabla1[[#This Row],[formatted_date]],"mmm-aaaa")</f>
        <v>jul-2022</v>
      </c>
    </row>
    <row r="411" spans="1:25">
      <c r="A411">
        <v>44766</v>
      </c>
      <c r="B411" t="s">
        <v>46</v>
      </c>
      <c r="C411" t="str">
        <f>Tabla1[[#This Row],[DATE]]&amp;Tabla1[[#This Row],[PRODUCT ID]]</f>
        <v>44766P0027</v>
      </c>
      <c r="D411">
        <v>1</v>
      </c>
      <c r="E411" t="s">
        <v>71</v>
      </c>
      <c r="F411" t="s">
        <v>71</v>
      </c>
      <c r="G411" s="5">
        <v>17</v>
      </c>
      <c r="H411" t="s">
        <v>97</v>
      </c>
      <c r="I411" t="s">
        <v>121</v>
      </c>
      <c r="J411" t="s">
        <v>124</v>
      </c>
      <c r="K411" s="12">
        <v>48</v>
      </c>
      <c r="L411" s="12">
        <v>57.12</v>
      </c>
      <c r="M411" s="12">
        <v>48</v>
      </c>
      <c r="N411" s="8">
        <v>57.12</v>
      </c>
      <c r="O411">
        <v>24</v>
      </c>
      <c r="P411" t="s">
        <v>132</v>
      </c>
      <c r="Q411">
        <v>2022</v>
      </c>
      <c r="R411" s="3">
        <v>44766</v>
      </c>
      <c r="S411" s="8">
        <f>Tabla1[[#This Row],[DISCOUNT %]]%*Tabla1[[#This Row],[Total Selling Value]]</f>
        <v>9.7103999999999999</v>
      </c>
      <c r="T411" s="12">
        <f>Tabla1[[#This Row],[SELLING PRICE]]-Tabla1[[#This Row],[BUYING PRIZE]]</f>
        <v>9.1199999999999974</v>
      </c>
      <c r="U411" s="12">
        <f>Tabla1[[#This Row],[profit_per_product]]*Tabla1[[#This Row],[QUANTITY]]</f>
        <v>9.1199999999999974</v>
      </c>
      <c r="V411" s="16">
        <f>Tabla1[[#This Row],[total_profit]]/Tabla1[[#This Row],[Total Selling Value]]</f>
        <v>0.15966386554621845</v>
      </c>
      <c r="W411" s="4" t="str">
        <f>IF(Tabla1[[#This Row],[Total Buying Value]]&gt;=((2/3)*MAX(Tabla1[Total Buying Value])),"Grande",IF(Tabla1[[#This Row],[Total Buying Value]]&lt;=((1/3)*MAX(Tabla1[Total Buying Value])),"Pequeña","Mediana"))</f>
        <v>Pequeña</v>
      </c>
      <c r="X411" s="4" t="str">
        <f>IF(Tabla1[[#This Row],[PAYMENT MODE]]="CASH","VERDADERO","FALSO")</f>
        <v>FALSO</v>
      </c>
      <c r="Y411" s="15" t="str">
        <f>TEXT(Tabla1[[#This Row],[formatted_date]],"mmm-aaaa")</f>
        <v>jul-2022</v>
      </c>
    </row>
    <row r="412" spans="1:25">
      <c r="A412">
        <v>44767</v>
      </c>
      <c r="B412" t="s">
        <v>31</v>
      </c>
      <c r="C412" t="str">
        <f>Tabla1[[#This Row],[DATE]]&amp;Tabla1[[#This Row],[PRODUCT ID]]</f>
        <v>44767P0044</v>
      </c>
      <c r="D412">
        <v>2</v>
      </c>
      <c r="E412" t="s">
        <v>70</v>
      </c>
      <c r="F412" t="s">
        <v>138</v>
      </c>
      <c r="G412" s="5">
        <v>26</v>
      </c>
      <c r="H412" t="s">
        <v>81</v>
      </c>
      <c r="I412" t="s">
        <v>118</v>
      </c>
      <c r="J412" t="s">
        <v>123</v>
      </c>
      <c r="K412" s="12">
        <v>76</v>
      </c>
      <c r="L412" s="12">
        <v>82.08</v>
      </c>
      <c r="M412" s="12">
        <v>152</v>
      </c>
      <c r="N412" s="8">
        <v>164.16</v>
      </c>
      <c r="O412">
        <v>25</v>
      </c>
      <c r="P412" t="s">
        <v>132</v>
      </c>
      <c r="Q412">
        <v>2022</v>
      </c>
      <c r="R412" s="3">
        <v>44767</v>
      </c>
      <c r="S412" s="8">
        <f>Tabla1[[#This Row],[DISCOUNT %]]%*Tabla1[[#This Row],[Total Selling Value]]</f>
        <v>42.681600000000003</v>
      </c>
      <c r="T412" s="12">
        <f>Tabla1[[#This Row],[SELLING PRICE]]-Tabla1[[#This Row],[BUYING PRIZE]]</f>
        <v>6.0799999999999983</v>
      </c>
      <c r="U412" s="12">
        <f>Tabla1[[#This Row],[profit_per_product]]*Tabla1[[#This Row],[QUANTITY]]</f>
        <v>12.159999999999997</v>
      </c>
      <c r="V412" s="16">
        <f>Tabla1[[#This Row],[total_profit]]/Tabla1[[#This Row],[Total Selling Value]]</f>
        <v>7.4074074074074056E-2</v>
      </c>
      <c r="W412" s="4" t="str">
        <f>IF(Tabla1[[#This Row],[Total Buying Value]]&gt;=((2/3)*MAX(Tabla1[Total Buying Value])),"Grande",IF(Tabla1[[#This Row],[Total Buying Value]]&lt;=((1/3)*MAX(Tabla1[Total Buying Value])),"Pequeña","Mediana"))</f>
        <v>Pequeña</v>
      </c>
      <c r="X412" s="4" t="str">
        <f>IF(Tabla1[[#This Row],[PAYMENT MODE]]="CASH","VERDADERO","FALSO")</f>
        <v>VERDADERO</v>
      </c>
      <c r="Y412" s="15" t="str">
        <f>TEXT(Tabla1[[#This Row],[formatted_date]],"mmm-aaaa")</f>
        <v>jul-2022</v>
      </c>
    </row>
    <row r="413" spans="1:25">
      <c r="A413">
        <v>44767</v>
      </c>
      <c r="B413" t="s">
        <v>59</v>
      </c>
      <c r="C413" t="str">
        <f>Tabla1[[#This Row],[DATE]]&amp;Tabla1[[#This Row],[PRODUCT ID]]</f>
        <v>44767P0017</v>
      </c>
      <c r="D413">
        <v>12</v>
      </c>
      <c r="E413" t="s">
        <v>70</v>
      </c>
      <c r="F413" t="s">
        <v>138</v>
      </c>
      <c r="G413" s="5">
        <v>42</v>
      </c>
      <c r="H413" t="s">
        <v>111</v>
      </c>
      <c r="I413" t="s">
        <v>120</v>
      </c>
      <c r="J413" t="s">
        <v>122</v>
      </c>
      <c r="K413" s="12">
        <v>134</v>
      </c>
      <c r="L413" s="12">
        <v>156.78</v>
      </c>
      <c r="M413" s="12">
        <v>1608</v>
      </c>
      <c r="N413" s="8">
        <v>1881.36</v>
      </c>
      <c r="O413">
        <v>25</v>
      </c>
      <c r="P413" t="s">
        <v>132</v>
      </c>
      <c r="Q413">
        <v>2022</v>
      </c>
      <c r="R413" s="3">
        <v>44767</v>
      </c>
      <c r="S413" s="8">
        <f>Tabla1[[#This Row],[DISCOUNT %]]%*Tabla1[[#This Row],[Total Selling Value]]</f>
        <v>790.17119999999989</v>
      </c>
      <c r="T413" s="12">
        <f>Tabla1[[#This Row],[SELLING PRICE]]-Tabla1[[#This Row],[BUYING PRIZE]]</f>
        <v>22.78</v>
      </c>
      <c r="U413" s="12">
        <f>Tabla1[[#This Row],[profit_per_product]]*Tabla1[[#This Row],[QUANTITY]]</f>
        <v>273.36</v>
      </c>
      <c r="V413" s="16">
        <f>Tabla1[[#This Row],[total_profit]]/Tabla1[[#This Row],[Total Selling Value]]</f>
        <v>0.14529914529914531</v>
      </c>
      <c r="W413" s="4" t="str">
        <f>IF(Tabla1[[#This Row],[Total Buying Value]]&gt;=((2/3)*MAX(Tabla1[Total Buying Value])),"Grande",IF(Tabla1[[#This Row],[Total Buying Value]]&lt;=((1/3)*MAX(Tabla1[Total Buying Value])),"Pequeña","Mediana"))</f>
        <v>Grande</v>
      </c>
      <c r="X413" s="4" t="str">
        <f>IF(Tabla1[[#This Row],[PAYMENT MODE]]="CASH","VERDADERO","FALSO")</f>
        <v>VERDADERO</v>
      </c>
      <c r="Y413" s="15" t="str">
        <f>TEXT(Tabla1[[#This Row],[formatted_date]],"mmm-aaaa")</f>
        <v>jul-2022</v>
      </c>
    </row>
    <row r="414" spans="1:25">
      <c r="A414">
        <v>44767</v>
      </c>
      <c r="B414" t="s">
        <v>26</v>
      </c>
      <c r="C414" t="str">
        <f>Tabla1[[#This Row],[DATE]]&amp;Tabla1[[#This Row],[PRODUCT ID]]</f>
        <v>44767P0003</v>
      </c>
      <c r="D414">
        <v>13</v>
      </c>
      <c r="E414" t="s">
        <v>71</v>
      </c>
      <c r="F414" t="s">
        <v>138</v>
      </c>
      <c r="G414" s="5">
        <v>21</v>
      </c>
      <c r="H414" t="s">
        <v>79</v>
      </c>
      <c r="I414" t="s">
        <v>119</v>
      </c>
      <c r="J414" t="s">
        <v>123</v>
      </c>
      <c r="K414" s="12">
        <v>71</v>
      </c>
      <c r="L414" s="12">
        <v>80.94</v>
      </c>
      <c r="M414" s="12">
        <v>923</v>
      </c>
      <c r="N414" s="8">
        <v>1052.22</v>
      </c>
      <c r="O414">
        <v>25</v>
      </c>
      <c r="P414" t="s">
        <v>132</v>
      </c>
      <c r="Q414">
        <v>2022</v>
      </c>
      <c r="R414" s="3">
        <v>44767</v>
      </c>
      <c r="S414" s="8">
        <f>Tabla1[[#This Row],[DISCOUNT %]]%*Tabla1[[#This Row],[Total Selling Value]]</f>
        <v>220.96619999999999</v>
      </c>
      <c r="T414" s="12">
        <f>Tabla1[[#This Row],[SELLING PRICE]]-Tabla1[[#This Row],[BUYING PRIZE]]</f>
        <v>9.9399999999999977</v>
      </c>
      <c r="U414" s="12">
        <f>Tabla1[[#This Row],[profit_per_product]]*Tabla1[[#This Row],[QUANTITY]]</f>
        <v>129.21999999999997</v>
      </c>
      <c r="V414" s="16">
        <f>Tabla1[[#This Row],[total_profit]]/Tabla1[[#This Row],[Total Selling Value]]</f>
        <v>0.12280701754385961</v>
      </c>
      <c r="W414" s="4" t="str">
        <f>IF(Tabla1[[#This Row],[Total Buying Value]]&gt;=((2/3)*MAX(Tabla1[Total Buying Value])),"Grande",IF(Tabla1[[#This Row],[Total Buying Value]]&lt;=((1/3)*MAX(Tabla1[Total Buying Value])),"Pequeña","Mediana"))</f>
        <v>Mediana</v>
      </c>
      <c r="X414" s="4" t="str">
        <f>IF(Tabla1[[#This Row],[PAYMENT MODE]]="CASH","VERDADERO","FALSO")</f>
        <v>VERDADERO</v>
      </c>
      <c r="Y414" s="15" t="str">
        <f>TEXT(Tabla1[[#This Row],[formatted_date]],"mmm-aaaa")</f>
        <v>jul-2022</v>
      </c>
    </row>
    <row r="415" spans="1:25">
      <c r="A415">
        <v>44768</v>
      </c>
      <c r="B415" t="s">
        <v>26</v>
      </c>
      <c r="C415" t="str">
        <f>Tabla1[[#This Row],[DATE]]&amp;Tabla1[[#This Row],[PRODUCT ID]]</f>
        <v>44768P0003</v>
      </c>
      <c r="D415">
        <v>10</v>
      </c>
      <c r="E415" t="s">
        <v>71</v>
      </c>
      <c r="F415" t="s">
        <v>71</v>
      </c>
      <c r="G415" s="5">
        <v>28</v>
      </c>
      <c r="H415" t="s">
        <v>79</v>
      </c>
      <c r="I415" t="s">
        <v>119</v>
      </c>
      <c r="J415" t="s">
        <v>123</v>
      </c>
      <c r="K415" s="12">
        <v>71</v>
      </c>
      <c r="L415" s="12">
        <v>80.94</v>
      </c>
      <c r="M415" s="12">
        <v>710</v>
      </c>
      <c r="N415" s="8">
        <v>809.4</v>
      </c>
      <c r="O415">
        <v>26</v>
      </c>
      <c r="P415" t="s">
        <v>132</v>
      </c>
      <c r="Q415">
        <v>2022</v>
      </c>
      <c r="R415" s="3">
        <v>44768</v>
      </c>
      <c r="S415" s="8">
        <f>Tabla1[[#This Row],[DISCOUNT %]]%*Tabla1[[#This Row],[Total Selling Value]]</f>
        <v>226.63200000000001</v>
      </c>
      <c r="T415" s="12">
        <f>Tabla1[[#This Row],[SELLING PRICE]]-Tabla1[[#This Row],[BUYING PRIZE]]</f>
        <v>9.9399999999999977</v>
      </c>
      <c r="U415" s="12">
        <f>Tabla1[[#This Row],[profit_per_product]]*Tabla1[[#This Row],[QUANTITY]]</f>
        <v>99.399999999999977</v>
      </c>
      <c r="V415" s="16">
        <f>Tabla1[[#This Row],[total_profit]]/Tabla1[[#This Row],[Total Selling Value]]</f>
        <v>0.12280701754385963</v>
      </c>
      <c r="W415" s="4" t="str">
        <f>IF(Tabla1[[#This Row],[Total Buying Value]]&gt;=((2/3)*MAX(Tabla1[Total Buying Value])),"Grande",IF(Tabla1[[#This Row],[Total Buying Value]]&lt;=((1/3)*MAX(Tabla1[Total Buying Value])),"Pequeña","Mediana"))</f>
        <v>Pequeña</v>
      </c>
      <c r="X415" s="4" t="str">
        <f>IF(Tabla1[[#This Row],[PAYMENT MODE]]="CASH","VERDADERO","FALSO")</f>
        <v>FALSO</v>
      </c>
      <c r="Y415" s="15" t="str">
        <f>TEXT(Tabla1[[#This Row],[formatted_date]],"mmm-aaaa")</f>
        <v>jul-2022</v>
      </c>
    </row>
    <row r="416" spans="1:25">
      <c r="A416">
        <v>44768</v>
      </c>
      <c r="B416" t="s">
        <v>62</v>
      </c>
      <c r="C416" t="str">
        <f>Tabla1[[#This Row],[DATE]]&amp;Tabla1[[#This Row],[PRODUCT ID]]</f>
        <v>44768P0026</v>
      </c>
      <c r="D416">
        <v>1</v>
      </c>
      <c r="E416" t="s">
        <v>71</v>
      </c>
      <c r="F416" t="s">
        <v>138</v>
      </c>
      <c r="G416" s="5">
        <v>20</v>
      </c>
      <c r="H416" t="s">
        <v>115</v>
      </c>
      <c r="I416" t="s">
        <v>121</v>
      </c>
      <c r="J416" t="s">
        <v>125</v>
      </c>
      <c r="K416" s="12">
        <v>18</v>
      </c>
      <c r="L416" s="12">
        <v>24.66</v>
      </c>
      <c r="M416" s="12">
        <v>18</v>
      </c>
      <c r="N416" s="8">
        <v>24.66</v>
      </c>
      <c r="O416">
        <v>26</v>
      </c>
      <c r="P416" t="s">
        <v>132</v>
      </c>
      <c r="Q416">
        <v>2022</v>
      </c>
      <c r="R416" s="3">
        <v>44768</v>
      </c>
      <c r="S416" s="8">
        <f>Tabla1[[#This Row],[DISCOUNT %]]%*Tabla1[[#This Row],[Total Selling Value]]</f>
        <v>4.9320000000000004</v>
      </c>
      <c r="T416" s="12">
        <f>Tabla1[[#This Row],[SELLING PRICE]]-Tabla1[[#This Row],[BUYING PRIZE]]</f>
        <v>6.66</v>
      </c>
      <c r="U416" s="12">
        <f>Tabla1[[#This Row],[profit_per_product]]*Tabla1[[#This Row],[QUANTITY]]</f>
        <v>6.66</v>
      </c>
      <c r="V416" s="16">
        <f>Tabla1[[#This Row],[total_profit]]/Tabla1[[#This Row],[Total Selling Value]]</f>
        <v>0.27007299270072993</v>
      </c>
      <c r="W416" s="4" t="str">
        <f>IF(Tabla1[[#This Row],[Total Buying Value]]&gt;=((2/3)*MAX(Tabla1[Total Buying Value])),"Grande",IF(Tabla1[[#This Row],[Total Buying Value]]&lt;=((1/3)*MAX(Tabla1[Total Buying Value])),"Pequeña","Mediana"))</f>
        <v>Pequeña</v>
      </c>
      <c r="X416" s="4" t="str">
        <f>IF(Tabla1[[#This Row],[PAYMENT MODE]]="CASH","VERDADERO","FALSO")</f>
        <v>VERDADERO</v>
      </c>
      <c r="Y416" s="15" t="str">
        <f>TEXT(Tabla1[[#This Row],[formatted_date]],"mmm-aaaa")</f>
        <v>jul-2022</v>
      </c>
    </row>
    <row r="417" spans="1:25">
      <c r="A417">
        <v>44776</v>
      </c>
      <c r="B417" t="s">
        <v>55</v>
      </c>
      <c r="C417" t="str">
        <f>Tabla1[[#This Row],[DATE]]&amp;Tabla1[[#This Row],[PRODUCT ID]]</f>
        <v>44776P0012</v>
      </c>
      <c r="D417">
        <v>5</v>
      </c>
      <c r="E417" t="s">
        <v>70</v>
      </c>
      <c r="F417" t="s">
        <v>138</v>
      </c>
      <c r="G417" s="5">
        <v>21</v>
      </c>
      <c r="H417" t="s">
        <v>107</v>
      </c>
      <c r="I417" t="s">
        <v>120</v>
      </c>
      <c r="J417" t="s">
        <v>123</v>
      </c>
      <c r="K417" s="12">
        <v>73</v>
      </c>
      <c r="L417" s="12">
        <v>94.17</v>
      </c>
      <c r="M417" s="12">
        <v>365</v>
      </c>
      <c r="N417" s="8">
        <v>470.85</v>
      </c>
      <c r="O417">
        <v>3</v>
      </c>
      <c r="P417" t="s">
        <v>133</v>
      </c>
      <c r="Q417">
        <v>2022</v>
      </c>
      <c r="R417" s="3">
        <v>44776</v>
      </c>
      <c r="S417" s="8">
        <f>Tabla1[[#This Row],[DISCOUNT %]]%*Tabla1[[#This Row],[Total Selling Value]]</f>
        <v>98.878500000000003</v>
      </c>
      <c r="T417" s="12">
        <f>Tabla1[[#This Row],[SELLING PRICE]]-Tabla1[[#This Row],[BUYING PRIZE]]</f>
        <v>21.17</v>
      </c>
      <c r="U417" s="12">
        <f>Tabla1[[#This Row],[profit_per_product]]*Tabla1[[#This Row],[QUANTITY]]</f>
        <v>105.85000000000001</v>
      </c>
      <c r="V417" s="16">
        <f>Tabla1[[#This Row],[total_profit]]/Tabla1[[#This Row],[Total Selling Value]]</f>
        <v>0.22480620155038761</v>
      </c>
      <c r="W417" s="4" t="str">
        <f>IF(Tabla1[[#This Row],[Total Buying Value]]&gt;=((2/3)*MAX(Tabla1[Total Buying Value])),"Grande",IF(Tabla1[[#This Row],[Total Buying Value]]&lt;=((1/3)*MAX(Tabla1[Total Buying Value])),"Pequeña","Mediana"))</f>
        <v>Pequeña</v>
      </c>
      <c r="X417" s="4" t="str">
        <f>IF(Tabla1[[#This Row],[PAYMENT MODE]]="CASH","VERDADERO","FALSO")</f>
        <v>VERDADERO</v>
      </c>
      <c r="Y417" s="15" t="str">
        <f>TEXT(Tabla1[[#This Row],[formatted_date]],"mmm-aaaa")</f>
        <v>ago-2022</v>
      </c>
    </row>
    <row r="418" spans="1:25">
      <c r="A418">
        <v>44779</v>
      </c>
      <c r="B418" t="s">
        <v>41</v>
      </c>
      <c r="C418" t="str">
        <f>Tabla1[[#This Row],[DATE]]&amp;Tabla1[[#This Row],[PRODUCT ID]]</f>
        <v>44779P0016</v>
      </c>
      <c r="D418">
        <v>9</v>
      </c>
      <c r="E418" t="s">
        <v>71</v>
      </c>
      <c r="F418" t="s">
        <v>71</v>
      </c>
      <c r="G418" s="5">
        <v>7</v>
      </c>
      <c r="H418" t="s">
        <v>91</v>
      </c>
      <c r="I418" t="s">
        <v>120</v>
      </c>
      <c r="J418" t="s">
        <v>125</v>
      </c>
      <c r="K418" s="12">
        <v>13</v>
      </c>
      <c r="L418" s="12">
        <v>16.64</v>
      </c>
      <c r="M418" s="12">
        <v>117</v>
      </c>
      <c r="N418" s="8">
        <v>149.76</v>
      </c>
      <c r="O418">
        <v>6</v>
      </c>
      <c r="P418" t="s">
        <v>133</v>
      </c>
      <c r="Q418">
        <v>2022</v>
      </c>
      <c r="R418" s="3">
        <v>44779</v>
      </c>
      <c r="S418" s="8">
        <f>Tabla1[[#This Row],[DISCOUNT %]]%*Tabla1[[#This Row],[Total Selling Value]]</f>
        <v>10.4832</v>
      </c>
      <c r="T418" s="12">
        <f>Tabla1[[#This Row],[SELLING PRICE]]-Tabla1[[#This Row],[BUYING PRIZE]]</f>
        <v>3.6400000000000006</v>
      </c>
      <c r="U418" s="12">
        <f>Tabla1[[#This Row],[profit_per_product]]*Tabla1[[#This Row],[QUANTITY]]</f>
        <v>32.760000000000005</v>
      </c>
      <c r="V418" s="16">
        <f>Tabla1[[#This Row],[total_profit]]/Tabla1[[#This Row],[Total Selling Value]]</f>
        <v>0.21875000000000006</v>
      </c>
      <c r="W418" s="4" t="str">
        <f>IF(Tabla1[[#This Row],[Total Buying Value]]&gt;=((2/3)*MAX(Tabla1[Total Buying Value])),"Grande",IF(Tabla1[[#This Row],[Total Buying Value]]&lt;=((1/3)*MAX(Tabla1[Total Buying Value])),"Pequeña","Mediana"))</f>
        <v>Pequeña</v>
      </c>
      <c r="X418" s="4" t="str">
        <f>IF(Tabla1[[#This Row],[PAYMENT MODE]]="CASH","VERDADERO","FALSO")</f>
        <v>FALSO</v>
      </c>
      <c r="Y418" s="15" t="str">
        <f>TEXT(Tabla1[[#This Row],[formatted_date]],"mmm-aaaa")</f>
        <v>ago-2022</v>
      </c>
    </row>
    <row r="419" spans="1:25">
      <c r="A419">
        <v>44781</v>
      </c>
      <c r="B419" t="s">
        <v>41</v>
      </c>
      <c r="C419" t="str">
        <f>Tabla1[[#This Row],[DATE]]&amp;Tabla1[[#This Row],[PRODUCT ID]]</f>
        <v>44781P0016</v>
      </c>
      <c r="D419">
        <v>2</v>
      </c>
      <c r="E419" t="s">
        <v>70</v>
      </c>
      <c r="F419" t="s">
        <v>71</v>
      </c>
      <c r="G419" s="5">
        <v>35</v>
      </c>
      <c r="H419" t="s">
        <v>91</v>
      </c>
      <c r="I419" t="s">
        <v>120</v>
      </c>
      <c r="J419" t="s">
        <v>125</v>
      </c>
      <c r="K419" s="12">
        <v>13</v>
      </c>
      <c r="L419" s="12">
        <v>16.64</v>
      </c>
      <c r="M419" s="12">
        <v>26</v>
      </c>
      <c r="N419" s="8">
        <v>33.28</v>
      </c>
      <c r="O419">
        <v>8</v>
      </c>
      <c r="P419" t="s">
        <v>133</v>
      </c>
      <c r="Q419">
        <v>2022</v>
      </c>
      <c r="R419" s="3">
        <v>44781</v>
      </c>
      <c r="S419" s="8">
        <f>Tabla1[[#This Row],[DISCOUNT %]]%*Tabla1[[#This Row],[Total Selling Value]]</f>
        <v>11.648</v>
      </c>
      <c r="T419" s="12">
        <f>Tabla1[[#This Row],[SELLING PRICE]]-Tabla1[[#This Row],[BUYING PRIZE]]</f>
        <v>3.6400000000000006</v>
      </c>
      <c r="U419" s="12">
        <f>Tabla1[[#This Row],[profit_per_product]]*Tabla1[[#This Row],[QUANTITY]]</f>
        <v>7.2800000000000011</v>
      </c>
      <c r="V419" s="16">
        <f>Tabla1[[#This Row],[total_profit]]/Tabla1[[#This Row],[Total Selling Value]]</f>
        <v>0.21875000000000003</v>
      </c>
      <c r="W419" s="4" t="str">
        <f>IF(Tabla1[[#This Row],[Total Buying Value]]&gt;=((2/3)*MAX(Tabla1[Total Buying Value])),"Grande",IF(Tabla1[[#This Row],[Total Buying Value]]&lt;=((1/3)*MAX(Tabla1[Total Buying Value])),"Pequeña","Mediana"))</f>
        <v>Pequeña</v>
      </c>
      <c r="X419" s="4" t="str">
        <f>IF(Tabla1[[#This Row],[PAYMENT MODE]]="CASH","VERDADERO","FALSO")</f>
        <v>FALSO</v>
      </c>
      <c r="Y419" s="15" t="str">
        <f>TEXT(Tabla1[[#This Row],[formatted_date]],"mmm-aaaa")</f>
        <v>ago-2022</v>
      </c>
    </row>
    <row r="420" spans="1:25">
      <c r="A420">
        <v>44781</v>
      </c>
      <c r="B420" t="s">
        <v>38</v>
      </c>
      <c r="C420" t="str">
        <f>Tabla1[[#This Row],[DATE]]&amp;Tabla1[[#This Row],[PRODUCT ID]]</f>
        <v>44781P0032</v>
      </c>
      <c r="D420">
        <v>12</v>
      </c>
      <c r="E420" t="s">
        <v>70</v>
      </c>
      <c r="F420" t="s">
        <v>138</v>
      </c>
      <c r="G420" s="5">
        <v>18</v>
      </c>
      <c r="H420" t="s">
        <v>88</v>
      </c>
      <c r="I420" t="s">
        <v>121</v>
      </c>
      <c r="J420" t="s">
        <v>123</v>
      </c>
      <c r="K420" s="12">
        <v>89</v>
      </c>
      <c r="L420" s="12">
        <v>117.48</v>
      </c>
      <c r="M420" s="12">
        <v>1068</v>
      </c>
      <c r="N420" s="8">
        <v>1409.76</v>
      </c>
      <c r="O420">
        <v>8</v>
      </c>
      <c r="P420" t="s">
        <v>133</v>
      </c>
      <c r="Q420">
        <v>2022</v>
      </c>
      <c r="R420" s="3">
        <v>44781</v>
      </c>
      <c r="S420" s="8">
        <f>Tabla1[[#This Row],[DISCOUNT %]]%*Tabla1[[#This Row],[Total Selling Value]]</f>
        <v>253.7568</v>
      </c>
      <c r="T420" s="12">
        <f>Tabla1[[#This Row],[SELLING PRICE]]-Tabla1[[#This Row],[BUYING PRIZE]]</f>
        <v>28.480000000000004</v>
      </c>
      <c r="U420" s="12">
        <f>Tabla1[[#This Row],[profit_per_product]]*Tabla1[[#This Row],[QUANTITY]]</f>
        <v>341.76000000000005</v>
      </c>
      <c r="V420" s="16">
        <f>Tabla1[[#This Row],[total_profit]]/Tabla1[[#This Row],[Total Selling Value]]</f>
        <v>0.24242424242424246</v>
      </c>
      <c r="W420" s="4" t="str">
        <f>IF(Tabla1[[#This Row],[Total Buying Value]]&gt;=((2/3)*MAX(Tabla1[Total Buying Value])),"Grande",IF(Tabla1[[#This Row],[Total Buying Value]]&lt;=((1/3)*MAX(Tabla1[Total Buying Value])),"Pequeña","Mediana"))</f>
        <v>Mediana</v>
      </c>
      <c r="X420" s="4" t="str">
        <f>IF(Tabla1[[#This Row],[PAYMENT MODE]]="CASH","VERDADERO","FALSO")</f>
        <v>VERDADERO</v>
      </c>
      <c r="Y420" s="15" t="str">
        <f>TEXT(Tabla1[[#This Row],[formatted_date]],"mmm-aaaa")</f>
        <v>ago-2022</v>
      </c>
    </row>
    <row r="421" spans="1:25">
      <c r="A421">
        <v>44781</v>
      </c>
      <c r="B421" t="s">
        <v>52</v>
      </c>
      <c r="C421" t="str">
        <f>Tabla1[[#This Row],[DATE]]&amp;Tabla1[[#This Row],[PRODUCT ID]]</f>
        <v>44781P0021</v>
      </c>
      <c r="D421">
        <v>11</v>
      </c>
      <c r="E421" t="s">
        <v>70</v>
      </c>
      <c r="F421" t="s">
        <v>138</v>
      </c>
      <c r="G421" s="5">
        <v>24</v>
      </c>
      <c r="H421" t="s">
        <v>104</v>
      </c>
      <c r="I421" t="s">
        <v>117</v>
      </c>
      <c r="J421" t="s">
        <v>122</v>
      </c>
      <c r="K421" s="12">
        <v>126</v>
      </c>
      <c r="L421" s="12">
        <v>162.54</v>
      </c>
      <c r="M421" s="12">
        <v>1386</v>
      </c>
      <c r="N421" s="8">
        <v>1787.94</v>
      </c>
      <c r="O421">
        <v>8</v>
      </c>
      <c r="P421" t="s">
        <v>133</v>
      </c>
      <c r="Q421">
        <v>2022</v>
      </c>
      <c r="R421" s="3">
        <v>44781</v>
      </c>
      <c r="S421" s="8">
        <f>Tabla1[[#This Row],[DISCOUNT %]]%*Tabla1[[#This Row],[Total Selling Value]]</f>
        <v>429.10559999999998</v>
      </c>
      <c r="T421" s="12">
        <f>Tabla1[[#This Row],[SELLING PRICE]]-Tabla1[[#This Row],[BUYING PRIZE]]</f>
        <v>36.539999999999992</v>
      </c>
      <c r="U421" s="12">
        <f>Tabla1[[#This Row],[profit_per_product]]*Tabla1[[#This Row],[QUANTITY]]</f>
        <v>401.93999999999994</v>
      </c>
      <c r="V421" s="16">
        <f>Tabla1[[#This Row],[total_profit]]/Tabla1[[#This Row],[Total Selling Value]]</f>
        <v>0.22480620155038755</v>
      </c>
      <c r="W421" s="4" t="str">
        <f>IF(Tabla1[[#This Row],[Total Buying Value]]&gt;=((2/3)*MAX(Tabla1[Total Buying Value])),"Grande",IF(Tabla1[[#This Row],[Total Buying Value]]&lt;=((1/3)*MAX(Tabla1[Total Buying Value])),"Pequeña","Mediana"))</f>
        <v>Mediana</v>
      </c>
      <c r="X421" s="4" t="str">
        <f>IF(Tabla1[[#This Row],[PAYMENT MODE]]="CASH","VERDADERO","FALSO")</f>
        <v>VERDADERO</v>
      </c>
      <c r="Y421" s="15" t="str">
        <f>TEXT(Tabla1[[#This Row],[formatted_date]],"mmm-aaaa")</f>
        <v>ago-2022</v>
      </c>
    </row>
    <row r="422" spans="1:25">
      <c r="A422">
        <v>44787</v>
      </c>
      <c r="B422" t="s">
        <v>48</v>
      </c>
      <c r="C422" t="str">
        <f>Tabla1[[#This Row],[DATE]]&amp;Tabla1[[#This Row],[PRODUCT ID]]</f>
        <v>44787P0030</v>
      </c>
      <c r="D422">
        <v>14</v>
      </c>
      <c r="E422" t="s">
        <v>70</v>
      </c>
      <c r="F422" t="s">
        <v>138</v>
      </c>
      <c r="G422" s="5">
        <v>44</v>
      </c>
      <c r="H422" t="s">
        <v>99</v>
      </c>
      <c r="I422" t="s">
        <v>121</v>
      </c>
      <c r="J422" t="s">
        <v>122</v>
      </c>
      <c r="K422" s="12">
        <v>148</v>
      </c>
      <c r="L422" s="12">
        <v>201.28</v>
      </c>
      <c r="M422" s="12">
        <v>2072</v>
      </c>
      <c r="N422" s="8">
        <v>2817.92</v>
      </c>
      <c r="O422">
        <v>14</v>
      </c>
      <c r="P422" t="s">
        <v>133</v>
      </c>
      <c r="Q422">
        <v>2022</v>
      </c>
      <c r="R422" s="3">
        <v>44787</v>
      </c>
      <c r="S422" s="8">
        <f>Tabla1[[#This Row],[DISCOUNT %]]%*Tabla1[[#This Row],[Total Selling Value]]</f>
        <v>1239.8848</v>
      </c>
      <c r="T422" s="12">
        <f>Tabla1[[#This Row],[SELLING PRICE]]-Tabla1[[#This Row],[BUYING PRIZE]]</f>
        <v>53.28</v>
      </c>
      <c r="U422" s="12">
        <f>Tabla1[[#This Row],[profit_per_product]]*Tabla1[[#This Row],[QUANTITY]]</f>
        <v>745.92000000000007</v>
      </c>
      <c r="V422" s="16">
        <f>Tabla1[[#This Row],[total_profit]]/Tabla1[[#This Row],[Total Selling Value]]</f>
        <v>0.26470588235294118</v>
      </c>
      <c r="W422" s="4" t="str">
        <f>IF(Tabla1[[#This Row],[Total Buying Value]]&gt;=((2/3)*MAX(Tabla1[Total Buying Value])),"Grande",IF(Tabla1[[#This Row],[Total Buying Value]]&lt;=((1/3)*MAX(Tabla1[Total Buying Value])),"Pequeña","Mediana"))</f>
        <v>Grande</v>
      </c>
      <c r="X422" s="4" t="str">
        <f>IF(Tabla1[[#This Row],[PAYMENT MODE]]="CASH","VERDADERO","FALSO")</f>
        <v>VERDADERO</v>
      </c>
      <c r="Y422" s="15" t="str">
        <f>TEXT(Tabla1[[#This Row],[formatted_date]],"mmm-aaaa")</f>
        <v>ago-2022</v>
      </c>
    </row>
    <row r="423" spans="1:25">
      <c r="A423">
        <v>44788</v>
      </c>
      <c r="B423" t="s">
        <v>51</v>
      </c>
      <c r="C423" t="str">
        <f>Tabla1[[#This Row],[DATE]]&amp;Tabla1[[#This Row],[PRODUCT ID]]</f>
        <v>44788P0011</v>
      </c>
      <c r="D423">
        <v>10</v>
      </c>
      <c r="E423" t="s">
        <v>68</v>
      </c>
      <c r="F423" t="s">
        <v>138</v>
      </c>
      <c r="G423" s="5">
        <v>11</v>
      </c>
      <c r="H423" t="s">
        <v>103</v>
      </c>
      <c r="I423" t="s">
        <v>120</v>
      </c>
      <c r="J423" t="s">
        <v>124</v>
      </c>
      <c r="K423" s="12">
        <v>44</v>
      </c>
      <c r="L423" s="12">
        <v>48.4</v>
      </c>
      <c r="M423" s="12">
        <v>440</v>
      </c>
      <c r="N423" s="8">
        <v>484</v>
      </c>
      <c r="O423">
        <v>15</v>
      </c>
      <c r="P423" t="s">
        <v>133</v>
      </c>
      <c r="Q423">
        <v>2022</v>
      </c>
      <c r="R423" s="3">
        <v>44788</v>
      </c>
      <c r="S423" s="8">
        <f>Tabla1[[#This Row],[DISCOUNT %]]%*Tabla1[[#This Row],[Total Selling Value]]</f>
        <v>53.24</v>
      </c>
      <c r="T423" s="12">
        <f>Tabla1[[#This Row],[SELLING PRICE]]-Tabla1[[#This Row],[BUYING PRIZE]]</f>
        <v>4.3999999999999986</v>
      </c>
      <c r="U423" s="12">
        <f>Tabla1[[#This Row],[profit_per_product]]*Tabla1[[#This Row],[QUANTITY]]</f>
        <v>43.999999999999986</v>
      </c>
      <c r="V423" s="16">
        <f>Tabla1[[#This Row],[total_profit]]/Tabla1[[#This Row],[Total Selling Value]]</f>
        <v>9.0909090909090884E-2</v>
      </c>
      <c r="W423" s="4" t="str">
        <f>IF(Tabla1[[#This Row],[Total Buying Value]]&gt;=((2/3)*MAX(Tabla1[Total Buying Value])),"Grande",IF(Tabla1[[#This Row],[Total Buying Value]]&lt;=((1/3)*MAX(Tabla1[Total Buying Value])),"Pequeña","Mediana"))</f>
        <v>Pequeña</v>
      </c>
      <c r="X423" s="4" t="str">
        <f>IF(Tabla1[[#This Row],[PAYMENT MODE]]="CASH","VERDADERO","FALSO")</f>
        <v>VERDADERO</v>
      </c>
      <c r="Y423" s="15" t="str">
        <f>TEXT(Tabla1[[#This Row],[formatted_date]],"mmm-aaaa")</f>
        <v>ago-2022</v>
      </c>
    </row>
    <row r="424" spans="1:25">
      <c r="A424">
        <v>44788</v>
      </c>
      <c r="B424" t="s">
        <v>47</v>
      </c>
      <c r="C424" t="str">
        <f>Tabla1[[#This Row],[DATE]]&amp;Tabla1[[#This Row],[PRODUCT ID]]</f>
        <v>44788P0015</v>
      </c>
      <c r="D424">
        <v>7</v>
      </c>
      <c r="E424" t="s">
        <v>70</v>
      </c>
      <c r="F424" t="s">
        <v>71</v>
      </c>
      <c r="G424" s="5">
        <v>45</v>
      </c>
      <c r="H424" t="s">
        <v>98</v>
      </c>
      <c r="I424" t="s">
        <v>120</v>
      </c>
      <c r="J424" t="s">
        <v>125</v>
      </c>
      <c r="K424" s="12">
        <v>12</v>
      </c>
      <c r="L424" s="12">
        <v>15.72</v>
      </c>
      <c r="M424" s="12">
        <v>84</v>
      </c>
      <c r="N424" s="8">
        <v>110.04</v>
      </c>
      <c r="O424">
        <v>15</v>
      </c>
      <c r="P424" t="s">
        <v>133</v>
      </c>
      <c r="Q424">
        <v>2022</v>
      </c>
      <c r="R424" s="3">
        <v>44788</v>
      </c>
      <c r="S424" s="8">
        <f>Tabla1[[#This Row],[DISCOUNT %]]%*Tabla1[[#This Row],[Total Selling Value]]</f>
        <v>49.518000000000001</v>
      </c>
      <c r="T424" s="12">
        <f>Tabla1[[#This Row],[SELLING PRICE]]-Tabla1[[#This Row],[BUYING PRIZE]]</f>
        <v>3.7200000000000006</v>
      </c>
      <c r="U424" s="12">
        <f>Tabla1[[#This Row],[profit_per_product]]*Tabla1[[#This Row],[QUANTITY]]</f>
        <v>26.040000000000006</v>
      </c>
      <c r="V424" s="16">
        <f>Tabla1[[#This Row],[total_profit]]/Tabla1[[#This Row],[Total Selling Value]]</f>
        <v>0.23664122137404583</v>
      </c>
      <c r="W424" s="4" t="str">
        <f>IF(Tabla1[[#This Row],[Total Buying Value]]&gt;=((2/3)*MAX(Tabla1[Total Buying Value])),"Grande",IF(Tabla1[[#This Row],[Total Buying Value]]&lt;=((1/3)*MAX(Tabla1[Total Buying Value])),"Pequeña","Mediana"))</f>
        <v>Pequeña</v>
      </c>
      <c r="X424" s="4" t="str">
        <f>IF(Tabla1[[#This Row],[PAYMENT MODE]]="CASH","VERDADERO","FALSO")</f>
        <v>FALSO</v>
      </c>
      <c r="Y424" s="15" t="str">
        <f>TEXT(Tabla1[[#This Row],[formatted_date]],"mmm-aaaa")</f>
        <v>ago-2022</v>
      </c>
    </row>
    <row r="425" spans="1:25">
      <c r="A425">
        <v>44791</v>
      </c>
      <c r="B425" t="s">
        <v>39</v>
      </c>
      <c r="C425" t="str">
        <f>Tabla1[[#This Row],[DATE]]&amp;Tabla1[[#This Row],[PRODUCT ID]]</f>
        <v>44791P0029</v>
      </c>
      <c r="D425">
        <v>8</v>
      </c>
      <c r="E425" t="s">
        <v>71</v>
      </c>
      <c r="F425" t="s">
        <v>71</v>
      </c>
      <c r="G425" s="5">
        <v>26</v>
      </c>
      <c r="H425" t="s">
        <v>89</v>
      </c>
      <c r="I425" t="s">
        <v>121</v>
      </c>
      <c r="J425" t="s">
        <v>124</v>
      </c>
      <c r="K425" s="12">
        <v>47</v>
      </c>
      <c r="L425" s="12">
        <v>53.11</v>
      </c>
      <c r="M425" s="12">
        <v>376</v>
      </c>
      <c r="N425" s="8">
        <v>424.88</v>
      </c>
      <c r="O425">
        <v>18</v>
      </c>
      <c r="P425" t="s">
        <v>133</v>
      </c>
      <c r="Q425">
        <v>2022</v>
      </c>
      <c r="R425" s="3">
        <v>44791</v>
      </c>
      <c r="S425" s="8">
        <f>Tabla1[[#This Row],[DISCOUNT %]]%*Tabla1[[#This Row],[Total Selling Value]]</f>
        <v>110.4688</v>
      </c>
      <c r="T425" s="12">
        <f>Tabla1[[#This Row],[SELLING PRICE]]-Tabla1[[#This Row],[BUYING PRIZE]]</f>
        <v>6.1099999999999994</v>
      </c>
      <c r="U425" s="12">
        <f>Tabla1[[#This Row],[profit_per_product]]*Tabla1[[#This Row],[QUANTITY]]</f>
        <v>48.879999999999995</v>
      </c>
      <c r="V425" s="16">
        <f>Tabla1[[#This Row],[total_profit]]/Tabla1[[#This Row],[Total Selling Value]]</f>
        <v>0.1150442477876106</v>
      </c>
      <c r="W425" s="4" t="str">
        <f>IF(Tabla1[[#This Row],[Total Buying Value]]&gt;=((2/3)*MAX(Tabla1[Total Buying Value])),"Grande",IF(Tabla1[[#This Row],[Total Buying Value]]&lt;=((1/3)*MAX(Tabla1[Total Buying Value])),"Pequeña","Mediana"))</f>
        <v>Pequeña</v>
      </c>
      <c r="X425" s="4" t="str">
        <f>IF(Tabla1[[#This Row],[PAYMENT MODE]]="CASH","VERDADERO","FALSO")</f>
        <v>FALSO</v>
      </c>
      <c r="Y425" s="15" t="str">
        <f>TEXT(Tabla1[[#This Row],[formatted_date]],"mmm-aaaa")</f>
        <v>ago-2022</v>
      </c>
    </row>
    <row r="426" spans="1:25">
      <c r="A426">
        <v>44791</v>
      </c>
      <c r="B426" t="s">
        <v>40</v>
      </c>
      <c r="C426" t="str">
        <f>Tabla1[[#This Row],[DATE]]&amp;Tabla1[[#This Row],[PRODUCT ID]]</f>
        <v>44791P0010</v>
      </c>
      <c r="D426">
        <v>2</v>
      </c>
      <c r="E426" t="s">
        <v>71</v>
      </c>
      <c r="F426" t="s">
        <v>138</v>
      </c>
      <c r="G426" s="5">
        <v>14</v>
      </c>
      <c r="H426" t="s">
        <v>90</v>
      </c>
      <c r="I426" t="s">
        <v>120</v>
      </c>
      <c r="J426" t="s">
        <v>122</v>
      </c>
      <c r="K426" s="12">
        <v>148</v>
      </c>
      <c r="L426" s="12">
        <v>164.28</v>
      </c>
      <c r="M426" s="12">
        <v>296</v>
      </c>
      <c r="N426" s="8">
        <v>328.56</v>
      </c>
      <c r="O426">
        <v>18</v>
      </c>
      <c r="P426" t="s">
        <v>133</v>
      </c>
      <c r="Q426">
        <v>2022</v>
      </c>
      <c r="R426" s="3">
        <v>44791</v>
      </c>
      <c r="S426" s="8">
        <f>Tabla1[[#This Row],[DISCOUNT %]]%*Tabla1[[#This Row],[Total Selling Value]]</f>
        <v>45.998400000000004</v>
      </c>
      <c r="T426" s="12">
        <f>Tabla1[[#This Row],[SELLING PRICE]]-Tabla1[[#This Row],[BUYING PRIZE]]</f>
        <v>16.28</v>
      </c>
      <c r="U426" s="12">
        <f>Tabla1[[#This Row],[profit_per_product]]*Tabla1[[#This Row],[QUANTITY]]</f>
        <v>32.56</v>
      </c>
      <c r="V426" s="16">
        <f>Tabla1[[#This Row],[total_profit]]/Tabla1[[#This Row],[Total Selling Value]]</f>
        <v>9.90990990990991E-2</v>
      </c>
      <c r="W426" s="4" t="str">
        <f>IF(Tabla1[[#This Row],[Total Buying Value]]&gt;=((2/3)*MAX(Tabla1[Total Buying Value])),"Grande",IF(Tabla1[[#This Row],[Total Buying Value]]&lt;=((1/3)*MAX(Tabla1[Total Buying Value])),"Pequeña","Mediana"))</f>
        <v>Pequeña</v>
      </c>
      <c r="X426" s="4" t="str">
        <f>IF(Tabla1[[#This Row],[PAYMENT MODE]]="CASH","VERDADERO","FALSO")</f>
        <v>VERDADERO</v>
      </c>
      <c r="Y426" s="15" t="str">
        <f>TEXT(Tabla1[[#This Row],[formatted_date]],"mmm-aaaa")</f>
        <v>ago-2022</v>
      </c>
    </row>
    <row r="427" spans="1:25">
      <c r="A427">
        <v>44792</v>
      </c>
      <c r="B427" t="s">
        <v>56</v>
      </c>
      <c r="C427" t="str">
        <f>Tabla1[[#This Row],[DATE]]&amp;Tabla1[[#This Row],[PRODUCT ID]]</f>
        <v>44792P0007</v>
      </c>
      <c r="D427">
        <v>3</v>
      </c>
      <c r="E427" t="s">
        <v>71</v>
      </c>
      <c r="F427" t="s">
        <v>71</v>
      </c>
      <c r="G427" s="5">
        <v>5</v>
      </c>
      <c r="H427" t="s">
        <v>108</v>
      </c>
      <c r="I427" t="s">
        <v>119</v>
      </c>
      <c r="J427" t="s">
        <v>124</v>
      </c>
      <c r="K427" s="12">
        <v>43</v>
      </c>
      <c r="L427" s="12">
        <v>47.73</v>
      </c>
      <c r="M427" s="12">
        <v>129</v>
      </c>
      <c r="N427" s="8">
        <v>143.19</v>
      </c>
      <c r="O427">
        <v>19</v>
      </c>
      <c r="P427" t="s">
        <v>133</v>
      </c>
      <c r="Q427">
        <v>2022</v>
      </c>
      <c r="R427" s="3">
        <v>44792</v>
      </c>
      <c r="S427" s="8">
        <f>Tabla1[[#This Row],[DISCOUNT %]]%*Tabla1[[#This Row],[Total Selling Value]]</f>
        <v>7.1595000000000004</v>
      </c>
      <c r="T427" s="12">
        <f>Tabla1[[#This Row],[SELLING PRICE]]-Tabla1[[#This Row],[BUYING PRIZE]]</f>
        <v>4.7299999999999969</v>
      </c>
      <c r="U427" s="12">
        <f>Tabla1[[#This Row],[profit_per_product]]*Tabla1[[#This Row],[QUANTITY]]</f>
        <v>14.189999999999991</v>
      </c>
      <c r="V427" s="16">
        <f>Tabla1[[#This Row],[total_profit]]/Tabla1[[#This Row],[Total Selling Value]]</f>
        <v>9.9099099099099031E-2</v>
      </c>
      <c r="W427" s="4" t="str">
        <f>IF(Tabla1[[#This Row],[Total Buying Value]]&gt;=((2/3)*MAX(Tabla1[Total Buying Value])),"Grande",IF(Tabla1[[#This Row],[Total Buying Value]]&lt;=((1/3)*MAX(Tabla1[Total Buying Value])),"Pequeña","Mediana"))</f>
        <v>Pequeña</v>
      </c>
      <c r="X427" s="4" t="str">
        <f>IF(Tabla1[[#This Row],[PAYMENT MODE]]="CASH","VERDADERO","FALSO")</f>
        <v>FALSO</v>
      </c>
      <c r="Y427" s="15" t="str">
        <f>TEXT(Tabla1[[#This Row],[formatted_date]],"mmm-aaaa")</f>
        <v>ago-2022</v>
      </c>
    </row>
    <row r="428" spans="1:25">
      <c r="A428">
        <v>44793</v>
      </c>
      <c r="B428" t="s">
        <v>32</v>
      </c>
      <c r="C428" t="str">
        <f>Tabla1[[#This Row],[DATE]]&amp;Tabla1[[#This Row],[PRODUCT ID]]</f>
        <v>44793P0023</v>
      </c>
      <c r="D428">
        <v>13</v>
      </c>
      <c r="E428" t="s">
        <v>70</v>
      </c>
      <c r="F428" t="s">
        <v>71</v>
      </c>
      <c r="G428" s="5">
        <v>38</v>
      </c>
      <c r="H428" t="s">
        <v>82</v>
      </c>
      <c r="I428" t="s">
        <v>117</v>
      </c>
      <c r="J428" t="s">
        <v>122</v>
      </c>
      <c r="K428" s="12">
        <v>141</v>
      </c>
      <c r="L428" s="12">
        <v>149.46</v>
      </c>
      <c r="M428" s="12">
        <v>1833</v>
      </c>
      <c r="N428" s="8">
        <v>1942.98</v>
      </c>
      <c r="O428">
        <v>20</v>
      </c>
      <c r="P428" t="s">
        <v>133</v>
      </c>
      <c r="Q428">
        <v>2022</v>
      </c>
      <c r="R428" s="3">
        <v>44793</v>
      </c>
      <c r="S428" s="8">
        <f>Tabla1[[#This Row],[DISCOUNT %]]%*Tabla1[[#This Row],[Total Selling Value]]</f>
        <v>738.33240000000001</v>
      </c>
      <c r="T428" s="12">
        <f>Tabla1[[#This Row],[SELLING PRICE]]-Tabla1[[#This Row],[BUYING PRIZE]]</f>
        <v>8.460000000000008</v>
      </c>
      <c r="U428" s="12">
        <f>Tabla1[[#This Row],[profit_per_product]]*Tabla1[[#This Row],[QUANTITY]]</f>
        <v>109.9800000000001</v>
      </c>
      <c r="V428" s="16">
        <f>Tabla1[[#This Row],[total_profit]]/Tabla1[[#This Row],[Total Selling Value]]</f>
        <v>5.660377358490571E-2</v>
      </c>
      <c r="W428" s="4" t="str">
        <f>IF(Tabla1[[#This Row],[Total Buying Value]]&gt;=((2/3)*MAX(Tabla1[Total Buying Value])),"Grande",IF(Tabla1[[#This Row],[Total Buying Value]]&lt;=((1/3)*MAX(Tabla1[Total Buying Value])),"Pequeña","Mediana"))</f>
        <v>Grande</v>
      </c>
      <c r="X428" s="4" t="str">
        <f>IF(Tabla1[[#This Row],[PAYMENT MODE]]="CASH","VERDADERO","FALSO")</f>
        <v>FALSO</v>
      </c>
      <c r="Y428" s="15" t="str">
        <f>TEXT(Tabla1[[#This Row],[formatted_date]],"mmm-aaaa")</f>
        <v>ago-2022</v>
      </c>
    </row>
    <row r="429" spans="1:25">
      <c r="A429">
        <v>44793</v>
      </c>
      <c r="B429" t="s">
        <v>58</v>
      </c>
      <c r="C429" t="str">
        <f>Tabla1[[#This Row],[DATE]]&amp;Tabla1[[#This Row],[PRODUCT ID]]</f>
        <v>44793P0033</v>
      </c>
      <c r="D429">
        <v>14</v>
      </c>
      <c r="E429" t="s">
        <v>70</v>
      </c>
      <c r="F429" t="s">
        <v>71</v>
      </c>
      <c r="G429" s="5">
        <v>14</v>
      </c>
      <c r="H429" t="s">
        <v>110</v>
      </c>
      <c r="I429" t="s">
        <v>121</v>
      </c>
      <c r="J429" t="s">
        <v>123</v>
      </c>
      <c r="K429" s="12">
        <v>95</v>
      </c>
      <c r="L429" s="12">
        <v>119.7</v>
      </c>
      <c r="M429" s="12">
        <v>1330</v>
      </c>
      <c r="N429" s="8">
        <v>1675.8</v>
      </c>
      <c r="O429">
        <v>20</v>
      </c>
      <c r="P429" t="s">
        <v>133</v>
      </c>
      <c r="Q429">
        <v>2022</v>
      </c>
      <c r="R429" s="3">
        <v>44793</v>
      </c>
      <c r="S429" s="8">
        <f>Tabla1[[#This Row],[DISCOUNT %]]%*Tabla1[[#This Row],[Total Selling Value]]</f>
        <v>234.61200000000002</v>
      </c>
      <c r="T429" s="12">
        <f>Tabla1[[#This Row],[SELLING PRICE]]-Tabla1[[#This Row],[BUYING PRIZE]]</f>
        <v>24.700000000000003</v>
      </c>
      <c r="U429" s="12">
        <f>Tabla1[[#This Row],[profit_per_product]]*Tabla1[[#This Row],[QUANTITY]]</f>
        <v>345.80000000000007</v>
      </c>
      <c r="V429" s="16">
        <f>Tabla1[[#This Row],[total_profit]]/Tabla1[[#This Row],[Total Selling Value]]</f>
        <v>0.20634920634920639</v>
      </c>
      <c r="W429" s="4" t="str">
        <f>IF(Tabla1[[#This Row],[Total Buying Value]]&gt;=((2/3)*MAX(Tabla1[Total Buying Value])),"Grande",IF(Tabla1[[#This Row],[Total Buying Value]]&lt;=((1/3)*MAX(Tabla1[Total Buying Value])),"Pequeña","Mediana"))</f>
        <v>Mediana</v>
      </c>
      <c r="X429" s="4" t="str">
        <f>IF(Tabla1[[#This Row],[PAYMENT MODE]]="CASH","VERDADERO","FALSO")</f>
        <v>FALSO</v>
      </c>
      <c r="Y429" s="15" t="str">
        <f>TEXT(Tabla1[[#This Row],[formatted_date]],"mmm-aaaa")</f>
        <v>ago-2022</v>
      </c>
    </row>
    <row r="430" spans="1:25">
      <c r="A430">
        <v>44794</v>
      </c>
      <c r="B430" t="s">
        <v>41</v>
      </c>
      <c r="C430" t="str">
        <f>Tabla1[[#This Row],[DATE]]&amp;Tabla1[[#This Row],[PRODUCT ID]]</f>
        <v>44794P0016</v>
      </c>
      <c r="D430">
        <v>4</v>
      </c>
      <c r="E430" t="s">
        <v>70</v>
      </c>
      <c r="F430" t="s">
        <v>71</v>
      </c>
      <c r="G430" s="5">
        <v>3</v>
      </c>
      <c r="H430" t="s">
        <v>91</v>
      </c>
      <c r="I430" t="s">
        <v>120</v>
      </c>
      <c r="J430" t="s">
        <v>125</v>
      </c>
      <c r="K430" s="12">
        <v>13</v>
      </c>
      <c r="L430" s="12">
        <v>16.64</v>
      </c>
      <c r="M430" s="12">
        <v>52</v>
      </c>
      <c r="N430" s="8">
        <v>66.56</v>
      </c>
      <c r="O430">
        <v>21</v>
      </c>
      <c r="P430" t="s">
        <v>133</v>
      </c>
      <c r="Q430">
        <v>2022</v>
      </c>
      <c r="R430" s="3">
        <v>44794</v>
      </c>
      <c r="S430" s="8">
        <f>Tabla1[[#This Row],[DISCOUNT %]]%*Tabla1[[#This Row],[Total Selling Value]]</f>
        <v>1.9967999999999999</v>
      </c>
      <c r="T430" s="12">
        <f>Tabla1[[#This Row],[SELLING PRICE]]-Tabla1[[#This Row],[BUYING PRIZE]]</f>
        <v>3.6400000000000006</v>
      </c>
      <c r="U430" s="12">
        <f>Tabla1[[#This Row],[profit_per_product]]*Tabla1[[#This Row],[QUANTITY]]</f>
        <v>14.560000000000002</v>
      </c>
      <c r="V430" s="16">
        <f>Tabla1[[#This Row],[total_profit]]/Tabla1[[#This Row],[Total Selling Value]]</f>
        <v>0.21875000000000003</v>
      </c>
      <c r="W430" s="4" t="str">
        <f>IF(Tabla1[[#This Row],[Total Buying Value]]&gt;=((2/3)*MAX(Tabla1[Total Buying Value])),"Grande",IF(Tabla1[[#This Row],[Total Buying Value]]&lt;=((1/3)*MAX(Tabla1[Total Buying Value])),"Pequeña","Mediana"))</f>
        <v>Pequeña</v>
      </c>
      <c r="X430" s="4" t="str">
        <f>IF(Tabla1[[#This Row],[PAYMENT MODE]]="CASH","VERDADERO","FALSO")</f>
        <v>FALSO</v>
      </c>
      <c r="Y430" s="15" t="str">
        <f>TEXT(Tabla1[[#This Row],[formatted_date]],"mmm-aaaa")</f>
        <v>ago-2022</v>
      </c>
    </row>
    <row r="431" spans="1:25">
      <c r="A431">
        <v>44796</v>
      </c>
      <c r="B431" t="s">
        <v>31</v>
      </c>
      <c r="C431" t="str">
        <f>Tabla1[[#This Row],[DATE]]&amp;Tabla1[[#This Row],[PRODUCT ID]]</f>
        <v>44796P0044</v>
      </c>
      <c r="D431">
        <v>11</v>
      </c>
      <c r="E431" t="s">
        <v>71</v>
      </c>
      <c r="F431" t="s">
        <v>71</v>
      </c>
      <c r="G431" s="5">
        <v>30</v>
      </c>
      <c r="H431" t="s">
        <v>81</v>
      </c>
      <c r="I431" t="s">
        <v>118</v>
      </c>
      <c r="J431" t="s">
        <v>123</v>
      </c>
      <c r="K431" s="12">
        <v>76</v>
      </c>
      <c r="L431" s="12">
        <v>82.08</v>
      </c>
      <c r="M431" s="12">
        <v>836</v>
      </c>
      <c r="N431" s="8">
        <v>902.88</v>
      </c>
      <c r="O431">
        <v>23</v>
      </c>
      <c r="P431" t="s">
        <v>133</v>
      </c>
      <c r="Q431">
        <v>2022</v>
      </c>
      <c r="R431" s="3">
        <v>44796</v>
      </c>
      <c r="S431" s="8">
        <f>Tabla1[[#This Row],[DISCOUNT %]]%*Tabla1[[#This Row],[Total Selling Value]]</f>
        <v>270.86399999999998</v>
      </c>
      <c r="T431" s="12">
        <f>Tabla1[[#This Row],[SELLING PRICE]]-Tabla1[[#This Row],[BUYING PRIZE]]</f>
        <v>6.0799999999999983</v>
      </c>
      <c r="U431" s="12">
        <f>Tabla1[[#This Row],[profit_per_product]]*Tabla1[[#This Row],[QUANTITY]]</f>
        <v>66.879999999999981</v>
      </c>
      <c r="V431" s="16">
        <f>Tabla1[[#This Row],[total_profit]]/Tabla1[[#This Row],[Total Selling Value]]</f>
        <v>7.4074074074074056E-2</v>
      </c>
      <c r="W431" s="4" t="str">
        <f>IF(Tabla1[[#This Row],[Total Buying Value]]&gt;=((2/3)*MAX(Tabla1[Total Buying Value])),"Grande",IF(Tabla1[[#This Row],[Total Buying Value]]&lt;=((1/3)*MAX(Tabla1[Total Buying Value])),"Pequeña","Mediana"))</f>
        <v>Mediana</v>
      </c>
      <c r="X431" s="4" t="str">
        <f>IF(Tabla1[[#This Row],[PAYMENT MODE]]="CASH","VERDADERO","FALSO")</f>
        <v>FALSO</v>
      </c>
      <c r="Y431" s="15" t="str">
        <f>TEXT(Tabla1[[#This Row],[formatted_date]],"mmm-aaaa")</f>
        <v>ago-2022</v>
      </c>
    </row>
    <row r="432" spans="1:25">
      <c r="A432">
        <v>44796</v>
      </c>
      <c r="B432" t="s">
        <v>39</v>
      </c>
      <c r="C432" t="str">
        <f>Tabla1[[#This Row],[DATE]]&amp;Tabla1[[#This Row],[PRODUCT ID]]</f>
        <v>44796P0029</v>
      </c>
      <c r="D432">
        <v>14</v>
      </c>
      <c r="E432" t="s">
        <v>70</v>
      </c>
      <c r="F432" t="s">
        <v>138</v>
      </c>
      <c r="G432" s="5">
        <v>31</v>
      </c>
      <c r="H432" t="s">
        <v>89</v>
      </c>
      <c r="I432" t="s">
        <v>121</v>
      </c>
      <c r="J432" t="s">
        <v>124</v>
      </c>
      <c r="K432" s="12">
        <v>47</v>
      </c>
      <c r="L432" s="12">
        <v>53.11</v>
      </c>
      <c r="M432" s="12">
        <v>658</v>
      </c>
      <c r="N432" s="8">
        <v>743.54</v>
      </c>
      <c r="O432">
        <v>23</v>
      </c>
      <c r="P432" t="s">
        <v>133</v>
      </c>
      <c r="Q432">
        <v>2022</v>
      </c>
      <c r="R432" s="3">
        <v>44796</v>
      </c>
      <c r="S432" s="8">
        <f>Tabla1[[#This Row],[DISCOUNT %]]%*Tabla1[[#This Row],[Total Selling Value]]</f>
        <v>230.4974</v>
      </c>
      <c r="T432" s="12">
        <f>Tabla1[[#This Row],[SELLING PRICE]]-Tabla1[[#This Row],[BUYING PRIZE]]</f>
        <v>6.1099999999999994</v>
      </c>
      <c r="U432" s="12">
        <f>Tabla1[[#This Row],[profit_per_product]]*Tabla1[[#This Row],[QUANTITY]]</f>
        <v>85.539999999999992</v>
      </c>
      <c r="V432" s="16">
        <f>Tabla1[[#This Row],[total_profit]]/Tabla1[[#This Row],[Total Selling Value]]</f>
        <v>0.11504424778761062</v>
      </c>
      <c r="W432" s="4" t="str">
        <f>IF(Tabla1[[#This Row],[Total Buying Value]]&gt;=((2/3)*MAX(Tabla1[Total Buying Value])),"Grande",IF(Tabla1[[#This Row],[Total Buying Value]]&lt;=((1/3)*MAX(Tabla1[Total Buying Value])),"Pequeña","Mediana"))</f>
        <v>Pequeña</v>
      </c>
      <c r="X432" s="4" t="str">
        <f>IF(Tabla1[[#This Row],[PAYMENT MODE]]="CASH","VERDADERO","FALSO")</f>
        <v>VERDADERO</v>
      </c>
      <c r="Y432" s="15" t="str">
        <f>TEXT(Tabla1[[#This Row],[formatted_date]],"mmm-aaaa")</f>
        <v>ago-2022</v>
      </c>
    </row>
    <row r="433" spans="1:25">
      <c r="A433">
        <v>44797</v>
      </c>
      <c r="B433" t="s">
        <v>44</v>
      </c>
      <c r="C433" t="str">
        <f>Tabla1[[#This Row],[DATE]]&amp;Tabla1[[#This Row],[PRODUCT ID]]</f>
        <v>44797P0005</v>
      </c>
      <c r="D433">
        <v>5</v>
      </c>
      <c r="E433" t="s">
        <v>70</v>
      </c>
      <c r="F433" t="s">
        <v>138</v>
      </c>
      <c r="G433" s="5">
        <v>50</v>
      </c>
      <c r="H433" t="s">
        <v>95</v>
      </c>
      <c r="I433" t="s">
        <v>119</v>
      </c>
      <c r="J433" t="s">
        <v>122</v>
      </c>
      <c r="K433" s="12">
        <v>133</v>
      </c>
      <c r="L433" s="12">
        <v>155.61000000000001</v>
      </c>
      <c r="M433" s="12">
        <v>665</v>
      </c>
      <c r="N433" s="8">
        <v>778.05000000000007</v>
      </c>
      <c r="O433">
        <v>24</v>
      </c>
      <c r="P433" t="s">
        <v>133</v>
      </c>
      <c r="Q433">
        <v>2022</v>
      </c>
      <c r="R433" s="3">
        <v>44797</v>
      </c>
      <c r="S433" s="8">
        <f>Tabla1[[#This Row],[DISCOUNT %]]%*Tabla1[[#This Row],[Total Selling Value]]</f>
        <v>389.02500000000003</v>
      </c>
      <c r="T433" s="12">
        <f>Tabla1[[#This Row],[SELLING PRICE]]-Tabla1[[#This Row],[BUYING PRIZE]]</f>
        <v>22.610000000000014</v>
      </c>
      <c r="U433" s="12">
        <f>Tabla1[[#This Row],[profit_per_product]]*Tabla1[[#This Row],[QUANTITY]]</f>
        <v>113.05000000000007</v>
      </c>
      <c r="V433" s="16">
        <f>Tabla1[[#This Row],[total_profit]]/Tabla1[[#This Row],[Total Selling Value]]</f>
        <v>0.14529914529914537</v>
      </c>
      <c r="W433" s="4" t="str">
        <f>IF(Tabla1[[#This Row],[Total Buying Value]]&gt;=((2/3)*MAX(Tabla1[Total Buying Value])),"Grande",IF(Tabla1[[#This Row],[Total Buying Value]]&lt;=((1/3)*MAX(Tabla1[Total Buying Value])),"Pequeña","Mediana"))</f>
        <v>Pequeña</v>
      </c>
      <c r="X433" s="4" t="str">
        <f>IF(Tabla1[[#This Row],[PAYMENT MODE]]="CASH","VERDADERO","FALSO")</f>
        <v>VERDADERO</v>
      </c>
      <c r="Y433" s="15" t="str">
        <f>TEXT(Tabla1[[#This Row],[formatted_date]],"mmm-aaaa")</f>
        <v>ago-2022</v>
      </c>
    </row>
    <row r="434" spans="1:25">
      <c r="A434">
        <v>44799</v>
      </c>
      <c r="B434" t="s">
        <v>60</v>
      </c>
      <c r="C434" t="str">
        <f>Tabla1[[#This Row],[DATE]]&amp;Tabla1[[#This Row],[PRODUCT ID]]</f>
        <v>44799P0019</v>
      </c>
      <c r="D434">
        <v>13</v>
      </c>
      <c r="E434" t="s">
        <v>68</v>
      </c>
      <c r="F434" t="s">
        <v>138</v>
      </c>
      <c r="G434" s="5">
        <v>18</v>
      </c>
      <c r="H434" t="s">
        <v>112</v>
      </c>
      <c r="I434" t="s">
        <v>120</v>
      </c>
      <c r="J434" t="s">
        <v>122</v>
      </c>
      <c r="K434" s="12">
        <v>150</v>
      </c>
      <c r="L434" s="12">
        <v>210</v>
      </c>
      <c r="M434" s="12">
        <v>1950</v>
      </c>
      <c r="N434" s="8">
        <v>2730</v>
      </c>
      <c r="O434">
        <v>26</v>
      </c>
      <c r="P434" t="s">
        <v>133</v>
      </c>
      <c r="Q434">
        <v>2022</v>
      </c>
      <c r="R434" s="3">
        <v>44799</v>
      </c>
      <c r="S434" s="8">
        <f>Tabla1[[#This Row],[DISCOUNT %]]%*Tabla1[[#This Row],[Total Selling Value]]</f>
        <v>491.4</v>
      </c>
      <c r="T434" s="12">
        <f>Tabla1[[#This Row],[SELLING PRICE]]-Tabla1[[#This Row],[BUYING PRIZE]]</f>
        <v>60</v>
      </c>
      <c r="U434" s="12">
        <f>Tabla1[[#This Row],[profit_per_product]]*Tabla1[[#This Row],[QUANTITY]]</f>
        <v>780</v>
      </c>
      <c r="V434" s="16">
        <f>Tabla1[[#This Row],[total_profit]]/Tabla1[[#This Row],[Total Selling Value]]</f>
        <v>0.2857142857142857</v>
      </c>
      <c r="W434" s="4" t="str">
        <f>IF(Tabla1[[#This Row],[Total Buying Value]]&gt;=((2/3)*MAX(Tabla1[Total Buying Value])),"Grande",IF(Tabla1[[#This Row],[Total Buying Value]]&lt;=((1/3)*MAX(Tabla1[Total Buying Value])),"Pequeña","Mediana"))</f>
        <v>Grande</v>
      </c>
      <c r="X434" s="4" t="str">
        <f>IF(Tabla1[[#This Row],[PAYMENT MODE]]="CASH","VERDADERO","FALSO")</f>
        <v>VERDADERO</v>
      </c>
      <c r="Y434" s="15" t="str">
        <f>TEXT(Tabla1[[#This Row],[formatted_date]],"mmm-aaaa")</f>
        <v>ago-2022</v>
      </c>
    </row>
    <row r="435" spans="1:25">
      <c r="A435">
        <v>44799</v>
      </c>
      <c r="B435" t="s">
        <v>28</v>
      </c>
      <c r="C435" t="str">
        <f>Tabla1[[#This Row],[DATE]]&amp;Tabla1[[#This Row],[PRODUCT ID]]</f>
        <v>44799P0037</v>
      </c>
      <c r="D435">
        <v>8</v>
      </c>
      <c r="E435" t="s">
        <v>71</v>
      </c>
      <c r="F435" t="s">
        <v>71</v>
      </c>
      <c r="G435" s="5">
        <v>27</v>
      </c>
      <c r="H435" t="s">
        <v>93</v>
      </c>
      <c r="I435" t="s">
        <v>118</v>
      </c>
      <c r="J435" t="s">
        <v>123</v>
      </c>
      <c r="K435" s="12">
        <v>67</v>
      </c>
      <c r="L435" s="12">
        <v>85.76</v>
      </c>
      <c r="M435" s="12">
        <v>536</v>
      </c>
      <c r="N435" s="8">
        <v>686.08</v>
      </c>
      <c r="O435">
        <v>26</v>
      </c>
      <c r="P435" t="s">
        <v>133</v>
      </c>
      <c r="Q435">
        <v>2022</v>
      </c>
      <c r="R435" s="3">
        <v>44799</v>
      </c>
      <c r="S435" s="8">
        <f>Tabla1[[#This Row],[DISCOUNT %]]%*Tabla1[[#This Row],[Total Selling Value]]</f>
        <v>185.24160000000003</v>
      </c>
      <c r="T435" s="12">
        <f>Tabla1[[#This Row],[SELLING PRICE]]-Tabla1[[#This Row],[BUYING PRIZE]]</f>
        <v>18.760000000000005</v>
      </c>
      <c r="U435" s="12">
        <f>Tabla1[[#This Row],[profit_per_product]]*Tabla1[[#This Row],[QUANTITY]]</f>
        <v>150.08000000000004</v>
      </c>
      <c r="V435" s="16">
        <f>Tabla1[[#This Row],[total_profit]]/Tabla1[[#This Row],[Total Selling Value]]</f>
        <v>0.21875000000000006</v>
      </c>
      <c r="W435" s="4" t="str">
        <f>IF(Tabla1[[#This Row],[Total Buying Value]]&gt;=((2/3)*MAX(Tabla1[Total Buying Value])),"Grande",IF(Tabla1[[#This Row],[Total Buying Value]]&lt;=((1/3)*MAX(Tabla1[Total Buying Value])),"Pequeña","Mediana"))</f>
        <v>Pequeña</v>
      </c>
      <c r="X435" s="4" t="str">
        <f>IF(Tabla1[[#This Row],[PAYMENT MODE]]="CASH","VERDADERO","FALSO")</f>
        <v>FALSO</v>
      </c>
      <c r="Y435" s="15" t="str">
        <f>TEXT(Tabla1[[#This Row],[formatted_date]],"mmm-aaaa")</f>
        <v>ago-2022</v>
      </c>
    </row>
    <row r="436" spans="1:25">
      <c r="A436">
        <v>44800</v>
      </c>
      <c r="B436" t="s">
        <v>54</v>
      </c>
      <c r="C436" t="str">
        <f>Tabla1[[#This Row],[DATE]]&amp;Tabla1[[#This Row],[PRODUCT ID]]</f>
        <v>44800P0039</v>
      </c>
      <c r="D436">
        <v>15</v>
      </c>
      <c r="E436" t="s">
        <v>68</v>
      </c>
      <c r="F436" t="s">
        <v>71</v>
      </c>
      <c r="G436" s="5">
        <v>32</v>
      </c>
      <c r="H436" t="s">
        <v>106</v>
      </c>
      <c r="I436" t="s">
        <v>118</v>
      </c>
      <c r="J436" t="s">
        <v>125</v>
      </c>
      <c r="K436" s="12">
        <v>37</v>
      </c>
      <c r="L436" s="12">
        <v>42.55</v>
      </c>
      <c r="M436" s="12">
        <v>555</v>
      </c>
      <c r="N436" s="8">
        <v>638.25</v>
      </c>
      <c r="O436">
        <v>27</v>
      </c>
      <c r="P436" t="s">
        <v>133</v>
      </c>
      <c r="Q436">
        <v>2022</v>
      </c>
      <c r="R436" s="3">
        <v>44800</v>
      </c>
      <c r="S436" s="8">
        <f>Tabla1[[#This Row],[DISCOUNT %]]%*Tabla1[[#This Row],[Total Selling Value]]</f>
        <v>204.24</v>
      </c>
      <c r="T436" s="12">
        <f>Tabla1[[#This Row],[SELLING PRICE]]-Tabla1[[#This Row],[BUYING PRIZE]]</f>
        <v>5.5499999999999972</v>
      </c>
      <c r="U436" s="12">
        <f>Tabla1[[#This Row],[profit_per_product]]*Tabla1[[#This Row],[QUANTITY]]</f>
        <v>83.249999999999957</v>
      </c>
      <c r="V436" s="16">
        <f>Tabla1[[#This Row],[total_profit]]/Tabla1[[#This Row],[Total Selling Value]]</f>
        <v>0.13043478260869559</v>
      </c>
      <c r="W436" s="4" t="str">
        <f>IF(Tabla1[[#This Row],[Total Buying Value]]&gt;=((2/3)*MAX(Tabla1[Total Buying Value])),"Grande",IF(Tabla1[[#This Row],[Total Buying Value]]&lt;=((1/3)*MAX(Tabla1[Total Buying Value])),"Pequeña","Mediana"))</f>
        <v>Pequeña</v>
      </c>
      <c r="X436" s="4" t="str">
        <f>IF(Tabla1[[#This Row],[PAYMENT MODE]]="CASH","VERDADERO","FALSO")</f>
        <v>FALSO</v>
      </c>
      <c r="Y436" s="15" t="str">
        <f>TEXT(Tabla1[[#This Row],[formatted_date]],"mmm-aaaa")</f>
        <v>ago-2022</v>
      </c>
    </row>
    <row r="437" spans="1:25">
      <c r="A437">
        <v>44801</v>
      </c>
      <c r="B437" t="s">
        <v>44</v>
      </c>
      <c r="C437" t="str">
        <f>Tabla1[[#This Row],[DATE]]&amp;Tabla1[[#This Row],[PRODUCT ID]]</f>
        <v>44801P0005</v>
      </c>
      <c r="D437">
        <v>9</v>
      </c>
      <c r="E437" t="s">
        <v>71</v>
      </c>
      <c r="F437" t="s">
        <v>71</v>
      </c>
      <c r="G437" s="5">
        <v>13</v>
      </c>
      <c r="H437" t="s">
        <v>95</v>
      </c>
      <c r="I437" t="s">
        <v>119</v>
      </c>
      <c r="J437" t="s">
        <v>122</v>
      </c>
      <c r="K437" s="12">
        <v>133</v>
      </c>
      <c r="L437" s="12">
        <v>155.61000000000001</v>
      </c>
      <c r="M437" s="12">
        <v>1197</v>
      </c>
      <c r="N437" s="8">
        <v>1400.49</v>
      </c>
      <c r="O437">
        <v>28</v>
      </c>
      <c r="P437" t="s">
        <v>133</v>
      </c>
      <c r="Q437">
        <v>2022</v>
      </c>
      <c r="R437" s="3">
        <v>44801</v>
      </c>
      <c r="S437" s="8">
        <f>Tabla1[[#This Row],[DISCOUNT %]]%*Tabla1[[#This Row],[Total Selling Value]]</f>
        <v>182.06370000000001</v>
      </c>
      <c r="T437" s="12">
        <f>Tabla1[[#This Row],[SELLING PRICE]]-Tabla1[[#This Row],[BUYING PRIZE]]</f>
        <v>22.610000000000014</v>
      </c>
      <c r="U437" s="12">
        <f>Tabla1[[#This Row],[profit_per_product]]*Tabla1[[#This Row],[QUANTITY]]</f>
        <v>203.49000000000012</v>
      </c>
      <c r="V437" s="16">
        <f>Tabla1[[#This Row],[total_profit]]/Tabla1[[#This Row],[Total Selling Value]]</f>
        <v>0.14529914529914539</v>
      </c>
      <c r="W437" s="4" t="str">
        <f>IF(Tabla1[[#This Row],[Total Buying Value]]&gt;=((2/3)*MAX(Tabla1[Total Buying Value])),"Grande",IF(Tabla1[[#This Row],[Total Buying Value]]&lt;=((1/3)*MAX(Tabla1[Total Buying Value])),"Pequeña","Mediana"))</f>
        <v>Mediana</v>
      </c>
      <c r="X437" s="4" t="str">
        <f>IF(Tabla1[[#This Row],[PAYMENT MODE]]="CASH","VERDADERO","FALSO")</f>
        <v>FALSO</v>
      </c>
      <c r="Y437" s="15" t="str">
        <f>TEXT(Tabla1[[#This Row],[formatted_date]],"mmm-aaaa")</f>
        <v>ago-2022</v>
      </c>
    </row>
    <row r="438" spans="1:25">
      <c r="A438">
        <v>44801</v>
      </c>
      <c r="B438" t="s">
        <v>54</v>
      </c>
      <c r="C438" t="str">
        <f>Tabla1[[#This Row],[DATE]]&amp;Tabla1[[#This Row],[PRODUCT ID]]</f>
        <v>44801P0039</v>
      </c>
      <c r="D438">
        <v>5</v>
      </c>
      <c r="E438" t="s">
        <v>70</v>
      </c>
      <c r="F438" t="s">
        <v>71</v>
      </c>
      <c r="G438" s="5">
        <v>47</v>
      </c>
      <c r="H438" t="s">
        <v>106</v>
      </c>
      <c r="I438" t="s">
        <v>118</v>
      </c>
      <c r="J438" t="s">
        <v>125</v>
      </c>
      <c r="K438" s="12">
        <v>37</v>
      </c>
      <c r="L438" s="12">
        <v>42.55</v>
      </c>
      <c r="M438" s="12">
        <v>185</v>
      </c>
      <c r="N438" s="8">
        <v>212.75</v>
      </c>
      <c r="O438">
        <v>28</v>
      </c>
      <c r="P438" t="s">
        <v>133</v>
      </c>
      <c r="Q438">
        <v>2022</v>
      </c>
      <c r="R438" s="3">
        <v>44801</v>
      </c>
      <c r="S438" s="8">
        <f>Tabla1[[#This Row],[DISCOUNT %]]%*Tabla1[[#This Row],[Total Selling Value]]</f>
        <v>99.992499999999993</v>
      </c>
      <c r="T438" s="12">
        <f>Tabla1[[#This Row],[SELLING PRICE]]-Tabla1[[#This Row],[BUYING PRIZE]]</f>
        <v>5.5499999999999972</v>
      </c>
      <c r="U438" s="12">
        <f>Tabla1[[#This Row],[profit_per_product]]*Tabla1[[#This Row],[QUANTITY]]</f>
        <v>27.749999999999986</v>
      </c>
      <c r="V438" s="16">
        <f>Tabla1[[#This Row],[total_profit]]/Tabla1[[#This Row],[Total Selling Value]]</f>
        <v>0.13043478260869559</v>
      </c>
      <c r="W438" s="4" t="str">
        <f>IF(Tabla1[[#This Row],[Total Buying Value]]&gt;=((2/3)*MAX(Tabla1[Total Buying Value])),"Grande",IF(Tabla1[[#This Row],[Total Buying Value]]&lt;=((1/3)*MAX(Tabla1[Total Buying Value])),"Pequeña","Mediana"))</f>
        <v>Pequeña</v>
      </c>
      <c r="X438" s="4" t="str">
        <f>IF(Tabla1[[#This Row],[PAYMENT MODE]]="CASH","VERDADERO","FALSO")</f>
        <v>FALSO</v>
      </c>
      <c r="Y438" s="15" t="str">
        <f>TEXT(Tabla1[[#This Row],[formatted_date]],"mmm-aaaa")</f>
        <v>ago-2022</v>
      </c>
    </row>
    <row r="439" spans="1:25">
      <c r="A439">
        <v>44803</v>
      </c>
      <c r="B439" t="s">
        <v>35</v>
      </c>
      <c r="C439" t="str">
        <f>Tabla1[[#This Row],[DATE]]&amp;Tabla1[[#This Row],[PRODUCT ID]]</f>
        <v>44803P0006</v>
      </c>
      <c r="D439">
        <v>6</v>
      </c>
      <c r="E439" t="s">
        <v>71</v>
      </c>
      <c r="F439" t="s">
        <v>138</v>
      </c>
      <c r="G439" s="5">
        <v>50</v>
      </c>
      <c r="H439" t="s">
        <v>85</v>
      </c>
      <c r="I439" t="s">
        <v>119</v>
      </c>
      <c r="J439" t="s">
        <v>123</v>
      </c>
      <c r="K439" s="12">
        <v>75</v>
      </c>
      <c r="L439" s="12">
        <v>85.5</v>
      </c>
      <c r="M439" s="12">
        <v>450</v>
      </c>
      <c r="N439" s="8">
        <v>513</v>
      </c>
      <c r="O439">
        <v>30</v>
      </c>
      <c r="P439" t="s">
        <v>133</v>
      </c>
      <c r="Q439">
        <v>2022</v>
      </c>
      <c r="R439" s="3">
        <v>44803</v>
      </c>
      <c r="S439" s="8">
        <f>Tabla1[[#This Row],[DISCOUNT %]]%*Tabla1[[#This Row],[Total Selling Value]]</f>
        <v>256.5</v>
      </c>
      <c r="T439" s="12">
        <f>Tabla1[[#This Row],[SELLING PRICE]]-Tabla1[[#This Row],[BUYING PRIZE]]</f>
        <v>10.5</v>
      </c>
      <c r="U439" s="12">
        <f>Tabla1[[#This Row],[profit_per_product]]*Tabla1[[#This Row],[QUANTITY]]</f>
        <v>63</v>
      </c>
      <c r="V439" s="16">
        <f>Tabla1[[#This Row],[total_profit]]/Tabla1[[#This Row],[Total Selling Value]]</f>
        <v>0.12280701754385964</v>
      </c>
      <c r="W439" s="4" t="str">
        <f>IF(Tabla1[[#This Row],[Total Buying Value]]&gt;=((2/3)*MAX(Tabla1[Total Buying Value])),"Grande",IF(Tabla1[[#This Row],[Total Buying Value]]&lt;=((1/3)*MAX(Tabla1[Total Buying Value])),"Pequeña","Mediana"))</f>
        <v>Pequeña</v>
      </c>
      <c r="X439" s="4" t="str">
        <f>IF(Tabla1[[#This Row],[PAYMENT MODE]]="CASH","VERDADERO","FALSO")</f>
        <v>VERDADERO</v>
      </c>
      <c r="Y439" s="15" t="str">
        <f>TEXT(Tabla1[[#This Row],[formatted_date]],"mmm-aaaa")</f>
        <v>ago-2022</v>
      </c>
    </row>
    <row r="440" spans="1:25">
      <c r="A440">
        <v>44803</v>
      </c>
      <c r="B440" t="s">
        <v>43</v>
      </c>
      <c r="C440" t="str">
        <f>Tabla1[[#This Row],[DATE]]&amp;Tabla1[[#This Row],[PRODUCT ID]]</f>
        <v>44803P0043</v>
      </c>
      <c r="D440">
        <v>6</v>
      </c>
      <c r="E440" t="s">
        <v>70</v>
      </c>
      <c r="F440" t="s">
        <v>138</v>
      </c>
      <c r="G440" s="5">
        <v>53</v>
      </c>
      <c r="H440" t="s">
        <v>94</v>
      </c>
      <c r="I440" t="s">
        <v>118</v>
      </c>
      <c r="J440" t="s">
        <v>123</v>
      </c>
      <c r="K440" s="12">
        <v>67</v>
      </c>
      <c r="L440" s="12">
        <v>83.08</v>
      </c>
      <c r="M440" s="12">
        <v>402</v>
      </c>
      <c r="N440" s="8">
        <v>498.48</v>
      </c>
      <c r="O440">
        <v>30</v>
      </c>
      <c r="P440" t="s">
        <v>133</v>
      </c>
      <c r="Q440">
        <v>2022</v>
      </c>
      <c r="R440" s="3">
        <v>44803</v>
      </c>
      <c r="S440" s="8">
        <f>Tabla1[[#This Row],[DISCOUNT %]]%*Tabla1[[#This Row],[Total Selling Value]]</f>
        <v>264.19440000000003</v>
      </c>
      <c r="T440" s="12">
        <f>Tabla1[[#This Row],[SELLING PRICE]]-Tabla1[[#This Row],[BUYING PRIZE]]</f>
        <v>16.079999999999998</v>
      </c>
      <c r="U440" s="12">
        <f>Tabla1[[#This Row],[profit_per_product]]*Tabla1[[#This Row],[QUANTITY]]</f>
        <v>96.47999999999999</v>
      </c>
      <c r="V440" s="16">
        <f>Tabla1[[#This Row],[total_profit]]/Tabla1[[#This Row],[Total Selling Value]]</f>
        <v>0.19354838709677416</v>
      </c>
      <c r="W440" s="4" t="str">
        <f>IF(Tabla1[[#This Row],[Total Buying Value]]&gt;=((2/3)*MAX(Tabla1[Total Buying Value])),"Grande",IF(Tabla1[[#This Row],[Total Buying Value]]&lt;=((1/3)*MAX(Tabla1[Total Buying Value])),"Pequeña","Mediana"))</f>
        <v>Pequeña</v>
      </c>
      <c r="X440" s="4" t="str">
        <f>IF(Tabla1[[#This Row],[PAYMENT MODE]]="CASH","VERDADERO","FALSO")</f>
        <v>VERDADERO</v>
      </c>
      <c r="Y440" s="15" t="str">
        <f>TEXT(Tabla1[[#This Row],[formatted_date]],"mmm-aaaa")</f>
        <v>ago-2022</v>
      </c>
    </row>
    <row r="441" spans="1:25">
      <c r="A441">
        <v>44803</v>
      </c>
      <c r="B441" t="s">
        <v>27</v>
      </c>
      <c r="C441" t="str">
        <f>Tabla1[[#This Row],[DATE]]&amp;Tabla1[[#This Row],[PRODUCT ID]]</f>
        <v>44803P0025</v>
      </c>
      <c r="D441">
        <v>5</v>
      </c>
      <c r="E441" t="s">
        <v>70</v>
      </c>
      <c r="F441" t="s">
        <v>138</v>
      </c>
      <c r="G441" s="5">
        <v>44</v>
      </c>
      <c r="H441" t="s">
        <v>100</v>
      </c>
      <c r="I441" t="s">
        <v>117</v>
      </c>
      <c r="J441" t="s">
        <v>125</v>
      </c>
      <c r="K441" s="12">
        <v>7</v>
      </c>
      <c r="L441" s="12">
        <v>8.33</v>
      </c>
      <c r="M441" s="12">
        <v>35</v>
      </c>
      <c r="N441" s="8">
        <v>41.65</v>
      </c>
      <c r="O441">
        <v>30</v>
      </c>
      <c r="P441" t="s">
        <v>133</v>
      </c>
      <c r="Q441">
        <v>2022</v>
      </c>
      <c r="R441" s="3">
        <v>44803</v>
      </c>
      <c r="S441" s="8">
        <f>Tabla1[[#This Row],[DISCOUNT %]]%*Tabla1[[#This Row],[Total Selling Value]]</f>
        <v>18.326000000000001</v>
      </c>
      <c r="T441" s="12">
        <f>Tabla1[[#This Row],[SELLING PRICE]]-Tabla1[[#This Row],[BUYING PRIZE]]</f>
        <v>1.33</v>
      </c>
      <c r="U441" s="12">
        <f>Tabla1[[#This Row],[profit_per_product]]*Tabla1[[#This Row],[QUANTITY]]</f>
        <v>6.65</v>
      </c>
      <c r="V441" s="16">
        <f>Tabla1[[#This Row],[total_profit]]/Tabla1[[#This Row],[Total Selling Value]]</f>
        <v>0.1596638655462185</v>
      </c>
      <c r="W441" s="4" t="str">
        <f>IF(Tabla1[[#This Row],[Total Buying Value]]&gt;=((2/3)*MAX(Tabla1[Total Buying Value])),"Grande",IF(Tabla1[[#This Row],[Total Buying Value]]&lt;=((1/3)*MAX(Tabla1[Total Buying Value])),"Pequeña","Mediana"))</f>
        <v>Pequeña</v>
      </c>
      <c r="X441" s="4" t="str">
        <f>IF(Tabla1[[#This Row],[PAYMENT MODE]]="CASH","VERDADERO","FALSO")</f>
        <v>VERDADERO</v>
      </c>
      <c r="Y441" s="15" t="str">
        <f>TEXT(Tabla1[[#This Row],[formatted_date]],"mmm-aaaa")</f>
        <v>ago-2022</v>
      </c>
    </row>
    <row r="442" spans="1:25">
      <c r="A442">
        <v>44804</v>
      </c>
      <c r="B442" t="s">
        <v>47</v>
      </c>
      <c r="C442" t="str">
        <f>Tabla1[[#This Row],[DATE]]&amp;Tabla1[[#This Row],[PRODUCT ID]]</f>
        <v>44804P0015</v>
      </c>
      <c r="D442">
        <v>13</v>
      </c>
      <c r="E442" t="s">
        <v>70</v>
      </c>
      <c r="F442" t="s">
        <v>138</v>
      </c>
      <c r="G442" s="5">
        <v>14</v>
      </c>
      <c r="H442" t="s">
        <v>98</v>
      </c>
      <c r="I442" t="s">
        <v>120</v>
      </c>
      <c r="J442" t="s">
        <v>125</v>
      </c>
      <c r="K442" s="12">
        <v>12</v>
      </c>
      <c r="L442" s="12">
        <v>15.72</v>
      </c>
      <c r="M442" s="12">
        <v>156</v>
      </c>
      <c r="N442" s="8">
        <v>204.36</v>
      </c>
      <c r="O442">
        <v>31</v>
      </c>
      <c r="P442" t="s">
        <v>133</v>
      </c>
      <c r="Q442">
        <v>2022</v>
      </c>
      <c r="R442" s="3">
        <v>44804</v>
      </c>
      <c r="S442" s="8">
        <f>Tabla1[[#This Row],[DISCOUNT %]]%*Tabla1[[#This Row],[Total Selling Value]]</f>
        <v>28.610400000000006</v>
      </c>
      <c r="T442" s="12">
        <f>Tabla1[[#This Row],[SELLING PRICE]]-Tabla1[[#This Row],[BUYING PRIZE]]</f>
        <v>3.7200000000000006</v>
      </c>
      <c r="U442" s="12">
        <f>Tabla1[[#This Row],[profit_per_product]]*Tabla1[[#This Row],[QUANTITY]]</f>
        <v>48.360000000000007</v>
      </c>
      <c r="V442" s="16">
        <f>Tabla1[[#This Row],[total_profit]]/Tabla1[[#This Row],[Total Selling Value]]</f>
        <v>0.23664122137404581</v>
      </c>
      <c r="W442" s="4" t="str">
        <f>IF(Tabla1[[#This Row],[Total Buying Value]]&gt;=((2/3)*MAX(Tabla1[Total Buying Value])),"Grande",IF(Tabla1[[#This Row],[Total Buying Value]]&lt;=((1/3)*MAX(Tabla1[Total Buying Value])),"Pequeña","Mediana"))</f>
        <v>Pequeña</v>
      </c>
      <c r="X442" s="4" t="str">
        <f>IF(Tabla1[[#This Row],[PAYMENT MODE]]="CASH","VERDADERO","FALSO")</f>
        <v>VERDADERO</v>
      </c>
      <c r="Y442" s="15" t="str">
        <f>TEXT(Tabla1[[#This Row],[formatted_date]],"mmm-aaaa")</f>
        <v>ago-2022</v>
      </c>
    </row>
    <row r="443" spans="1:25">
      <c r="A443">
        <v>44808</v>
      </c>
      <c r="B443" t="s">
        <v>49</v>
      </c>
      <c r="C443" t="str">
        <f>Tabla1[[#This Row],[DATE]]&amp;Tabla1[[#This Row],[PRODUCT ID]]</f>
        <v>44808P0002</v>
      </c>
      <c r="D443">
        <v>1</v>
      </c>
      <c r="E443" t="s">
        <v>70</v>
      </c>
      <c r="F443" t="s">
        <v>138</v>
      </c>
      <c r="G443" s="5">
        <v>31</v>
      </c>
      <c r="H443" t="s">
        <v>101</v>
      </c>
      <c r="I443" t="s">
        <v>119</v>
      </c>
      <c r="J443" t="s">
        <v>123</v>
      </c>
      <c r="K443" s="12">
        <v>105</v>
      </c>
      <c r="L443" s="12">
        <v>142.80000000000001</v>
      </c>
      <c r="M443" s="12">
        <v>105</v>
      </c>
      <c r="N443" s="8">
        <v>142.80000000000001</v>
      </c>
      <c r="O443">
        <v>4</v>
      </c>
      <c r="P443" t="s">
        <v>134</v>
      </c>
      <c r="Q443">
        <v>2022</v>
      </c>
      <c r="R443" s="3">
        <v>44808</v>
      </c>
      <c r="S443" s="8">
        <f>Tabla1[[#This Row],[DISCOUNT %]]%*Tabla1[[#This Row],[Total Selling Value]]</f>
        <v>44.268000000000001</v>
      </c>
      <c r="T443" s="12">
        <f>Tabla1[[#This Row],[SELLING PRICE]]-Tabla1[[#This Row],[BUYING PRIZE]]</f>
        <v>37.800000000000011</v>
      </c>
      <c r="U443" s="12">
        <f>Tabla1[[#This Row],[profit_per_product]]*Tabla1[[#This Row],[QUANTITY]]</f>
        <v>37.800000000000011</v>
      </c>
      <c r="V443" s="16">
        <f>Tabla1[[#This Row],[total_profit]]/Tabla1[[#This Row],[Total Selling Value]]</f>
        <v>0.26470588235294124</v>
      </c>
      <c r="W443" s="4" t="str">
        <f>IF(Tabla1[[#This Row],[Total Buying Value]]&gt;=((2/3)*MAX(Tabla1[Total Buying Value])),"Grande",IF(Tabla1[[#This Row],[Total Buying Value]]&lt;=((1/3)*MAX(Tabla1[Total Buying Value])),"Pequeña","Mediana"))</f>
        <v>Pequeña</v>
      </c>
      <c r="X443" s="4" t="str">
        <f>IF(Tabla1[[#This Row],[PAYMENT MODE]]="CASH","VERDADERO","FALSO")</f>
        <v>VERDADERO</v>
      </c>
      <c r="Y443" s="15" t="str">
        <f>TEXT(Tabla1[[#This Row],[formatted_date]],"mmm-aaaa")</f>
        <v>sep-2022</v>
      </c>
    </row>
    <row r="444" spans="1:25">
      <c r="A444">
        <v>44810</v>
      </c>
      <c r="B444" t="s">
        <v>44</v>
      </c>
      <c r="C444" t="str">
        <f>Tabla1[[#This Row],[DATE]]&amp;Tabla1[[#This Row],[PRODUCT ID]]</f>
        <v>44810P0005</v>
      </c>
      <c r="D444">
        <v>12</v>
      </c>
      <c r="E444" t="s">
        <v>68</v>
      </c>
      <c r="F444" t="s">
        <v>71</v>
      </c>
      <c r="G444" s="5">
        <v>27</v>
      </c>
      <c r="H444" t="s">
        <v>95</v>
      </c>
      <c r="I444" t="s">
        <v>119</v>
      </c>
      <c r="J444" t="s">
        <v>122</v>
      </c>
      <c r="K444" s="12">
        <v>133</v>
      </c>
      <c r="L444" s="12">
        <v>155.61000000000001</v>
      </c>
      <c r="M444" s="12">
        <v>1596</v>
      </c>
      <c r="N444" s="8">
        <v>1867.32</v>
      </c>
      <c r="O444">
        <v>6</v>
      </c>
      <c r="P444" t="s">
        <v>134</v>
      </c>
      <c r="Q444">
        <v>2022</v>
      </c>
      <c r="R444" s="3">
        <v>44810</v>
      </c>
      <c r="S444" s="8">
        <f>Tabla1[[#This Row],[DISCOUNT %]]%*Tabla1[[#This Row],[Total Selling Value]]</f>
        <v>504.1764</v>
      </c>
      <c r="T444" s="12">
        <f>Tabla1[[#This Row],[SELLING PRICE]]-Tabla1[[#This Row],[BUYING PRIZE]]</f>
        <v>22.610000000000014</v>
      </c>
      <c r="U444" s="12">
        <f>Tabla1[[#This Row],[profit_per_product]]*Tabla1[[#This Row],[QUANTITY]]</f>
        <v>271.32000000000016</v>
      </c>
      <c r="V444" s="16">
        <f>Tabla1[[#This Row],[total_profit]]/Tabla1[[#This Row],[Total Selling Value]]</f>
        <v>0.14529914529914539</v>
      </c>
      <c r="W444" s="4" t="str">
        <f>IF(Tabla1[[#This Row],[Total Buying Value]]&gt;=((2/3)*MAX(Tabla1[Total Buying Value])),"Grande",IF(Tabla1[[#This Row],[Total Buying Value]]&lt;=((1/3)*MAX(Tabla1[Total Buying Value])),"Pequeña","Mediana"))</f>
        <v>Grande</v>
      </c>
      <c r="X444" s="4" t="str">
        <f>IF(Tabla1[[#This Row],[PAYMENT MODE]]="CASH","VERDADERO","FALSO")</f>
        <v>FALSO</v>
      </c>
      <c r="Y444" s="15" t="str">
        <f>TEXT(Tabla1[[#This Row],[formatted_date]],"mmm-aaaa")</f>
        <v>sep-2022</v>
      </c>
    </row>
    <row r="445" spans="1:25">
      <c r="A445">
        <v>44813</v>
      </c>
      <c r="B445" t="s">
        <v>61</v>
      </c>
      <c r="C445" t="str">
        <f>Tabla1[[#This Row],[DATE]]&amp;Tabla1[[#This Row],[PRODUCT ID]]</f>
        <v>44813P0041</v>
      </c>
      <c r="D445">
        <v>9</v>
      </c>
      <c r="E445" t="s">
        <v>70</v>
      </c>
      <c r="F445" t="s">
        <v>71</v>
      </c>
      <c r="G445" s="5">
        <v>53</v>
      </c>
      <c r="H445" t="s">
        <v>114</v>
      </c>
      <c r="I445" t="s">
        <v>118</v>
      </c>
      <c r="J445" t="s">
        <v>122</v>
      </c>
      <c r="K445" s="12">
        <v>138</v>
      </c>
      <c r="L445" s="12">
        <v>173.88</v>
      </c>
      <c r="M445" s="12">
        <v>1242</v>
      </c>
      <c r="N445" s="8">
        <v>1564.92</v>
      </c>
      <c r="O445">
        <v>9</v>
      </c>
      <c r="P445" t="s">
        <v>134</v>
      </c>
      <c r="Q445">
        <v>2022</v>
      </c>
      <c r="R445" s="3">
        <v>44813</v>
      </c>
      <c r="S445" s="8">
        <f>Tabla1[[#This Row],[DISCOUNT %]]%*Tabla1[[#This Row],[Total Selling Value]]</f>
        <v>829.40760000000012</v>
      </c>
      <c r="T445" s="12">
        <f>Tabla1[[#This Row],[SELLING PRICE]]-Tabla1[[#This Row],[BUYING PRIZE]]</f>
        <v>35.879999999999995</v>
      </c>
      <c r="U445" s="12">
        <f>Tabla1[[#This Row],[profit_per_product]]*Tabla1[[#This Row],[QUANTITY]]</f>
        <v>322.91999999999996</v>
      </c>
      <c r="V445" s="16">
        <f>Tabla1[[#This Row],[total_profit]]/Tabla1[[#This Row],[Total Selling Value]]</f>
        <v>0.20634920634920631</v>
      </c>
      <c r="W445" s="4" t="str">
        <f>IF(Tabla1[[#This Row],[Total Buying Value]]&gt;=((2/3)*MAX(Tabla1[Total Buying Value])),"Grande",IF(Tabla1[[#This Row],[Total Buying Value]]&lt;=((1/3)*MAX(Tabla1[Total Buying Value])),"Pequeña","Mediana"))</f>
        <v>Mediana</v>
      </c>
      <c r="X445" s="4" t="str">
        <f>IF(Tabla1[[#This Row],[PAYMENT MODE]]="CASH","VERDADERO","FALSO")</f>
        <v>FALSO</v>
      </c>
      <c r="Y445" s="15" t="str">
        <f>TEXT(Tabla1[[#This Row],[formatted_date]],"mmm-aaaa")</f>
        <v>sep-2022</v>
      </c>
    </row>
    <row r="446" spans="1:25">
      <c r="A446">
        <v>44813</v>
      </c>
      <c r="B446" t="s">
        <v>26</v>
      </c>
      <c r="C446" t="str">
        <f>Tabla1[[#This Row],[DATE]]&amp;Tabla1[[#This Row],[PRODUCT ID]]</f>
        <v>44813P0003</v>
      </c>
      <c r="D446">
        <v>3</v>
      </c>
      <c r="E446" t="s">
        <v>70</v>
      </c>
      <c r="F446" t="s">
        <v>71</v>
      </c>
      <c r="G446" s="5">
        <v>28</v>
      </c>
      <c r="H446" t="s">
        <v>79</v>
      </c>
      <c r="I446" t="s">
        <v>119</v>
      </c>
      <c r="J446" t="s">
        <v>123</v>
      </c>
      <c r="K446" s="12">
        <v>71</v>
      </c>
      <c r="L446" s="12">
        <v>80.94</v>
      </c>
      <c r="M446" s="12">
        <v>213</v>
      </c>
      <c r="N446" s="8">
        <v>242.82</v>
      </c>
      <c r="O446">
        <v>9</v>
      </c>
      <c r="P446" t="s">
        <v>134</v>
      </c>
      <c r="Q446">
        <v>2022</v>
      </c>
      <c r="R446" s="3">
        <v>44813</v>
      </c>
      <c r="S446" s="8">
        <f>Tabla1[[#This Row],[DISCOUNT %]]%*Tabla1[[#This Row],[Total Selling Value]]</f>
        <v>67.98960000000001</v>
      </c>
      <c r="T446" s="12">
        <f>Tabla1[[#This Row],[SELLING PRICE]]-Tabla1[[#This Row],[BUYING PRIZE]]</f>
        <v>9.9399999999999977</v>
      </c>
      <c r="U446" s="12">
        <f>Tabla1[[#This Row],[profit_per_product]]*Tabla1[[#This Row],[QUANTITY]]</f>
        <v>29.819999999999993</v>
      </c>
      <c r="V446" s="16">
        <f>Tabla1[[#This Row],[total_profit]]/Tabla1[[#This Row],[Total Selling Value]]</f>
        <v>0.12280701754385963</v>
      </c>
      <c r="W446" s="4" t="str">
        <f>IF(Tabla1[[#This Row],[Total Buying Value]]&gt;=((2/3)*MAX(Tabla1[Total Buying Value])),"Grande",IF(Tabla1[[#This Row],[Total Buying Value]]&lt;=((1/3)*MAX(Tabla1[Total Buying Value])),"Pequeña","Mediana"))</f>
        <v>Pequeña</v>
      </c>
      <c r="X446" s="4" t="str">
        <f>IF(Tabla1[[#This Row],[PAYMENT MODE]]="CASH","VERDADERO","FALSO")</f>
        <v>FALSO</v>
      </c>
      <c r="Y446" s="15" t="str">
        <f>TEXT(Tabla1[[#This Row],[formatted_date]],"mmm-aaaa")</f>
        <v>sep-2022</v>
      </c>
    </row>
    <row r="447" spans="1:25">
      <c r="A447">
        <v>44814</v>
      </c>
      <c r="B447" t="s">
        <v>24</v>
      </c>
      <c r="C447" t="str">
        <f>Tabla1[[#This Row],[DATE]]&amp;Tabla1[[#This Row],[PRODUCT ID]]</f>
        <v>44814P0035</v>
      </c>
      <c r="D447">
        <v>15</v>
      </c>
      <c r="E447" t="s">
        <v>71</v>
      </c>
      <c r="F447" t="s">
        <v>138</v>
      </c>
      <c r="G447" s="5">
        <v>42</v>
      </c>
      <c r="H447" t="s">
        <v>77</v>
      </c>
      <c r="I447" t="s">
        <v>121</v>
      </c>
      <c r="J447" t="s">
        <v>125</v>
      </c>
      <c r="K447" s="12">
        <v>5</v>
      </c>
      <c r="L447" s="12">
        <v>6.7</v>
      </c>
      <c r="M447" s="12">
        <v>75</v>
      </c>
      <c r="N447" s="8">
        <v>100.5</v>
      </c>
      <c r="O447">
        <v>10</v>
      </c>
      <c r="P447" t="s">
        <v>134</v>
      </c>
      <c r="Q447">
        <v>2022</v>
      </c>
      <c r="R447" s="3">
        <v>44814</v>
      </c>
      <c r="S447" s="8">
        <f>Tabla1[[#This Row],[DISCOUNT %]]%*Tabla1[[#This Row],[Total Selling Value]]</f>
        <v>42.21</v>
      </c>
      <c r="T447" s="12">
        <f>Tabla1[[#This Row],[SELLING PRICE]]-Tabla1[[#This Row],[BUYING PRIZE]]</f>
        <v>1.7000000000000002</v>
      </c>
      <c r="U447" s="12">
        <f>Tabla1[[#This Row],[profit_per_product]]*Tabla1[[#This Row],[QUANTITY]]</f>
        <v>25.500000000000004</v>
      </c>
      <c r="V447" s="16">
        <f>Tabla1[[#This Row],[total_profit]]/Tabla1[[#This Row],[Total Selling Value]]</f>
        <v>0.2537313432835821</v>
      </c>
      <c r="W447" s="4" t="str">
        <f>IF(Tabla1[[#This Row],[Total Buying Value]]&gt;=((2/3)*MAX(Tabla1[Total Buying Value])),"Grande",IF(Tabla1[[#This Row],[Total Buying Value]]&lt;=((1/3)*MAX(Tabla1[Total Buying Value])),"Pequeña","Mediana"))</f>
        <v>Pequeña</v>
      </c>
      <c r="X447" s="4" t="str">
        <f>IF(Tabla1[[#This Row],[PAYMENT MODE]]="CASH","VERDADERO","FALSO")</f>
        <v>VERDADERO</v>
      </c>
      <c r="Y447" s="15" t="str">
        <f>TEXT(Tabla1[[#This Row],[formatted_date]],"mmm-aaaa")</f>
        <v>sep-2022</v>
      </c>
    </row>
    <row r="448" spans="1:25">
      <c r="A448">
        <v>44814</v>
      </c>
      <c r="B448" t="s">
        <v>21</v>
      </c>
      <c r="C448" t="str">
        <f>Tabla1[[#This Row],[DATE]]&amp;Tabla1[[#This Row],[PRODUCT ID]]</f>
        <v>44814P0038</v>
      </c>
      <c r="D448">
        <v>4</v>
      </c>
      <c r="E448" t="s">
        <v>70</v>
      </c>
      <c r="F448" t="s">
        <v>138</v>
      </c>
      <c r="G448" s="5">
        <v>3</v>
      </c>
      <c r="H448" t="s">
        <v>74</v>
      </c>
      <c r="I448" t="s">
        <v>118</v>
      </c>
      <c r="J448" t="s">
        <v>123</v>
      </c>
      <c r="K448" s="12">
        <v>72</v>
      </c>
      <c r="L448" s="12">
        <v>79.92</v>
      </c>
      <c r="M448" s="12">
        <v>288</v>
      </c>
      <c r="N448" s="8">
        <v>319.68</v>
      </c>
      <c r="O448">
        <v>10</v>
      </c>
      <c r="P448" t="s">
        <v>134</v>
      </c>
      <c r="Q448">
        <v>2022</v>
      </c>
      <c r="R448" s="3">
        <v>44814</v>
      </c>
      <c r="S448" s="8">
        <f>Tabla1[[#This Row],[DISCOUNT %]]%*Tabla1[[#This Row],[Total Selling Value]]</f>
        <v>9.5904000000000007</v>
      </c>
      <c r="T448" s="12">
        <f>Tabla1[[#This Row],[SELLING PRICE]]-Tabla1[[#This Row],[BUYING PRIZE]]</f>
        <v>7.9200000000000017</v>
      </c>
      <c r="U448" s="12">
        <f>Tabla1[[#This Row],[profit_per_product]]*Tabla1[[#This Row],[QUANTITY]]</f>
        <v>31.680000000000007</v>
      </c>
      <c r="V448" s="16">
        <f>Tabla1[[#This Row],[total_profit]]/Tabla1[[#This Row],[Total Selling Value]]</f>
        <v>9.9099099099099114E-2</v>
      </c>
      <c r="W448" s="4" t="str">
        <f>IF(Tabla1[[#This Row],[Total Buying Value]]&gt;=((2/3)*MAX(Tabla1[Total Buying Value])),"Grande",IF(Tabla1[[#This Row],[Total Buying Value]]&lt;=((1/3)*MAX(Tabla1[Total Buying Value])),"Pequeña","Mediana"))</f>
        <v>Pequeña</v>
      </c>
      <c r="X448" s="4" t="str">
        <f>IF(Tabla1[[#This Row],[PAYMENT MODE]]="CASH","VERDADERO","FALSO")</f>
        <v>VERDADERO</v>
      </c>
      <c r="Y448" s="15" t="str">
        <f>TEXT(Tabla1[[#This Row],[formatted_date]],"mmm-aaaa")</f>
        <v>sep-2022</v>
      </c>
    </row>
    <row r="449" spans="1:25">
      <c r="A449">
        <v>44818</v>
      </c>
      <c r="B449" t="s">
        <v>39</v>
      </c>
      <c r="C449" t="str">
        <f>Tabla1[[#This Row],[DATE]]&amp;Tabla1[[#This Row],[PRODUCT ID]]</f>
        <v>44818P0029</v>
      </c>
      <c r="D449">
        <v>3</v>
      </c>
      <c r="E449" t="s">
        <v>70</v>
      </c>
      <c r="F449" t="s">
        <v>138</v>
      </c>
      <c r="G449" s="5">
        <v>39</v>
      </c>
      <c r="H449" t="s">
        <v>89</v>
      </c>
      <c r="I449" t="s">
        <v>121</v>
      </c>
      <c r="J449" t="s">
        <v>124</v>
      </c>
      <c r="K449" s="12">
        <v>47</v>
      </c>
      <c r="L449" s="12">
        <v>53.11</v>
      </c>
      <c r="M449" s="12">
        <v>141</v>
      </c>
      <c r="N449" s="8">
        <v>159.33000000000001</v>
      </c>
      <c r="O449">
        <v>14</v>
      </c>
      <c r="P449" t="s">
        <v>134</v>
      </c>
      <c r="Q449">
        <v>2022</v>
      </c>
      <c r="R449" s="3">
        <v>44818</v>
      </c>
      <c r="S449" s="8">
        <f>Tabla1[[#This Row],[DISCOUNT %]]%*Tabla1[[#This Row],[Total Selling Value]]</f>
        <v>62.138700000000007</v>
      </c>
      <c r="T449" s="12">
        <f>Tabla1[[#This Row],[SELLING PRICE]]-Tabla1[[#This Row],[BUYING PRIZE]]</f>
        <v>6.1099999999999994</v>
      </c>
      <c r="U449" s="12">
        <f>Tabla1[[#This Row],[profit_per_product]]*Tabla1[[#This Row],[QUANTITY]]</f>
        <v>18.329999999999998</v>
      </c>
      <c r="V449" s="16">
        <f>Tabla1[[#This Row],[total_profit]]/Tabla1[[#This Row],[Total Selling Value]]</f>
        <v>0.1150442477876106</v>
      </c>
      <c r="W449" s="4" t="str">
        <f>IF(Tabla1[[#This Row],[Total Buying Value]]&gt;=((2/3)*MAX(Tabla1[Total Buying Value])),"Grande",IF(Tabla1[[#This Row],[Total Buying Value]]&lt;=((1/3)*MAX(Tabla1[Total Buying Value])),"Pequeña","Mediana"))</f>
        <v>Pequeña</v>
      </c>
      <c r="X449" s="4" t="str">
        <f>IF(Tabla1[[#This Row],[PAYMENT MODE]]="CASH","VERDADERO","FALSO")</f>
        <v>VERDADERO</v>
      </c>
      <c r="Y449" s="15" t="str">
        <f>TEXT(Tabla1[[#This Row],[formatted_date]],"mmm-aaaa")</f>
        <v>sep-2022</v>
      </c>
    </row>
    <row r="450" spans="1:25">
      <c r="A450">
        <v>44819</v>
      </c>
      <c r="B450" t="s">
        <v>28</v>
      </c>
      <c r="C450" t="str">
        <f>Tabla1[[#This Row],[DATE]]&amp;Tabla1[[#This Row],[PRODUCT ID]]</f>
        <v>44819P0037</v>
      </c>
      <c r="D450">
        <v>15</v>
      </c>
      <c r="E450" t="s">
        <v>71</v>
      </c>
      <c r="F450" t="s">
        <v>71</v>
      </c>
      <c r="G450" s="5">
        <v>33</v>
      </c>
      <c r="H450" t="s">
        <v>93</v>
      </c>
      <c r="I450" t="s">
        <v>118</v>
      </c>
      <c r="J450" t="s">
        <v>123</v>
      </c>
      <c r="K450" s="12">
        <v>67</v>
      </c>
      <c r="L450" s="12">
        <v>85.76</v>
      </c>
      <c r="M450" s="12">
        <v>1005</v>
      </c>
      <c r="N450" s="8">
        <v>1286.4000000000001</v>
      </c>
      <c r="O450">
        <v>15</v>
      </c>
      <c r="P450" t="s">
        <v>134</v>
      </c>
      <c r="Q450">
        <v>2022</v>
      </c>
      <c r="R450" s="3">
        <v>44819</v>
      </c>
      <c r="S450" s="8">
        <f>Tabla1[[#This Row],[DISCOUNT %]]%*Tabla1[[#This Row],[Total Selling Value]]</f>
        <v>424.51200000000006</v>
      </c>
      <c r="T450" s="12">
        <f>Tabla1[[#This Row],[SELLING PRICE]]-Tabla1[[#This Row],[BUYING PRIZE]]</f>
        <v>18.760000000000005</v>
      </c>
      <c r="U450" s="12">
        <f>Tabla1[[#This Row],[profit_per_product]]*Tabla1[[#This Row],[QUANTITY]]</f>
        <v>281.40000000000009</v>
      </c>
      <c r="V450" s="16">
        <f>Tabla1[[#This Row],[total_profit]]/Tabla1[[#This Row],[Total Selling Value]]</f>
        <v>0.21875000000000006</v>
      </c>
      <c r="W450" s="4" t="str">
        <f>IF(Tabla1[[#This Row],[Total Buying Value]]&gt;=((2/3)*MAX(Tabla1[Total Buying Value])),"Grande",IF(Tabla1[[#This Row],[Total Buying Value]]&lt;=((1/3)*MAX(Tabla1[Total Buying Value])),"Pequeña","Mediana"))</f>
        <v>Mediana</v>
      </c>
      <c r="X450" s="4" t="str">
        <f>IF(Tabla1[[#This Row],[PAYMENT MODE]]="CASH","VERDADERO","FALSO")</f>
        <v>FALSO</v>
      </c>
      <c r="Y450" s="15" t="str">
        <f>TEXT(Tabla1[[#This Row],[formatted_date]],"mmm-aaaa")</f>
        <v>sep-2022</v>
      </c>
    </row>
    <row r="451" spans="1:25">
      <c r="A451">
        <v>44822</v>
      </c>
      <c r="B451" t="s">
        <v>62</v>
      </c>
      <c r="C451" t="str">
        <f>Tabla1[[#This Row],[DATE]]&amp;Tabla1[[#This Row],[PRODUCT ID]]</f>
        <v>44822P0026</v>
      </c>
      <c r="D451">
        <v>14</v>
      </c>
      <c r="E451" t="s">
        <v>71</v>
      </c>
      <c r="F451" t="s">
        <v>138</v>
      </c>
      <c r="G451" s="5">
        <v>28</v>
      </c>
      <c r="H451" t="s">
        <v>115</v>
      </c>
      <c r="I451" t="s">
        <v>121</v>
      </c>
      <c r="J451" t="s">
        <v>125</v>
      </c>
      <c r="K451" s="12">
        <v>18</v>
      </c>
      <c r="L451" s="12">
        <v>24.66</v>
      </c>
      <c r="M451" s="12">
        <v>252</v>
      </c>
      <c r="N451" s="8">
        <v>345.24</v>
      </c>
      <c r="O451">
        <v>18</v>
      </c>
      <c r="P451" t="s">
        <v>134</v>
      </c>
      <c r="Q451">
        <v>2022</v>
      </c>
      <c r="R451" s="3">
        <v>44822</v>
      </c>
      <c r="S451" s="8">
        <f>Tabla1[[#This Row],[DISCOUNT %]]%*Tabla1[[#This Row],[Total Selling Value]]</f>
        <v>96.667200000000008</v>
      </c>
      <c r="T451" s="12">
        <f>Tabla1[[#This Row],[SELLING PRICE]]-Tabla1[[#This Row],[BUYING PRIZE]]</f>
        <v>6.66</v>
      </c>
      <c r="U451" s="12">
        <f>Tabla1[[#This Row],[profit_per_product]]*Tabla1[[#This Row],[QUANTITY]]</f>
        <v>93.240000000000009</v>
      </c>
      <c r="V451" s="16">
        <f>Tabla1[[#This Row],[total_profit]]/Tabla1[[#This Row],[Total Selling Value]]</f>
        <v>0.27007299270072993</v>
      </c>
      <c r="W451" s="4" t="str">
        <f>IF(Tabla1[[#This Row],[Total Buying Value]]&gt;=((2/3)*MAX(Tabla1[Total Buying Value])),"Grande",IF(Tabla1[[#This Row],[Total Buying Value]]&lt;=((1/3)*MAX(Tabla1[Total Buying Value])),"Pequeña","Mediana"))</f>
        <v>Pequeña</v>
      </c>
      <c r="X451" s="4" t="str">
        <f>IF(Tabla1[[#This Row],[PAYMENT MODE]]="CASH","VERDADERO","FALSO")</f>
        <v>VERDADERO</v>
      </c>
      <c r="Y451" s="15" t="str">
        <f>TEXT(Tabla1[[#This Row],[formatted_date]],"mmm-aaaa")</f>
        <v>sep-2022</v>
      </c>
    </row>
    <row r="452" spans="1:25">
      <c r="A452">
        <v>44823</v>
      </c>
      <c r="B452" t="s">
        <v>58</v>
      </c>
      <c r="C452" t="str">
        <f>Tabla1[[#This Row],[DATE]]&amp;Tabla1[[#This Row],[PRODUCT ID]]</f>
        <v>44823P0033</v>
      </c>
      <c r="D452">
        <v>8</v>
      </c>
      <c r="E452" t="s">
        <v>68</v>
      </c>
      <c r="F452" t="s">
        <v>138</v>
      </c>
      <c r="G452" s="5">
        <v>54</v>
      </c>
      <c r="H452" t="s">
        <v>110</v>
      </c>
      <c r="I452" t="s">
        <v>121</v>
      </c>
      <c r="J452" t="s">
        <v>123</v>
      </c>
      <c r="K452" s="12">
        <v>95</v>
      </c>
      <c r="L452" s="12">
        <v>119.7</v>
      </c>
      <c r="M452" s="12">
        <v>760</v>
      </c>
      <c r="N452" s="8">
        <v>957.6</v>
      </c>
      <c r="O452">
        <v>19</v>
      </c>
      <c r="P452" t="s">
        <v>134</v>
      </c>
      <c r="Q452">
        <v>2022</v>
      </c>
      <c r="R452" s="3">
        <v>44823</v>
      </c>
      <c r="S452" s="8">
        <f>Tabla1[[#This Row],[DISCOUNT %]]%*Tabla1[[#This Row],[Total Selling Value]]</f>
        <v>517.10400000000004</v>
      </c>
      <c r="T452" s="12">
        <f>Tabla1[[#This Row],[SELLING PRICE]]-Tabla1[[#This Row],[BUYING PRIZE]]</f>
        <v>24.700000000000003</v>
      </c>
      <c r="U452" s="12">
        <f>Tabla1[[#This Row],[profit_per_product]]*Tabla1[[#This Row],[QUANTITY]]</f>
        <v>197.60000000000002</v>
      </c>
      <c r="V452" s="16">
        <f>Tabla1[[#This Row],[total_profit]]/Tabla1[[#This Row],[Total Selling Value]]</f>
        <v>0.20634920634920637</v>
      </c>
      <c r="W452" s="4" t="str">
        <f>IF(Tabla1[[#This Row],[Total Buying Value]]&gt;=((2/3)*MAX(Tabla1[Total Buying Value])),"Grande",IF(Tabla1[[#This Row],[Total Buying Value]]&lt;=((1/3)*MAX(Tabla1[Total Buying Value])),"Pequeña","Mediana"))</f>
        <v>Mediana</v>
      </c>
      <c r="X452" s="4" t="str">
        <f>IF(Tabla1[[#This Row],[PAYMENT MODE]]="CASH","VERDADERO","FALSO")</f>
        <v>VERDADERO</v>
      </c>
      <c r="Y452" s="15" t="str">
        <f>TEXT(Tabla1[[#This Row],[formatted_date]],"mmm-aaaa")</f>
        <v>sep-2022</v>
      </c>
    </row>
    <row r="453" spans="1:25">
      <c r="A453">
        <v>44824</v>
      </c>
      <c r="B453" t="s">
        <v>58</v>
      </c>
      <c r="C453" t="str">
        <f>Tabla1[[#This Row],[DATE]]&amp;Tabla1[[#This Row],[PRODUCT ID]]</f>
        <v>44824P0033</v>
      </c>
      <c r="D453">
        <v>6</v>
      </c>
      <c r="E453" t="s">
        <v>70</v>
      </c>
      <c r="F453" t="s">
        <v>71</v>
      </c>
      <c r="G453" s="5">
        <v>45</v>
      </c>
      <c r="H453" t="s">
        <v>110</v>
      </c>
      <c r="I453" t="s">
        <v>121</v>
      </c>
      <c r="J453" t="s">
        <v>123</v>
      </c>
      <c r="K453" s="12">
        <v>95</v>
      </c>
      <c r="L453" s="12">
        <v>119.7</v>
      </c>
      <c r="M453" s="12">
        <v>570</v>
      </c>
      <c r="N453" s="8">
        <v>718.2</v>
      </c>
      <c r="O453">
        <v>20</v>
      </c>
      <c r="P453" t="s">
        <v>134</v>
      </c>
      <c r="Q453">
        <v>2022</v>
      </c>
      <c r="R453" s="3">
        <v>44824</v>
      </c>
      <c r="S453" s="8">
        <f>Tabla1[[#This Row],[DISCOUNT %]]%*Tabla1[[#This Row],[Total Selling Value]]</f>
        <v>323.19000000000005</v>
      </c>
      <c r="T453" s="12">
        <f>Tabla1[[#This Row],[SELLING PRICE]]-Tabla1[[#This Row],[BUYING PRIZE]]</f>
        <v>24.700000000000003</v>
      </c>
      <c r="U453" s="12">
        <f>Tabla1[[#This Row],[profit_per_product]]*Tabla1[[#This Row],[QUANTITY]]</f>
        <v>148.20000000000002</v>
      </c>
      <c r="V453" s="16">
        <f>Tabla1[[#This Row],[total_profit]]/Tabla1[[#This Row],[Total Selling Value]]</f>
        <v>0.20634920634920637</v>
      </c>
      <c r="W453" s="4" t="str">
        <f>IF(Tabla1[[#This Row],[Total Buying Value]]&gt;=((2/3)*MAX(Tabla1[Total Buying Value])),"Grande",IF(Tabla1[[#This Row],[Total Buying Value]]&lt;=((1/3)*MAX(Tabla1[Total Buying Value])),"Pequeña","Mediana"))</f>
        <v>Pequeña</v>
      </c>
      <c r="X453" s="4" t="str">
        <f>IF(Tabla1[[#This Row],[PAYMENT MODE]]="CASH","VERDADERO","FALSO")</f>
        <v>FALSO</v>
      </c>
      <c r="Y453" s="15" t="str">
        <f>TEXT(Tabla1[[#This Row],[formatted_date]],"mmm-aaaa")</f>
        <v>sep-2022</v>
      </c>
    </row>
    <row r="454" spans="1:25">
      <c r="A454">
        <v>44824</v>
      </c>
      <c r="B454" t="s">
        <v>36</v>
      </c>
      <c r="C454" t="str">
        <f>Tabla1[[#This Row],[DATE]]&amp;Tabla1[[#This Row],[PRODUCT ID]]</f>
        <v>44824P0001</v>
      </c>
      <c r="D454">
        <v>10</v>
      </c>
      <c r="E454" t="s">
        <v>70</v>
      </c>
      <c r="F454" t="s">
        <v>71</v>
      </c>
      <c r="G454" s="5">
        <v>35</v>
      </c>
      <c r="H454" t="s">
        <v>86</v>
      </c>
      <c r="I454" t="s">
        <v>119</v>
      </c>
      <c r="J454" t="s">
        <v>123</v>
      </c>
      <c r="K454" s="12">
        <v>98</v>
      </c>
      <c r="L454" s="12">
        <v>103.88</v>
      </c>
      <c r="M454" s="12">
        <v>980</v>
      </c>
      <c r="N454" s="8">
        <v>1038.8</v>
      </c>
      <c r="O454">
        <v>20</v>
      </c>
      <c r="P454" t="s">
        <v>134</v>
      </c>
      <c r="Q454">
        <v>2022</v>
      </c>
      <c r="R454" s="3">
        <v>44824</v>
      </c>
      <c r="S454" s="8">
        <f>Tabla1[[#This Row],[DISCOUNT %]]%*Tabla1[[#This Row],[Total Selling Value]]</f>
        <v>363.58</v>
      </c>
      <c r="T454" s="12">
        <f>Tabla1[[#This Row],[SELLING PRICE]]-Tabla1[[#This Row],[BUYING PRIZE]]</f>
        <v>5.8799999999999955</v>
      </c>
      <c r="U454" s="12">
        <f>Tabla1[[#This Row],[profit_per_product]]*Tabla1[[#This Row],[QUANTITY]]</f>
        <v>58.799999999999955</v>
      </c>
      <c r="V454" s="16">
        <f>Tabla1[[#This Row],[total_profit]]/Tabla1[[#This Row],[Total Selling Value]]</f>
        <v>5.660377358490562E-2</v>
      </c>
      <c r="W454" s="4" t="str">
        <f>IF(Tabla1[[#This Row],[Total Buying Value]]&gt;=((2/3)*MAX(Tabla1[Total Buying Value])),"Grande",IF(Tabla1[[#This Row],[Total Buying Value]]&lt;=((1/3)*MAX(Tabla1[Total Buying Value])),"Pequeña","Mediana"))</f>
        <v>Mediana</v>
      </c>
      <c r="X454" s="4" t="str">
        <f>IF(Tabla1[[#This Row],[PAYMENT MODE]]="CASH","VERDADERO","FALSO")</f>
        <v>FALSO</v>
      </c>
      <c r="Y454" s="15" t="str">
        <f>TEXT(Tabla1[[#This Row],[formatted_date]],"mmm-aaaa")</f>
        <v>sep-2022</v>
      </c>
    </row>
    <row r="455" spans="1:25">
      <c r="A455">
        <v>44825</v>
      </c>
      <c r="B455" t="s">
        <v>50</v>
      </c>
      <c r="C455" t="str">
        <f>Tabla1[[#This Row],[DATE]]&amp;Tabla1[[#This Row],[PRODUCT ID]]</f>
        <v>44825P0018</v>
      </c>
      <c r="D455">
        <v>14</v>
      </c>
      <c r="E455" t="s">
        <v>71</v>
      </c>
      <c r="F455" t="s">
        <v>71</v>
      </c>
      <c r="G455" s="5">
        <v>31</v>
      </c>
      <c r="H455" t="s">
        <v>102</v>
      </c>
      <c r="I455" t="s">
        <v>120</v>
      </c>
      <c r="J455" t="s">
        <v>125</v>
      </c>
      <c r="K455" s="12">
        <v>37</v>
      </c>
      <c r="L455" s="12">
        <v>49.21</v>
      </c>
      <c r="M455" s="12">
        <v>518</v>
      </c>
      <c r="N455" s="8">
        <v>688.94</v>
      </c>
      <c r="O455">
        <v>21</v>
      </c>
      <c r="P455" t="s">
        <v>134</v>
      </c>
      <c r="Q455">
        <v>2022</v>
      </c>
      <c r="R455" s="3">
        <v>44825</v>
      </c>
      <c r="S455" s="8">
        <f>Tabla1[[#This Row],[DISCOUNT %]]%*Tabla1[[#This Row],[Total Selling Value]]</f>
        <v>213.57140000000001</v>
      </c>
      <c r="T455" s="12">
        <f>Tabla1[[#This Row],[SELLING PRICE]]-Tabla1[[#This Row],[BUYING PRIZE]]</f>
        <v>12.21</v>
      </c>
      <c r="U455" s="12">
        <f>Tabla1[[#This Row],[profit_per_product]]*Tabla1[[#This Row],[QUANTITY]]</f>
        <v>170.94</v>
      </c>
      <c r="V455" s="16">
        <f>Tabla1[[#This Row],[total_profit]]/Tabla1[[#This Row],[Total Selling Value]]</f>
        <v>0.24812030075187969</v>
      </c>
      <c r="W455" s="4" t="str">
        <f>IF(Tabla1[[#This Row],[Total Buying Value]]&gt;=((2/3)*MAX(Tabla1[Total Buying Value])),"Grande",IF(Tabla1[[#This Row],[Total Buying Value]]&lt;=((1/3)*MAX(Tabla1[Total Buying Value])),"Pequeña","Mediana"))</f>
        <v>Pequeña</v>
      </c>
      <c r="X455" s="4" t="str">
        <f>IF(Tabla1[[#This Row],[PAYMENT MODE]]="CASH","VERDADERO","FALSO")</f>
        <v>FALSO</v>
      </c>
      <c r="Y455" s="15" t="str">
        <f>TEXT(Tabla1[[#This Row],[formatted_date]],"mmm-aaaa")</f>
        <v>sep-2022</v>
      </c>
    </row>
    <row r="456" spans="1:25">
      <c r="A456">
        <v>44825</v>
      </c>
      <c r="B456" t="s">
        <v>62</v>
      </c>
      <c r="C456" t="str">
        <f>Tabla1[[#This Row],[DATE]]&amp;Tabla1[[#This Row],[PRODUCT ID]]</f>
        <v>44825P0026</v>
      </c>
      <c r="D456">
        <v>5</v>
      </c>
      <c r="E456" t="s">
        <v>70</v>
      </c>
      <c r="F456" t="s">
        <v>138</v>
      </c>
      <c r="G456" s="5">
        <v>12</v>
      </c>
      <c r="H456" t="s">
        <v>115</v>
      </c>
      <c r="I456" t="s">
        <v>121</v>
      </c>
      <c r="J456" t="s">
        <v>125</v>
      </c>
      <c r="K456" s="12">
        <v>18</v>
      </c>
      <c r="L456" s="12">
        <v>24.66</v>
      </c>
      <c r="M456" s="12">
        <v>90</v>
      </c>
      <c r="N456" s="8">
        <v>123.3</v>
      </c>
      <c r="O456">
        <v>21</v>
      </c>
      <c r="P456" t="s">
        <v>134</v>
      </c>
      <c r="Q456">
        <v>2022</v>
      </c>
      <c r="R456" s="3">
        <v>44825</v>
      </c>
      <c r="S456" s="8">
        <f>Tabla1[[#This Row],[DISCOUNT %]]%*Tabla1[[#This Row],[Total Selling Value]]</f>
        <v>14.795999999999999</v>
      </c>
      <c r="T456" s="12">
        <f>Tabla1[[#This Row],[SELLING PRICE]]-Tabla1[[#This Row],[BUYING PRIZE]]</f>
        <v>6.66</v>
      </c>
      <c r="U456" s="12">
        <f>Tabla1[[#This Row],[profit_per_product]]*Tabla1[[#This Row],[QUANTITY]]</f>
        <v>33.299999999999997</v>
      </c>
      <c r="V456" s="16">
        <f>Tabla1[[#This Row],[total_profit]]/Tabla1[[#This Row],[Total Selling Value]]</f>
        <v>0.27007299270072993</v>
      </c>
      <c r="W456" s="4" t="str">
        <f>IF(Tabla1[[#This Row],[Total Buying Value]]&gt;=((2/3)*MAX(Tabla1[Total Buying Value])),"Grande",IF(Tabla1[[#This Row],[Total Buying Value]]&lt;=((1/3)*MAX(Tabla1[Total Buying Value])),"Pequeña","Mediana"))</f>
        <v>Pequeña</v>
      </c>
      <c r="X456" s="4" t="str">
        <f>IF(Tabla1[[#This Row],[PAYMENT MODE]]="CASH","VERDADERO","FALSO")</f>
        <v>VERDADERO</v>
      </c>
      <c r="Y456" s="15" t="str">
        <f>TEXT(Tabla1[[#This Row],[formatted_date]],"mmm-aaaa")</f>
        <v>sep-2022</v>
      </c>
    </row>
    <row r="457" spans="1:25">
      <c r="A457">
        <v>44826</v>
      </c>
      <c r="B457" t="s">
        <v>43</v>
      </c>
      <c r="C457" t="str">
        <f>Tabla1[[#This Row],[DATE]]&amp;Tabla1[[#This Row],[PRODUCT ID]]</f>
        <v>44826P0043</v>
      </c>
      <c r="D457">
        <v>12</v>
      </c>
      <c r="E457" t="s">
        <v>71</v>
      </c>
      <c r="F457" t="s">
        <v>71</v>
      </c>
      <c r="G457" s="5">
        <v>28</v>
      </c>
      <c r="H457" t="s">
        <v>94</v>
      </c>
      <c r="I457" t="s">
        <v>118</v>
      </c>
      <c r="J457" t="s">
        <v>123</v>
      </c>
      <c r="K457" s="12">
        <v>67</v>
      </c>
      <c r="L457" s="12">
        <v>83.08</v>
      </c>
      <c r="M457" s="12">
        <v>804</v>
      </c>
      <c r="N457" s="8">
        <v>996.96</v>
      </c>
      <c r="O457">
        <v>22</v>
      </c>
      <c r="P457" t="s">
        <v>134</v>
      </c>
      <c r="Q457">
        <v>2022</v>
      </c>
      <c r="R457" s="3">
        <v>44826</v>
      </c>
      <c r="S457" s="8">
        <f>Tabla1[[#This Row],[DISCOUNT %]]%*Tabla1[[#This Row],[Total Selling Value]]</f>
        <v>279.14880000000005</v>
      </c>
      <c r="T457" s="12">
        <f>Tabla1[[#This Row],[SELLING PRICE]]-Tabla1[[#This Row],[BUYING PRIZE]]</f>
        <v>16.079999999999998</v>
      </c>
      <c r="U457" s="12">
        <f>Tabla1[[#This Row],[profit_per_product]]*Tabla1[[#This Row],[QUANTITY]]</f>
        <v>192.95999999999998</v>
      </c>
      <c r="V457" s="16">
        <f>Tabla1[[#This Row],[total_profit]]/Tabla1[[#This Row],[Total Selling Value]]</f>
        <v>0.19354838709677416</v>
      </c>
      <c r="W457" s="4" t="str">
        <f>IF(Tabla1[[#This Row],[Total Buying Value]]&gt;=((2/3)*MAX(Tabla1[Total Buying Value])),"Grande",IF(Tabla1[[#This Row],[Total Buying Value]]&lt;=((1/3)*MAX(Tabla1[Total Buying Value])),"Pequeña","Mediana"))</f>
        <v>Mediana</v>
      </c>
      <c r="X457" s="4" t="str">
        <f>IF(Tabla1[[#This Row],[PAYMENT MODE]]="CASH","VERDADERO","FALSO")</f>
        <v>FALSO</v>
      </c>
      <c r="Y457" s="15" t="str">
        <f>TEXT(Tabla1[[#This Row],[formatted_date]],"mmm-aaaa")</f>
        <v>sep-2022</v>
      </c>
    </row>
    <row r="458" spans="1:25">
      <c r="A458">
        <v>44827</v>
      </c>
      <c r="B458" t="s">
        <v>55</v>
      </c>
      <c r="C458" t="str">
        <f>Tabla1[[#This Row],[DATE]]&amp;Tabla1[[#This Row],[PRODUCT ID]]</f>
        <v>44827P0012</v>
      </c>
      <c r="D458">
        <v>12</v>
      </c>
      <c r="E458" t="s">
        <v>70</v>
      </c>
      <c r="F458" t="s">
        <v>71</v>
      </c>
      <c r="G458" s="5">
        <v>3</v>
      </c>
      <c r="H458" t="s">
        <v>107</v>
      </c>
      <c r="I458" t="s">
        <v>120</v>
      </c>
      <c r="J458" t="s">
        <v>123</v>
      </c>
      <c r="K458" s="12">
        <v>73</v>
      </c>
      <c r="L458" s="12">
        <v>94.17</v>
      </c>
      <c r="M458" s="12">
        <v>876</v>
      </c>
      <c r="N458" s="8">
        <v>1130.04</v>
      </c>
      <c r="O458">
        <v>23</v>
      </c>
      <c r="P458" t="s">
        <v>134</v>
      </c>
      <c r="Q458">
        <v>2022</v>
      </c>
      <c r="R458" s="3">
        <v>44827</v>
      </c>
      <c r="S458" s="8">
        <f>Tabla1[[#This Row],[DISCOUNT %]]%*Tabla1[[#This Row],[Total Selling Value]]</f>
        <v>33.901199999999996</v>
      </c>
      <c r="T458" s="12">
        <f>Tabla1[[#This Row],[SELLING PRICE]]-Tabla1[[#This Row],[BUYING PRIZE]]</f>
        <v>21.17</v>
      </c>
      <c r="U458" s="12">
        <f>Tabla1[[#This Row],[profit_per_product]]*Tabla1[[#This Row],[QUANTITY]]</f>
        <v>254.04000000000002</v>
      </c>
      <c r="V458" s="16">
        <f>Tabla1[[#This Row],[total_profit]]/Tabla1[[#This Row],[Total Selling Value]]</f>
        <v>0.22480620155038764</v>
      </c>
      <c r="W458" s="4" t="str">
        <f>IF(Tabla1[[#This Row],[Total Buying Value]]&gt;=((2/3)*MAX(Tabla1[Total Buying Value])),"Grande",IF(Tabla1[[#This Row],[Total Buying Value]]&lt;=((1/3)*MAX(Tabla1[Total Buying Value])),"Pequeña","Mediana"))</f>
        <v>Mediana</v>
      </c>
      <c r="X458" s="4" t="str">
        <f>IF(Tabla1[[#This Row],[PAYMENT MODE]]="CASH","VERDADERO","FALSO")</f>
        <v>FALSO</v>
      </c>
      <c r="Y458" s="15" t="str">
        <f>TEXT(Tabla1[[#This Row],[formatted_date]],"mmm-aaaa")</f>
        <v>sep-2022</v>
      </c>
    </row>
    <row r="459" spans="1:25">
      <c r="A459">
        <v>44828</v>
      </c>
      <c r="B459" t="s">
        <v>38</v>
      </c>
      <c r="C459" t="str">
        <f>Tabla1[[#This Row],[DATE]]&amp;Tabla1[[#This Row],[PRODUCT ID]]</f>
        <v>44828P0032</v>
      </c>
      <c r="D459">
        <v>14</v>
      </c>
      <c r="E459" t="s">
        <v>70</v>
      </c>
      <c r="F459" t="s">
        <v>71</v>
      </c>
      <c r="G459" s="5">
        <v>48</v>
      </c>
      <c r="H459" t="s">
        <v>88</v>
      </c>
      <c r="I459" t="s">
        <v>121</v>
      </c>
      <c r="J459" t="s">
        <v>123</v>
      </c>
      <c r="K459" s="12">
        <v>89</v>
      </c>
      <c r="L459" s="12">
        <v>117.48</v>
      </c>
      <c r="M459" s="12">
        <v>1246</v>
      </c>
      <c r="N459" s="8">
        <v>1644.72</v>
      </c>
      <c r="O459">
        <v>24</v>
      </c>
      <c r="P459" t="s">
        <v>134</v>
      </c>
      <c r="Q459">
        <v>2022</v>
      </c>
      <c r="R459" s="3">
        <v>44828</v>
      </c>
      <c r="S459" s="8">
        <f>Tabla1[[#This Row],[DISCOUNT %]]%*Tabla1[[#This Row],[Total Selling Value]]</f>
        <v>789.46559999999999</v>
      </c>
      <c r="T459" s="12">
        <f>Tabla1[[#This Row],[SELLING PRICE]]-Tabla1[[#This Row],[BUYING PRIZE]]</f>
        <v>28.480000000000004</v>
      </c>
      <c r="U459" s="12">
        <f>Tabla1[[#This Row],[profit_per_product]]*Tabla1[[#This Row],[QUANTITY]]</f>
        <v>398.72</v>
      </c>
      <c r="V459" s="16">
        <f>Tabla1[[#This Row],[total_profit]]/Tabla1[[#This Row],[Total Selling Value]]</f>
        <v>0.24242424242424243</v>
      </c>
      <c r="W459" s="4" t="str">
        <f>IF(Tabla1[[#This Row],[Total Buying Value]]&gt;=((2/3)*MAX(Tabla1[Total Buying Value])),"Grande",IF(Tabla1[[#This Row],[Total Buying Value]]&lt;=((1/3)*MAX(Tabla1[Total Buying Value])),"Pequeña","Mediana"))</f>
        <v>Mediana</v>
      </c>
      <c r="X459" s="4" t="str">
        <f>IF(Tabla1[[#This Row],[PAYMENT MODE]]="CASH","VERDADERO","FALSO")</f>
        <v>FALSO</v>
      </c>
      <c r="Y459" s="15" t="str">
        <f>TEXT(Tabla1[[#This Row],[formatted_date]],"mmm-aaaa")</f>
        <v>sep-2022</v>
      </c>
    </row>
    <row r="460" spans="1:25">
      <c r="A460">
        <v>44828</v>
      </c>
      <c r="B460" t="s">
        <v>38</v>
      </c>
      <c r="C460" t="str">
        <f>Tabla1[[#This Row],[DATE]]&amp;Tabla1[[#This Row],[PRODUCT ID]]</f>
        <v>44828P0032</v>
      </c>
      <c r="D460">
        <v>8</v>
      </c>
      <c r="E460" t="s">
        <v>70</v>
      </c>
      <c r="F460" t="s">
        <v>138</v>
      </c>
      <c r="G460" s="5">
        <v>10</v>
      </c>
      <c r="H460" t="s">
        <v>88</v>
      </c>
      <c r="I460" t="s">
        <v>121</v>
      </c>
      <c r="J460" t="s">
        <v>123</v>
      </c>
      <c r="K460" s="12">
        <v>89</v>
      </c>
      <c r="L460" s="12">
        <v>117.48</v>
      </c>
      <c r="M460" s="12">
        <v>712</v>
      </c>
      <c r="N460" s="8">
        <v>939.84</v>
      </c>
      <c r="O460">
        <v>24</v>
      </c>
      <c r="P460" t="s">
        <v>134</v>
      </c>
      <c r="Q460">
        <v>2022</v>
      </c>
      <c r="R460" s="3">
        <v>44828</v>
      </c>
      <c r="S460" s="8">
        <f>Tabla1[[#This Row],[DISCOUNT %]]%*Tabla1[[#This Row],[Total Selling Value]]</f>
        <v>93.984000000000009</v>
      </c>
      <c r="T460" s="12">
        <f>Tabla1[[#This Row],[SELLING PRICE]]-Tabla1[[#This Row],[BUYING PRIZE]]</f>
        <v>28.480000000000004</v>
      </c>
      <c r="U460" s="12">
        <f>Tabla1[[#This Row],[profit_per_product]]*Tabla1[[#This Row],[QUANTITY]]</f>
        <v>227.84000000000003</v>
      </c>
      <c r="V460" s="16">
        <f>Tabla1[[#This Row],[total_profit]]/Tabla1[[#This Row],[Total Selling Value]]</f>
        <v>0.24242424242424246</v>
      </c>
      <c r="W460" s="4" t="str">
        <f>IF(Tabla1[[#This Row],[Total Buying Value]]&gt;=((2/3)*MAX(Tabla1[Total Buying Value])),"Grande",IF(Tabla1[[#This Row],[Total Buying Value]]&lt;=((1/3)*MAX(Tabla1[Total Buying Value])),"Pequeña","Mediana"))</f>
        <v>Pequeña</v>
      </c>
      <c r="X460" s="4" t="str">
        <f>IF(Tabla1[[#This Row],[PAYMENT MODE]]="CASH","VERDADERO","FALSO")</f>
        <v>VERDADERO</v>
      </c>
      <c r="Y460" s="15" t="str">
        <f>TEXT(Tabla1[[#This Row],[formatted_date]],"mmm-aaaa")</f>
        <v>sep-2022</v>
      </c>
    </row>
    <row r="461" spans="1:25">
      <c r="A461">
        <v>44831</v>
      </c>
      <c r="B461" t="s">
        <v>63</v>
      </c>
      <c r="C461" t="str">
        <f>Tabla1[[#This Row],[DATE]]&amp;Tabla1[[#This Row],[PRODUCT ID]]</f>
        <v>44831P0036</v>
      </c>
      <c r="D461">
        <v>4</v>
      </c>
      <c r="E461" t="s">
        <v>70</v>
      </c>
      <c r="F461" t="s">
        <v>138</v>
      </c>
      <c r="G461" s="5">
        <v>32</v>
      </c>
      <c r="H461" t="s">
        <v>116</v>
      </c>
      <c r="I461" t="s">
        <v>121</v>
      </c>
      <c r="J461" t="s">
        <v>123</v>
      </c>
      <c r="K461" s="12">
        <v>90</v>
      </c>
      <c r="L461" s="12">
        <v>96.3</v>
      </c>
      <c r="M461" s="12">
        <v>360</v>
      </c>
      <c r="N461" s="8">
        <v>385.2</v>
      </c>
      <c r="O461">
        <v>27</v>
      </c>
      <c r="P461" t="s">
        <v>134</v>
      </c>
      <c r="Q461">
        <v>2022</v>
      </c>
      <c r="R461" s="3">
        <v>44831</v>
      </c>
      <c r="S461" s="8">
        <f>Tabla1[[#This Row],[DISCOUNT %]]%*Tabla1[[#This Row],[Total Selling Value]]</f>
        <v>123.264</v>
      </c>
      <c r="T461" s="12">
        <f>Tabla1[[#This Row],[SELLING PRICE]]-Tabla1[[#This Row],[BUYING PRIZE]]</f>
        <v>6.2999999999999972</v>
      </c>
      <c r="U461" s="12">
        <f>Tabla1[[#This Row],[profit_per_product]]*Tabla1[[#This Row],[QUANTITY]]</f>
        <v>25.199999999999989</v>
      </c>
      <c r="V461" s="16">
        <f>Tabla1[[#This Row],[total_profit]]/Tabla1[[#This Row],[Total Selling Value]]</f>
        <v>6.5420560747663517E-2</v>
      </c>
      <c r="W461" s="4" t="str">
        <f>IF(Tabla1[[#This Row],[Total Buying Value]]&gt;=((2/3)*MAX(Tabla1[Total Buying Value])),"Grande",IF(Tabla1[[#This Row],[Total Buying Value]]&lt;=((1/3)*MAX(Tabla1[Total Buying Value])),"Pequeña","Mediana"))</f>
        <v>Pequeña</v>
      </c>
      <c r="X461" s="4" t="str">
        <f>IF(Tabla1[[#This Row],[PAYMENT MODE]]="CASH","VERDADERO","FALSO")</f>
        <v>VERDADERO</v>
      </c>
      <c r="Y461" s="15" t="str">
        <f>TEXT(Tabla1[[#This Row],[formatted_date]],"mmm-aaaa")</f>
        <v>sep-2022</v>
      </c>
    </row>
    <row r="462" spans="1:25">
      <c r="A462">
        <v>44831</v>
      </c>
      <c r="B462" t="s">
        <v>31</v>
      </c>
      <c r="C462" t="str">
        <f>Tabla1[[#This Row],[DATE]]&amp;Tabla1[[#This Row],[PRODUCT ID]]</f>
        <v>44831P0044</v>
      </c>
      <c r="D462">
        <v>9</v>
      </c>
      <c r="E462" t="s">
        <v>70</v>
      </c>
      <c r="F462" t="s">
        <v>138</v>
      </c>
      <c r="G462" s="5">
        <v>12</v>
      </c>
      <c r="H462" t="s">
        <v>81</v>
      </c>
      <c r="I462" t="s">
        <v>118</v>
      </c>
      <c r="J462" t="s">
        <v>123</v>
      </c>
      <c r="K462" s="12">
        <v>76</v>
      </c>
      <c r="L462" s="12">
        <v>82.08</v>
      </c>
      <c r="M462" s="12">
        <v>684</v>
      </c>
      <c r="N462" s="8">
        <v>738.72</v>
      </c>
      <c r="O462">
        <v>27</v>
      </c>
      <c r="P462" t="s">
        <v>134</v>
      </c>
      <c r="Q462">
        <v>2022</v>
      </c>
      <c r="R462" s="3">
        <v>44831</v>
      </c>
      <c r="S462" s="8">
        <f>Tabla1[[#This Row],[DISCOUNT %]]%*Tabla1[[#This Row],[Total Selling Value]]</f>
        <v>88.6464</v>
      </c>
      <c r="T462" s="12">
        <f>Tabla1[[#This Row],[SELLING PRICE]]-Tabla1[[#This Row],[BUYING PRIZE]]</f>
        <v>6.0799999999999983</v>
      </c>
      <c r="U462" s="12">
        <f>Tabla1[[#This Row],[profit_per_product]]*Tabla1[[#This Row],[QUANTITY]]</f>
        <v>54.719999999999985</v>
      </c>
      <c r="V462" s="16">
        <f>Tabla1[[#This Row],[total_profit]]/Tabla1[[#This Row],[Total Selling Value]]</f>
        <v>7.4074074074074056E-2</v>
      </c>
      <c r="W462" s="4" t="str">
        <f>IF(Tabla1[[#This Row],[Total Buying Value]]&gt;=((2/3)*MAX(Tabla1[Total Buying Value])),"Grande",IF(Tabla1[[#This Row],[Total Buying Value]]&lt;=((1/3)*MAX(Tabla1[Total Buying Value])),"Pequeña","Mediana"))</f>
        <v>Pequeña</v>
      </c>
      <c r="X462" s="4" t="str">
        <f>IF(Tabla1[[#This Row],[PAYMENT MODE]]="CASH","VERDADERO","FALSO")</f>
        <v>VERDADERO</v>
      </c>
      <c r="Y462" s="15" t="str">
        <f>TEXT(Tabla1[[#This Row],[formatted_date]],"mmm-aaaa")</f>
        <v>sep-2022</v>
      </c>
    </row>
    <row r="463" spans="1:25">
      <c r="A463">
        <v>44831</v>
      </c>
      <c r="B463" t="s">
        <v>21</v>
      </c>
      <c r="C463" t="str">
        <f>Tabla1[[#This Row],[DATE]]&amp;Tabla1[[#This Row],[PRODUCT ID]]</f>
        <v>44831P0038</v>
      </c>
      <c r="D463">
        <v>3</v>
      </c>
      <c r="E463" t="s">
        <v>68</v>
      </c>
      <c r="F463" t="s">
        <v>138</v>
      </c>
      <c r="G463" s="5">
        <v>25</v>
      </c>
      <c r="H463" t="s">
        <v>74</v>
      </c>
      <c r="I463" t="s">
        <v>118</v>
      </c>
      <c r="J463" t="s">
        <v>123</v>
      </c>
      <c r="K463" s="12">
        <v>72</v>
      </c>
      <c r="L463" s="12">
        <v>79.92</v>
      </c>
      <c r="M463" s="12">
        <v>216</v>
      </c>
      <c r="N463" s="8">
        <v>239.76</v>
      </c>
      <c r="O463">
        <v>27</v>
      </c>
      <c r="P463" t="s">
        <v>134</v>
      </c>
      <c r="Q463">
        <v>2022</v>
      </c>
      <c r="R463" s="3">
        <v>44831</v>
      </c>
      <c r="S463" s="8">
        <f>Tabla1[[#This Row],[DISCOUNT %]]%*Tabla1[[#This Row],[Total Selling Value]]</f>
        <v>59.94</v>
      </c>
      <c r="T463" s="12">
        <f>Tabla1[[#This Row],[SELLING PRICE]]-Tabla1[[#This Row],[BUYING PRIZE]]</f>
        <v>7.9200000000000017</v>
      </c>
      <c r="U463" s="12">
        <f>Tabla1[[#This Row],[profit_per_product]]*Tabla1[[#This Row],[QUANTITY]]</f>
        <v>23.760000000000005</v>
      </c>
      <c r="V463" s="16">
        <f>Tabla1[[#This Row],[total_profit]]/Tabla1[[#This Row],[Total Selling Value]]</f>
        <v>9.9099099099099128E-2</v>
      </c>
      <c r="W463" s="4" t="str">
        <f>IF(Tabla1[[#This Row],[Total Buying Value]]&gt;=((2/3)*MAX(Tabla1[Total Buying Value])),"Grande",IF(Tabla1[[#This Row],[Total Buying Value]]&lt;=((1/3)*MAX(Tabla1[Total Buying Value])),"Pequeña","Mediana"))</f>
        <v>Pequeña</v>
      </c>
      <c r="X463" s="4" t="str">
        <f>IF(Tabla1[[#This Row],[PAYMENT MODE]]="CASH","VERDADERO","FALSO")</f>
        <v>VERDADERO</v>
      </c>
      <c r="Y463" s="15" t="str">
        <f>TEXT(Tabla1[[#This Row],[formatted_date]],"mmm-aaaa")</f>
        <v>sep-2022</v>
      </c>
    </row>
    <row r="464" spans="1:25">
      <c r="A464">
        <v>44833</v>
      </c>
      <c r="B464" t="s">
        <v>33</v>
      </c>
      <c r="C464" t="str">
        <f>Tabla1[[#This Row],[DATE]]&amp;Tabla1[[#This Row],[PRODUCT ID]]</f>
        <v>44833P0034</v>
      </c>
      <c r="D464">
        <v>13</v>
      </c>
      <c r="E464" t="s">
        <v>70</v>
      </c>
      <c r="F464" t="s">
        <v>71</v>
      </c>
      <c r="G464" s="5">
        <v>20</v>
      </c>
      <c r="H464" t="s">
        <v>83</v>
      </c>
      <c r="I464" t="s">
        <v>121</v>
      </c>
      <c r="J464" t="s">
        <v>124</v>
      </c>
      <c r="K464" s="12">
        <v>55</v>
      </c>
      <c r="L464" s="12">
        <v>58.3</v>
      </c>
      <c r="M464" s="12">
        <v>715</v>
      </c>
      <c r="N464" s="8">
        <v>757.9</v>
      </c>
      <c r="O464">
        <v>29</v>
      </c>
      <c r="P464" t="s">
        <v>134</v>
      </c>
      <c r="Q464">
        <v>2022</v>
      </c>
      <c r="R464" s="3">
        <v>44833</v>
      </c>
      <c r="S464" s="8">
        <f>Tabla1[[#This Row],[DISCOUNT %]]%*Tabla1[[#This Row],[Total Selling Value]]</f>
        <v>151.58000000000001</v>
      </c>
      <c r="T464" s="12">
        <f>Tabla1[[#This Row],[SELLING PRICE]]-Tabla1[[#This Row],[BUYING PRIZE]]</f>
        <v>3.2999999999999972</v>
      </c>
      <c r="U464" s="12">
        <f>Tabla1[[#This Row],[profit_per_product]]*Tabla1[[#This Row],[QUANTITY]]</f>
        <v>42.899999999999963</v>
      </c>
      <c r="V464" s="16">
        <f>Tabla1[[#This Row],[total_profit]]/Tabla1[[#This Row],[Total Selling Value]]</f>
        <v>5.6603773584905613E-2</v>
      </c>
      <c r="W464" s="4" t="str">
        <f>IF(Tabla1[[#This Row],[Total Buying Value]]&gt;=((2/3)*MAX(Tabla1[Total Buying Value])),"Grande",IF(Tabla1[[#This Row],[Total Buying Value]]&lt;=((1/3)*MAX(Tabla1[Total Buying Value])),"Pequeña","Mediana"))</f>
        <v>Pequeña</v>
      </c>
      <c r="X464" s="4" t="str">
        <f>IF(Tabla1[[#This Row],[PAYMENT MODE]]="CASH","VERDADERO","FALSO")</f>
        <v>FALSO</v>
      </c>
      <c r="Y464" s="15" t="str">
        <f>TEXT(Tabla1[[#This Row],[formatted_date]],"mmm-aaaa")</f>
        <v>sep-2022</v>
      </c>
    </row>
    <row r="465" spans="1:25">
      <c r="A465">
        <v>44837</v>
      </c>
      <c r="B465" t="s">
        <v>51</v>
      </c>
      <c r="C465" t="str">
        <f>Tabla1[[#This Row],[DATE]]&amp;Tabla1[[#This Row],[PRODUCT ID]]</f>
        <v>44837P0011</v>
      </c>
      <c r="D465">
        <v>5</v>
      </c>
      <c r="E465" t="s">
        <v>70</v>
      </c>
      <c r="F465" t="s">
        <v>138</v>
      </c>
      <c r="G465" s="5">
        <v>42</v>
      </c>
      <c r="H465" t="s">
        <v>103</v>
      </c>
      <c r="I465" t="s">
        <v>120</v>
      </c>
      <c r="J465" t="s">
        <v>124</v>
      </c>
      <c r="K465" s="12">
        <v>44</v>
      </c>
      <c r="L465" s="12">
        <v>48.4</v>
      </c>
      <c r="M465" s="12">
        <v>220</v>
      </c>
      <c r="N465" s="8">
        <v>242</v>
      </c>
      <c r="O465">
        <v>3</v>
      </c>
      <c r="P465" t="s">
        <v>135</v>
      </c>
      <c r="Q465">
        <v>2022</v>
      </c>
      <c r="R465" s="3">
        <v>44837</v>
      </c>
      <c r="S465" s="8">
        <f>Tabla1[[#This Row],[DISCOUNT %]]%*Tabla1[[#This Row],[Total Selling Value]]</f>
        <v>101.64</v>
      </c>
      <c r="T465" s="12">
        <f>Tabla1[[#This Row],[SELLING PRICE]]-Tabla1[[#This Row],[BUYING PRIZE]]</f>
        <v>4.3999999999999986</v>
      </c>
      <c r="U465" s="12">
        <f>Tabla1[[#This Row],[profit_per_product]]*Tabla1[[#This Row],[QUANTITY]]</f>
        <v>21.999999999999993</v>
      </c>
      <c r="V465" s="16">
        <f>Tabla1[[#This Row],[total_profit]]/Tabla1[[#This Row],[Total Selling Value]]</f>
        <v>9.0909090909090884E-2</v>
      </c>
      <c r="W465" s="4" t="str">
        <f>IF(Tabla1[[#This Row],[Total Buying Value]]&gt;=((2/3)*MAX(Tabla1[Total Buying Value])),"Grande",IF(Tabla1[[#This Row],[Total Buying Value]]&lt;=((1/3)*MAX(Tabla1[Total Buying Value])),"Pequeña","Mediana"))</f>
        <v>Pequeña</v>
      </c>
      <c r="X465" s="4" t="str">
        <f>IF(Tabla1[[#This Row],[PAYMENT MODE]]="CASH","VERDADERO","FALSO")</f>
        <v>VERDADERO</v>
      </c>
      <c r="Y465" s="15" t="str">
        <f>TEXT(Tabla1[[#This Row],[formatted_date]],"mmm-aaaa")</f>
        <v>oct-2022</v>
      </c>
    </row>
    <row r="466" spans="1:25">
      <c r="A466">
        <v>44838</v>
      </c>
      <c r="B466" t="s">
        <v>56</v>
      </c>
      <c r="C466" t="str">
        <f>Tabla1[[#This Row],[DATE]]&amp;Tabla1[[#This Row],[PRODUCT ID]]</f>
        <v>44838P0007</v>
      </c>
      <c r="D466">
        <v>15</v>
      </c>
      <c r="E466" t="s">
        <v>70</v>
      </c>
      <c r="F466" t="s">
        <v>71</v>
      </c>
      <c r="G466" s="5">
        <v>13</v>
      </c>
      <c r="H466" t="s">
        <v>108</v>
      </c>
      <c r="I466" t="s">
        <v>119</v>
      </c>
      <c r="J466" t="s">
        <v>124</v>
      </c>
      <c r="K466" s="12">
        <v>43</v>
      </c>
      <c r="L466" s="12">
        <v>47.73</v>
      </c>
      <c r="M466" s="12">
        <v>645</v>
      </c>
      <c r="N466" s="8">
        <v>715.95</v>
      </c>
      <c r="O466">
        <v>4</v>
      </c>
      <c r="P466" t="s">
        <v>135</v>
      </c>
      <c r="Q466">
        <v>2022</v>
      </c>
      <c r="R466" s="3">
        <v>44838</v>
      </c>
      <c r="S466" s="8">
        <f>Tabla1[[#This Row],[DISCOUNT %]]%*Tabla1[[#This Row],[Total Selling Value]]</f>
        <v>93.07350000000001</v>
      </c>
      <c r="T466" s="12">
        <f>Tabla1[[#This Row],[SELLING PRICE]]-Tabla1[[#This Row],[BUYING PRIZE]]</f>
        <v>4.7299999999999969</v>
      </c>
      <c r="U466" s="12">
        <f>Tabla1[[#This Row],[profit_per_product]]*Tabla1[[#This Row],[QUANTITY]]</f>
        <v>70.94999999999996</v>
      </c>
      <c r="V466" s="16">
        <f>Tabla1[[#This Row],[total_profit]]/Tabla1[[#This Row],[Total Selling Value]]</f>
        <v>9.9099099099099031E-2</v>
      </c>
      <c r="W466" s="4" t="str">
        <f>IF(Tabla1[[#This Row],[Total Buying Value]]&gt;=((2/3)*MAX(Tabla1[Total Buying Value])),"Grande",IF(Tabla1[[#This Row],[Total Buying Value]]&lt;=((1/3)*MAX(Tabla1[Total Buying Value])),"Pequeña","Mediana"))</f>
        <v>Pequeña</v>
      </c>
      <c r="X466" s="4" t="str">
        <f>IF(Tabla1[[#This Row],[PAYMENT MODE]]="CASH","VERDADERO","FALSO")</f>
        <v>FALSO</v>
      </c>
      <c r="Y466" s="15" t="str">
        <f>TEXT(Tabla1[[#This Row],[formatted_date]],"mmm-aaaa")</f>
        <v>oct-2022</v>
      </c>
    </row>
    <row r="467" spans="1:25">
      <c r="A467">
        <v>44840</v>
      </c>
      <c r="B467" t="s">
        <v>24</v>
      </c>
      <c r="C467" t="str">
        <f>Tabla1[[#This Row],[DATE]]&amp;Tabla1[[#This Row],[PRODUCT ID]]</f>
        <v>44840P0035</v>
      </c>
      <c r="D467">
        <v>1</v>
      </c>
      <c r="E467" t="s">
        <v>70</v>
      </c>
      <c r="F467" t="s">
        <v>71</v>
      </c>
      <c r="G467" s="5">
        <v>27</v>
      </c>
      <c r="H467" t="s">
        <v>77</v>
      </c>
      <c r="I467" t="s">
        <v>121</v>
      </c>
      <c r="J467" t="s">
        <v>125</v>
      </c>
      <c r="K467" s="12">
        <v>5</v>
      </c>
      <c r="L467" s="12">
        <v>6.7</v>
      </c>
      <c r="M467" s="12">
        <v>5</v>
      </c>
      <c r="N467" s="8">
        <v>6.7</v>
      </c>
      <c r="O467">
        <v>6</v>
      </c>
      <c r="P467" t="s">
        <v>135</v>
      </c>
      <c r="Q467">
        <v>2022</v>
      </c>
      <c r="R467" s="3">
        <v>44840</v>
      </c>
      <c r="S467" s="8">
        <f>Tabla1[[#This Row],[DISCOUNT %]]%*Tabla1[[#This Row],[Total Selling Value]]</f>
        <v>1.8090000000000002</v>
      </c>
      <c r="T467" s="12">
        <f>Tabla1[[#This Row],[SELLING PRICE]]-Tabla1[[#This Row],[BUYING PRIZE]]</f>
        <v>1.7000000000000002</v>
      </c>
      <c r="U467" s="12">
        <f>Tabla1[[#This Row],[profit_per_product]]*Tabla1[[#This Row],[QUANTITY]]</f>
        <v>1.7000000000000002</v>
      </c>
      <c r="V467" s="16">
        <f>Tabla1[[#This Row],[total_profit]]/Tabla1[[#This Row],[Total Selling Value]]</f>
        <v>0.2537313432835821</v>
      </c>
      <c r="W467" s="4" t="str">
        <f>IF(Tabla1[[#This Row],[Total Buying Value]]&gt;=((2/3)*MAX(Tabla1[Total Buying Value])),"Grande",IF(Tabla1[[#This Row],[Total Buying Value]]&lt;=((1/3)*MAX(Tabla1[Total Buying Value])),"Pequeña","Mediana"))</f>
        <v>Pequeña</v>
      </c>
      <c r="X467" s="4" t="str">
        <f>IF(Tabla1[[#This Row],[PAYMENT MODE]]="CASH","VERDADERO","FALSO")</f>
        <v>FALSO</v>
      </c>
      <c r="Y467" s="15" t="str">
        <f>TEXT(Tabla1[[#This Row],[formatted_date]],"mmm-aaaa")</f>
        <v>oct-2022</v>
      </c>
    </row>
    <row r="468" spans="1:25">
      <c r="A468">
        <v>44843</v>
      </c>
      <c r="B468" t="s">
        <v>21</v>
      </c>
      <c r="C468" t="str">
        <f>Tabla1[[#This Row],[DATE]]&amp;Tabla1[[#This Row],[PRODUCT ID]]</f>
        <v>44843P0038</v>
      </c>
      <c r="D468">
        <v>14</v>
      </c>
      <c r="E468" t="s">
        <v>71</v>
      </c>
      <c r="F468" t="s">
        <v>71</v>
      </c>
      <c r="G468" s="5">
        <v>13</v>
      </c>
      <c r="H468" t="s">
        <v>74</v>
      </c>
      <c r="I468" t="s">
        <v>118</v>
      </c>
      <c r="J468" t="s">
        <v>123</v>
      </c>
      <c r="K468" s="12">
        <v>72</v>
      </c>
      <c r="L468" s="12">
        <v>79.92</v>
      </c>
      <c r="M468" s="12">
        <v>1008</v>
      </c>
      <c r="N468" s="8">
        <v>1118.8800000000001</v>
      </c>
      <c r="O468">
        <v>9</v>
      </c>
      <c r="P468" t="s">
        <v>135</v>
      </c>
      <c r="Q468">
        <v>2022</v>
      </c>
      <c r="R468" s="3">
        <v>44843</v>
      </c>
      <c r="S468" s="8">
        <f>Tabla1[[#This Row],[DISCOUNT %]]%*Tabla1[[#This Row],[Total Selling Value]]</f>
        <v>145.45440000000002</v>
      </c>
      <c r="T468" s="12">
        <f>Tabla1[[#This Row],[SELLING PRICE]]-Tabla1[[#This Row],[BUYING PRIZE]]</f>
        <v>7.9200000000000017</v>
      </c>
      <c r="U468" s="12">
        <f>Tabla1[[#This Row],[profit_per_product]]*Tabla1[[#This Row],[QUANTITY]]</f>
        <v>110.88000000000002</v>
      </c>
      <c r="V468" s="16">
        <f>Tabla1[[#This Row],[total_profit]]/Tabla1[[#This Row],[Total Selling Value]]</f>
        <v>9.9099099099099114E-2</v>
      </c>
      <c r="W468" s="4" t="str">
        <f>IF(Tabla1[[#This Row],[Total Buying Value]]&gt;=((2/3)*MAX(Tabla1[Total Buying Value])),"Grande",IF(Tabla1[[#This Row],[Total Buying Value]]&lt;=((1/3)*MAX(Tabla1[Total Buying Value])),"Pequeña","Mediana"))</f>
        <v>Mediana</v>
      </c>
      <c r="X468" s="4" t="str">
        <f>IF(Tabla1[[#This Row],[PAYMENT MODE]]="CASH","VERDADERO","FALSO")</f>
        <v>FALSO</v>
      </c>
      <c r="Y468" s="15" t="str">
        <f>TEXT(Tabla1[[#This Row],[formatted_date]],"mmm-aaaa")</f>
        <v>oct-2022</v>
      </c>
    </row>
    <row r="469" spans="1:25">
      <c r="A469">
        <v>44844</v>
      </c>
      <c r="B469" t="s">
        <v>60</v>
      </c>
      <c r="C469" t="str">
        <f>Tabla1[[#This Row],[DATE]]&amp;Tabla1[[#This Row],[PRODUCT ID]]</f>
        <v>44844P0019</v>
      </c>
      <c r="D469">
        <v>9</v>
      </c>
      <c r="E469" t="s">
        <v>70</v>
      </c>
      <c r="F469" t="s">
        <v>71</v>
      </c>
      <c r="G469" s="5">
        <v>51</v>
      </c>
      <c r="H469" t="s">
        <v>112</v>
      </c>
      <c r="I469" t="s">
        <v>120</v>
      </c>
      <c r="J469" t="s">
        <v>122</v>
      </c>
      <c r="K469" s="12">
        <v>150</v>
      </c>
      <c r="L469" s="12">
        <v>210</v>
      </c>
      <c r="M469" s="12">
        <v>1350</v>
      </c>
      <c r="N469" s="8">
        <v>1890</v>
      </c>
      <c r="O469">
        <v>10</v>
      </c>
      <c r="P469" t="s">
        <v>135</v>
      </c>
      <c r="Q469">
        <v>2022</v>
      </c>
      <c r="R469" s="3">
        <v>44844</v>
      </c>
      <c r="S469" s="8">
        <f>Tabla1[[#This Row],[DISCOUNT %]]%*Tabla1[[#This Row],[Total Selling Value]]</f>
        <v>963.9</v>
      </c>
      <c r="T469" s="12">
        <f>Tabla1[[#This Row],[SELLING PRICE]]-Tabla1[[#This Row],[BUYING PRIZE]]</f>
        <v>60</v>
      </c>
      <c r="U469" s="12">
        <f>Tabla1[[#This Row],[profit_per_product]]*Tabla1[[#This Row],[QUANTITY]]</f>
        <v>540</v>
      </c>
      <c r="V469" s="16">
        <f>Tabla1[[#This Row],[total_profit]]/Tabla1[[#This Row],[Total Selling Value]]</f>
        <v>0.2857142857142857</v>
      </c>
      <c r="W469" s="4" t="str">
        <f>IF(Tabla1[[#This Row],[Total Buying Value]]&gt;=((2/3)*MAX(Tabla1[Total Buying Value])),"Grande",IF(Tabla1[[#This Row],[Total Buying Value]]&lt;=((1/3)*MAX(Tabla1[Total Buying Value])),"Pequeña","Mediana"))</f>
        <v>Mediana</v>
      </c>
      <c r="X469" s="4" t="str">
        <f>IF(Tabla1[[#This Row],[PAYMENT MODE]]="CASH","VERDADERO","FALSO")</f>
        <v>FALSO</v>
      </c>
      <c r="Y469" s="15" t="str">
        <f>TEXT(Tabla1[[#This Row],[formatted_date]],"mmm-aaaa")</f>
        <v>oct-2022</v>
      </c>
    </row>
    <row r="470" spans="1:25">
      <c r="A470">
        <v>44844</v>
      </c>
      <c r="B470" t="s">
        <v>31</v>
      </c>
      <c r="C470" t="str">
        <f>Tabla1[[#This Row],[DATE]]&amp;Tabla1[[#This Row],[PRODUCT ID]]</f>
        <v>44844P0044</v>
      </c>
      <c r="D470">
        <v>12</v>
      </c>
      <c r="E470" t="s">
        <v>71</v>
      </c>
      <c r="F470" t="s">
        <v>71</v>
      </c>
      <c r="G470" s="5">
        <v>18</v>
      </c>
      <c r="H470" t="s">
        <v>81</v>
      </c>
      <c r="I470" t="s">
        <v>118</v>
      </c>
      <c r="J470" t="s">
        <v>123</v>
      </c>
      <c r="K470" s="12">
        <v>76</v>
      </c>
      <c r="L470" s="12">
        <v>82.08</v>
      </c>
      <c r="M470" s="12">
        <v>912</v>
      </c>
      <c r="N470" s="8">
        <v>984.96</v>
      </c>
      <c r="O470">
        <v>10</v>
      </c>
      <c r="P470" t="s">
        <v>135</v>
      </c>
      <c r="Q470">
        <v>2022</v>
      </c>
      <c r="R470" s="3">
        <v>44844</v>
      </c>
      <c r="S470" s="8">
        <f>Tabla1[[#This Row],[DISCOUNT %]]%*Tabla1[[#This Row],[Total Selling Value]]</f>
        <v>177.2928</v>
      </c>
      <c r="T470" s="12">
        <f>Tabla1[[#This Row],[SELLING PRICE]]-Tabla1[[#This Row],[BUYING PRIZE]]</f>
        <v>6.0799999999999983</v>
      </c>
      <c r="U470" s="12">
        <f>Tabla1[[#This Row],[profit_per_product]]*Tabla1[[#This Row],[QUANTITY]]</f>
        <v>72.95999999999998</v>
      </c>
      <c r="V470" s="16">
        <f>Tabla1[[#This Row],[total_profit]]/Tabla1[[#This Row],[Total Selling Value]]</f>
        <v>7.4074074074074056E-2</v>
      </c>
      <c r="W470" s="4" t="str">
        <f>IF(Tabla1[[#This Row],[Total Buying Value]]&gt;=((2/3)*MAX(Tabla1[Total Buying Value])),"Grande",IF(Tabla1[[#This Row],[Total Buying Value]]&lt;=((1/3)*MAX(Tabla1[Total Buying Value])),"Pequeña","Mediana"))</f>
        <v>Mediana</v>
      </c>
      <c r="X470" s="4" t="str">
        <f>IF(Tabla1[[#This Row],[PAYMENT MODE]]="CASH","VERDADERO","FALSO")</f>
        <v>FALSO</v>
      </c>
      <c r="Y470" s="15" t="str">
        <f>TEXT(Tabla1[[#This Row],[formatted_date]],"mmm-aaaa")</f>
        <v>oct-2022</v>
      </c>
    </row>
    <row r="471" spans="1:25">
      <c r="A471">
        <v>44845</v>
      </c>
      <c r="B471" t="s">
        <v>45</v>
      </c>
      <c r="C471" t="str">
        <f>Tabla1[[#This Row],[DATE]]&amp;Tabla1[[#This Row],[PRODUCT ID]]</f>
        <v>44845P0008</v>
      </c>
      <c r="D471">
        <v>10</v>
      </c>
      <c r="E471" t="s">
        <v>70</v>
      </c>
      <c r="F471" t="s">
        <v>71</v>
      </c>
      <c r="G471" s="5">
        <v>40</v>
      </c>
      <c r="H471" t="s">
        <v>96</v>
      </c>
      <c r="I471" t="s">
        <v>119</v>
      </c>
      <c r="J471" t="s">
        <v>123</v>
      </c>
      <c r="K471" s="12">
        <v>83</v>
      </c>
      <c r="L471" s="12">
        <v>94.62</v>
      </c>
      <c r="M471" s="12">
        <v>830</v>
      </c>
      <c r="N471" s="8">
        <v>946.2</v>
      </c>
      <c r="O471">
        <v>11</v>
      </c>
      <c r="P471" t="s">
        <v>135</v>
      </c>
      <c r="Q471">
        <v>2022</v>
      </c>
      <c r="R471" s="3">
        <v>44845</v>
      </c>
      <c r="S471" s="8">
        <f>Tabla1[[#This Row],[DISCOUNT %]]%*Tabla1[[#This Row],[Total Selling Value]]</f>
        <v>378.48</v>
      </c>
      <c r="T471" s="12">
        <f>Tabla1[[#This Row],[SELLING PRICE]]-Tabla1[[#This Row],[BUYING PRIZE]]</f>
        <v>11.620000000000005</v>
      </c>
      <c r="U471" s="12">
        <f>Tabla1[[#This Row],[profit_per_product]]*Tabla1[[#This Row],[QUANTITY]]</f>
        <v>116.20000000000005</v>
      </c>
      <c r="V471" s="16">
        <f>Tabla1[[#This Row],[total_profit]]/Tabla1[[#This Row],[Total Selling Value]]</f>
        <v>0.1228070175438597</v>
      </c>
      <c r="W471" s="4" t="str">
        <f>IF(Tabla1[[#This Row],[Total Buying Value]]&gt;=((2/3)*MAX(Tabla1[Total Buying Value])),"Grande",IF(Tabla1[[#This Row],[Total Buying Value]]&lt;=((1/3)*MAX(Tabla1[Total Buying Value])),"Pequeña","Mediana"))</f>
        <v>Mediana</v>
      </c>
      <c r="X471" s="4" t="str">
        <f>IF(Tabla1[[#This Row],[PAYMENT MODE]]="CASH","VERDADERO","FALSO")</f>
        <v>FALSO</v>
      </c>
      <c r="Y471" s="15" t="str">
        <f>TEXT(Tabla1[[#This Row],[formatted_date]],"mmm-aaaa")</f>
        <v>oct-2022</v>
      </c>
    </row>
    <row r="472" spans="1:25">
      <c r="A472">
        <v>44847</v>
      </c>
      <c r="B472" t="s">
        <v>49</v>
      </c>
      <c r="C472" t="str">
        <f>Tabla1[[#This Row],[DATE]]&amp;Tabla1[[#This Row],[PRODUCT ID]]</f>
        <v>44847P0002</v>
      </c>
      <c r="D472">
        <v>15</v>
      </c>
      <c r="E472" t="s">
        <v>71</v>
      </c>
      <c r="F472" t="s">
        <v>71</v>
      </c>
      <c r="G472" s="5">
        <v>33</v>
      </c>
      <c r="H472" t="s">
        <v>101</v>
      </c>
      <c r="I472" t="s">
        <v>119</v>
      </c>
      <c r="J472" t="s">
        <v>123</v>
      </c>
      <c r="K472" s="12">
        <v>105</v>
      </c>
      <c r="L472" s="12">
        <v>142.80000000000001</v>
      </c>
      <c r="M472" s="12">
        <v>1575</v>
      </c>
      <c r="N472" s="8">
        <v>2142</v>
      </c>
      <c r="O472">
        <v>13</v>
      </c>
      <c r="P472" t="s">
        <v>135</v>
      </c>
      <c r="Q472">
        <v>2022</v>
      </c>
      <c r="R472" s="3">
        <v>44847</v>
      </c>
      <c r="S472" s="8">
        <f>Tabla1[[#This Row],[DISCOUNT %]]%*Tabla1[[#This Row],[Total Selling Value]]</f>
        <v>706.86</v>
      </c>
      <c r="T472" s="12">
        <f>Tabla1[[#This Row],[SELLING PRICE]]-Tabla1[[#This Row],[BUYING PRIZE]]</f>
        <v>37.800000000000011</v>
      </c>
      <c r="U472" s="12">
        <f>Tabla1[[#This Row],[profit_per_product]]*Tabla1[[#This Row],[QUANTITY]]</f>
        <v>567.00000000000023</v>
      </c>
      <c r="V472" s="16">
        <f>Tabla1[[#This Row],[total_profit]]/Tabla1[[#This Row],[Total Selling Value]]</f>
        <v>0.26470588235294129</v>
      </c>
      <c r="W472" s="4" t="str">
        <f>IF(Tabla1[[#This Row],[Total Buying Value]]&gt;=((2/3)*MAX(Tabla1[Total Buying Value])),"Grande",IF(Tabla1[[#This Row],[Total Buying Value]]&lt;=((1/3)*MAX(Tabla1[Total Buying Value])),"Pequeña","Mediana"))</f>
        <v>Grande</v>
      </c>
      <c r="X472" s="4" t="str">
        <f>IF(Tabla1[[#This Row],[PAYMENT MODE]]="CASH","VERDADERO","FALSO")</f>
        <v>FALSO</v>
      </c>
      <c r="Y472" s="15" t="str">
        <f>TEXT(Tabla1[[#This Row],[formatted_date]],"mmm-aaaa")</f>
        <v>oct-2022</v>
      </c>
    </row>
    <row r="473" spans="1:25">
      <c r="A473">
        <v>44848</v>
      </c>
      <c r="B473" t="s">
        <v>31</v>
      </c>
      <c r="C473" t="str">
        <f>Tabla1[[#This Row],[DATE]]&amp;Tabla1[[#This Row],[PRODUCT ID]]</f>
        <v>44848P0044</v>
      </c>
      <c r="D473">
        <v>15</v>
      </c>
      <c r="E473" t="s">
        <v>68</v>
      </c>
      <c r="F473" t="s">
        <v>71</v>
      </c>
      <c r="G473" s="5">
        <v>47</v>
      </c>
      <c r="H473" t="s">
        <v>81</v>
      </c>
      <c r="I473" t="s">
        <v>118</v>
      </c>
      <c r="J473" t="s">
        <v>123</v>
      </c>
      <c r="K473" s="12">
        <v>76</v>
      </c>
      <c r="L473" s="12">
        <v>82.08</v>
      </c>
      <c r="M473" s="12">
        <v>1140</v>
      </c>
      <c r="N473" s="8">
        <v>1231.2</v>
      </c>
      <c r="O473">
        <v>14</v>
      </c>
      <c r="P473" t="s">
        <v>135</v>
      </c>
      <c r="Q473">
        <v>2022</v>
      </c>
      <c r="R473" s="3">
        <v>44848</v>
      </c>
      <c r="S473" s="8">
        <f>Tabla1[[#This Row],[DISCOUNT %]]%*Tabla1[[#This Row],[Total Selling Value]]</f>
        <v>578.66399999999999</v>
      </c>
      <c r="T473" s="12">
        <f>Tabla1[[#This Row],[SELLING PRICE]]-Tabla1[[#This Row],[BUYING PRIZE]]</f>
        <v>6.0799999999999983</v>
      </c>
      <c r="U473" s="12">
        <f>Tabla1[[#This Row],[profit_per_product]]*Tabla1[[#This Row],[QUANTITY]]</f>
        <v>91.199999999999974</v>
      </c>
      <c r="V473" s="16">
        <f>Tabla1[[#This Row],[total_profit]]/Tabla1[[#This Row],[Total Selling Value]]</f>
        <v>7.4074074074074056E-2</v>
      </c>
      <c r="W473" s="4" t="str">
        <f>IF(Tabla1[[#This Row],[Total Buying Value]]&gt;=((2/3)*MAX(Tabla1[Total Buying Value])),"Grande",IF(Tabla1[[#This Row],[Total Buying Value]]&lt;=((1/3)*MAX(Tabla1[Total Buying Value])),"Pequeña","Mediana"))</f>
        <v>Mediana</v>
      </c>
      <c r="X473" s="4" t="str">
        <f>IF(Tabla1[[#This Row],[PAYMENT MODE]]="CASH","VERDADERO","FALSO")</f>
        <v>FALSO</v>
      </c>
      <c r="Y473" s="15" t="str">
        <f>TEXT(Tabla1[[#This Row],[formatted_date]],"mmm-aaaa")</f>
        <v>oct-2022</v>
      </c>
    </row>
    <row r="474" spans="1:25">
      <c r="A474">
        <v>44849</v>
      </c>
      <c r="B474" t="s">
        <v>47</v>
      </c>
      <c r="C474" t="str">
        <f>Tabla1[[#This Row],[DATE]]&amp;Tabla1[[#This Row],[PRODUCT ID]]</f>
        <v>44849P0015</v>
      </c>
      <c r="D474">
        <v>10</v>
      </c>
      <c r="E474" t="s">
        <v>70</v>
      </c>
      <c r="F474" t="s">
        <v>138</v>
      </c>
      <c r="G474" s="5">
        <v>35</v>
      </c>
      <c r="H474" t="s">
        <v>98</v>
      </c>
      <c r="I474" t="s">
        <v>120</v>
      </c>
      <c r="J474" t="s">
        <v>125</v>
      </c>
      <c r="K474" s="12">
        <v>12</v>
      </c>
      <c r="L474" s="12">
        <v>15.72</v>
      </c>
      <c r="M474" s="12">
        <v>120</v>
      </c>
      <c r="N474" s="8">
        <v>157.19999999999999</v>
      </c>
      <c r="O474">
        <v>15</v>
      </c>
      <c r="P474" t="s">
        <v>135</v>
      </c>
      <c r="Q474">
        <v>2022</v>
      </c>
      <c r="R474" s="3">
        <v>44849</v>
      </c>
      <c r="S474" s="8">
        <f>Tabla1[[#This Row],[DISCOUNT %]]%*Tabla1[[#This Row],[Total Selling Value]]</f>
        <v>55.019999999999996</v>
      </c>
      <c r="T474" s="12">
        <f>Tabla1[[#This Row],[SELLING PRICE]]-Tabla1[[#This Row],[BUYING PRIZE]]</f>
        <v>3.7200000000000006</v>
      </c>
      <c r="U474" s="12">
        <f>Tabla1[[#This Row],[profit_per_product]]*Tabla1[[#This Row],[QUANTITY]]</f>
        <v>37.200000000000003</v>
      </c>
      <c r="V474" s="16">
        <f>Tabla1[[#This Row],[total_profit]]/Tabla1[[#This Row],[Total Selling Value]]</f>
        <v>0.23664122137404583</v>
      </c>
      <c r="W474" s="4" t="str">
        <f>IF(Tabla1[[#This Row],[Total Buying Value]]&gt;=((2/3)*MAX(Tabla1[Total Buying Value])),"Grande",IF(Tabla1[[#This Row],[Total Buying Value]]&lt;=((1/3)*MAX(Tabla1[Total Buying Value])),"Pequeña","Mediana"))</f>
        <v>Pequeña</v>
      </c>
      <c r="X474" s="4" t="str">
        <f>IF(Tabla1[[#This Row],[PAYMENT MODE]]="CASH","VERDADERO","FALSO")</f>
        <v>VERDADERO</v>
      </c>
      <c r="Y474" s="15" t="str">
        <f>TEXT(Tabla1[[#This Row],[formatted_date]],"mmm-aaaa")</f>
        <v>oct-2022</v>
      </c>
    </row>
    <row r="475" spans="1:25">
      <c r="A475">
        <v>44850</v>
      </c>
      <c r="B475" t="s">
        <v>63</v>
      </c>
      <c r="C475" t="str">
        <f>Tabla1[[#This Row],[DATE]]&amp;Tabla1[[#This Row],[PRODUCT ID]]</f>
        <v>44850P0036</v>
      </c>
      <c r="D475">
        <v>3</v>
      </c>
      <c r="E475" t="s">
        <v>71</v>
      </c>
      <c r="F475" t="s">
        <v>71</v>
      </c>
      <c r="G475" s="5">
        <v>3</v>
      </c>
      <c r="H475" t="s">
        <v>116</v>
      </c>
      <c r="I475" t="s">
        <v>121</v>
      </c>
      <c r="J475" t="s">
        <v>123</v>
      </c>
      <c r="K475" s="12">
        <v>90</v>
      </c>
      <c r="L475" s="12">
        <v>96.3</v>
      </c>
      <c r="M475" s="12">
        <v>270</v>
      </c>
      <c r="N475" s="8">
        <v>288.89999999999998</v>
      </c>
      <c r="O475">
        <v>16</v>
      </c>
      <c r="P475" t="s">
        <v>135</v>
      </c>
      <c r="Q475">
        <v>2022</v>
      </c>
      <c r="R475" s="3">
        <v>44850</v>
      </c>
      <c r="S475" s="8">
        <f>Tabla1[[#This Row],[DISCOUNT %]]%*Tabla1[[#This Row],[Total Selling Value]]</f>
        <v>8.6669999999999998</v>
      </c>
      <c r="T475" s="12">
        <f>Tabla1[[#This Row],[SELLING PRICE]]-Tabla1[[#This Row],[BUYING PRIZE]]</f>
        <v>6.2999999999999972</v>
      </c>
      <c r="U475" s="12">
        <f>Tabla1[[#This Row],[profit_per_product]]*Tabla1[[#This Row],[QUANTITY]]</f>
        <v>18.899999999999991</v>
      </c>
      <c r="V475" s="16">
        <f>Tabla1[[#This Row],[total_profit]]/Tabla1[[#This Row],[Total Selling Value]]</f>
        <v>6.5420560747663531E-2</v>
      </c>
      <c r="W475" s="4" t="str">
        <f>IF(Tabla1[[#This Row],[Total Buying Value]]&gt;=((2/3)*MAX(Tabla1[Total Buying Value])),"Grande",IF(Tabla1[[#This Row],[Total Buying Value]]&lt;=((1/3)*MAX(Tabla1[Total Buying Value])),"Pequeña","Mediana"))</f>
        <v>Pequeña</v>
      </c>
      <c r="X475" s="4" t="str">
        <f>IF(Tabla1[[#This Row],[PAYMENT MODE]]="CASH","VERDADERO","FALSO")</f>
        <v>FALSO</v>
      </c>
      <c r="Y475" s="15" t="str">
        <f>TEXT(Tabla1[[#This Row],[formatted_date]],"mmm-aaaa")</f>
        <v>oct-2022</v>
      </c>
    </row>
    <row r="476" spans="1:25">
      <c r="A476">
        <v>44857</v>
      </c>
      <c r="B476" t="s">
        <v>20</v>
      </c>
      <c r="C476" t="str">
        <f>Tabla1[[#This Row],[DATE]]&amp;Tabla1[[#This Row],[PRODUCT ID]]</f>
        <v>44857P0024</v>
      </c>
      <c r="D476">
        <v>14</v>
      </c>
      <c r="E476" t="s">
        <v>71</v>
      </c>
      <c r="F476" t="s">
        <v>138</v>
      </c>
      <c r="G476" s="5">
        <v>14</v>
      </c>
      <c r="H476" t="s">
        <v>73</v>
      </c>
      <c r="I476" t="s">
        <v>117</v>
      </c>
      <c r="J476" t="s">
        <v>122</v>
      </c>
      <c r="K476" s="12">
        <v>144</v>
      </c>
      <c r="L476" s="12">
        <v>156.96</v>
      </c>
      <c r="M476" s="12">
        <v>2016</v>
      </c>
      <c r="N476" s="8">
        <v>2197.44</v>
      </c>
      <c r="O476">
        <v>23</v>
      </c>
      <c r="P476" t="s">
        <v>135</v>
      </c>
      <c r="Q476">
        <v>2022</v>
      </c>
      <c r="R476" s="3">
        <v>44857</v>
      </c>
      <c r="S476" s="8">
        <f>Tabla1[[#This Row],[DISCOUNT %]]%*Tabla1[[#This Row],[Total Selling Value]]</f>
        <v>307.64160000000004</v>
      </c>
      <c r="T476" s="12">
        <f>Tabla1[[#This Row],[SELLING PRICE]]-Tabla1[[#This Row],[BUYING PRIZE]]</f>
        <v>12.960000000000008</v>
      </c>
      <c r="U476" s="12">
        <f>Tabla1[[#This Row],[profit_per_product]]*Tabla1[[#This Row],[QUANTITY]]</f>
        <v>181.44000000000011</v>
      </c>
      <c r="V476" s="16">
        <f>Tabla1[[#This Row],[total_profit]]/Tabla1[[#This Row],[Total Selling Value]]</f>
        <v>8.2568807339449588E-2</v>
      </c>
      <c r="W476" s="4" t="str">
        <f>IF(Tabla1[[#This Row],[Total Buying Value]]&gt;=((2/3)*MAX(Tabla1[Total Buying Value])),"Grande",IF(Tabla1[[#This Row],[Total Buying Value]]&lt;=((1/3)*MAX(Tabla1[Total Buying Value])),"Pequeña","Mediana"))</f>
        <v>Grande</v>
      </c>
      <c r="X476" s="4" t="str">
        <f>IF(Tabla1[[#This Row],[PAYMENT MODE]]="CASH","VERDADERO","FALSO")</f>
        <v>VERDADERO</v>
      </c>
      <c r="Y476" s="15" t="str">
        <f>TEXT(Tabla1[[#This Row],[formatted_date]],"mmm-aaaa")</f>
        <v>oct-2022</v>
      </c>
    </row>
    <row r="477" spans="1:25">
      <c r="A477">
        <v>44864</v>
      </c>
      <c r="B477" t="s">
        <v>30</v>
      </c>
      <c r="C477" t="str">
        <f>Tabla1[[#This Row],[DATE]]&amp;Tabla1[[#This Row],[PRODUCT ID]]</f>
        <v>44864P0042</v>
      </c>
      <c r="D477">
        <v>3</v>
      </c>
      <c r="E477" t="s">
        <v>70</v>
      </c>
      <c r="F477" t="s">
        <v>138</v>
      </c>
      <c r="G477" s="5">
        <v>39</v>
      </c>
      <c r="H477" t="s">
        <v>80</v>
      </c>
      <c r="I477" t="s">
        <v>118</v>
      </c>
      <c r="J477" t="s">
        <v>122</v>
      </c>
      <c r="K477" s="12">
        <v>120</v>
      </c>
      <c r="L477" s="12">
        <v>162</v>
      </c>
      <c r="M477" s="12">
        <v>360</v>
      </c>
      <c r="N477" s="8">
        <v>486</v>
      </c>
      <c r="O477">
        <v>30</v>
      </c>
      <c r="P477" t="s">
        <v>135</v>
      </c>
      <c r="Q477">
        <v>2022</v>
      </c>
      <c r="R477" s="3">
        <v>44864</v>
      </c>
      <c r="S477" s="8">
        <f>Tabla1[[#This Row],[DISCOUNT %]]%*Tabla1[[#This Row],[Total Selling Value]]</f>
        <v>189.54000000000002</v>
      </c>
      <c r="T477" s="12">
        <f>Tabla1[[#This Row],[SELLING PRICE]]-Tabla1[[#This Row],[BUYING PRIZE]]</f>
        <v>42</v>
      </c>
      <c r="U477" s="12">
        <f>Tabla1[[#This Row],[profit_per_product]]*Tabla1[[#This Row],[QUANTITY]]</f>
        <v>126</v>
      </c>
      <c r="V477" s="16">
        <f>Tabla1[[#This Row],[total_profit]]/Tabla1[[#This Row],[Total Selling Value]]</f>
        <v>0.25925925925925924</v>
      </c>
      <c r="W477" s="4" t="str">
        <f>IF(Tabla1[[#This Row],[Total Buying Value]]&gt;=((2/3)*MAX(Tabla1[Total Buying Value])),"Grande",IF(Tabla1[[#This Row],[Total Buying Value]]&lt;=((1/3)*MAX(Tabla1[Total Buying Value])),"Pequeña","Mediana"))</f>
        <v>Pequeña</v>
      </c>
      <c r="X477" s="4" t="str">
        <f>IF(Tabla1[[#This Row],[PAYMENT MODE]]="CASH","VERDADERO","FALSO")</f>
        <v>VERDADERO</v>
      </c>
      <c r="Y477" s="15" t="str">
        <f>TEXT(Tabla1[[#This Row],[formatted_date]],"mmm-aaaa")</f>
        <v>oct-2022</v>
      </c>
    </row>
    <row r="478" spans="1:25">
      <c r="A478">
        <v>44865</v>
      </c>
      <c r="B478" t="s">
        <v>21</v>
      </c>
      <c r="C478" t="str">
        <f>Tabla1[[#This Row],[DATE]]&amp;Tabla1[[#This Row],[PRODUCT ID]]</f>
        <v>44865P0038</v>
      </c>
      <c r="D478">
        <v>8</v>
      </c>
      <c r="E478" t="s">
        <v>70</v>
      </c>
      <c r="F478" t="s">
        <v>71</v>
      </c>
      <c r="G478" s="5">
        <v>15</v>
      </c>
      <c r="H478" t="s">
        <v>74</v>
      </c>
      <c r="I478" t="s">
        <v>118</v>
      </c>
      <c r="J478" t="s">
        <v>123</v>
      </c>
      <c r="K478" s="12">
        <v>72</v>
      </c>
      <c r="L478" s="12">
        <v>79.92</v>
      </c>
      <c r="M478" s="12">
        <v>576</v>
      </c>
      <c r="N478" s="8">
        <v>639.36</v>
      </c>
      <c r="O478">
        <v>31</v>
      </c>
      <c r="P478" t="s">
        <v>135</v>
      </c>
      <c r="Q478">
        <v>2022</v>
      </c>
      <c r="R478" s="3">
        <v>44865</v>
      </c>
      <c r="S478" s="8">
        <f>Tabla1[[#This Row],[DISCOUNT %]]%*Tabla1[[#This Row],[Total Selling Value]]</f>
        <v>95.903999999999996</v>
      </c>
      <c r="T478" s="12">
        <f>Tabla1[[#This Row],[SELLING PRICE]]-Tabla1[[#This Row],[BUYING PRIZE]]</f>
        <v>7.9200000000000017</v>
      </c>
      <c r="U478" s="12">
        <f>Tabla1[[#This Row],[profit_per_product]]*Tabla1[[#This Row],[QUANTITY]]</f>
        <v>63.360000000000014</v>
      </c>
      <c r="V478" s="16">
        <f>Tabla1[[#This Row],[total_profit]]/Tabla1[[#This Row],[Total Selling Value]]</f>
        <v>9.9099099099099114E-2</v>
      </c>
      <c r="W478" s="4" t="str">
        <f>IF(Tabla1[[#This Row],[Total Buying Value]]&gt;=((2/3)*MAX(Tabla1[Total Buying Value])),"Grande",IF(Tabla1[[#This Row],[Total Buying Value]]&lt;=((1/3)*MAX(Tabla1[Total Buying Value])),"Pequeña","Mediana"))</f>
        <v>Pequeña</v>
      </c>
      <c r="X478" s="4" t="str">
        <f>IF(Tabla1[[#This Row],[PAYMENT MODE]]="CASH","VERDADERO","FALSO")</f>
        <v>FALSO</v>
      </c>
      <c r="Y478" s="15" t="str">
        <f>TEXT(Tabla1[[#This Row],[formatted_date]],"mmm-aaaa")</f>
        <v>oct-2022</v>
      </c>
    </row>
    <row r="479" spans="1:25">
      <c r="A479">
        <v>44866</v>
      </c>
      <c r="B479" t="s">
        <v>55</v>
      </c>
      <c r="C479" t="str">
        <f>Tabla1[[#This Row],[DATE]]&amp;Tabla1[[#This Row],[PRODUCT ID]]</f>
        <v>44866P0012</v>
      </c>
      <c r="D479">
        <v>15</v>
      </c>
      <c r="E479" t="s">
        <v>68</v>
      </c>
      <c r="F479" t="s">
        <v>71</v>
      </c>
      <c r="G479" s="5">
        <v>16</v>
      </c>
      <c r="H479" t="s">
        <v>107</v>
      </c>
      <c r="I479" t="s">
        <v>120</v>
      </c>
      <c r="J479" t="s">
        <v>123</v>
      </c>
      <c r="K479" s="12">
        <v>73</v>
      </c>
      <c r="L479" s="12">
        <v>94.17</v>
      </c>
      <c r="M479" s="12">
        <v>1095</v>
      </c>
      <c r="N479" s="8">
        <v>1412.55</v>
      </c>
      <c r="O479">
        <v>1</v>
      </c>
      <c r="P479" t="s">
        <v>136</v>
      </c>
      <c r="Q479">
        <v>2022</v>
      </c>
      <c r="R479" s="3">
        <v>44866</v>
      </c>
      <c r="S479" s="8">
        <f>Tabla1[[#This Row],[DISCOUNT %]]%*Tabla1[[#This Row],[Total Selling Value]]</f>
        <v>226.00800000000001</v>
      </c>
      <c r="T479" s="12">
        <f>Tabla1[[#This Row],[SELLING PRICE]]-Tabla1[[#This Row],[BUYING PRIZE]]</f>
        <v>21.17</v>
      </c>
      <c r="U479" s="12">
        <f>Tabla1[[#This Row],[profit_per_product]]*Tabla1[[#This Row],[QUANTITY]]</f>
        <v>317.55</v>
      </c>
      <c r="V479" s="16">
        <f>Tabla1[[#This Row],[total_profit]]/Tabla1[[#This Row],[Total Selling Value]]</f>
        <v>0.22480620155038761</v>
      </c>
      <c r="W479" s="4" t="str">
        <f>IF(Tabla1[[#This Row],[Total Buying Value]]&gt;=((2/3)*MAX(Tabla1[Total Buying Value])),"Grande",IF(Tabla1[[#This Row],[Total Buying Value]]&lt;=((1/3)*MAX(Tabla1[Total Buying Value])),"Pequeña","Mediana"))</f>
        <v>Mediana</v>
      </c>
      <c r="X479" s="4" t="str">
        <f>IF(Tabla1[[#This Row],[PAYMENT MODE]]="CASH","VERDADERO","FALSO")</f>
        <v>FALSO</v>
      </c>
      <c r="Y479" s="15" t="str">
        <f>TEXT(Tabla1[[#This Row],[formatted_date]],"mmm-aaaa")</f>
        <v>nov-2022</v>
      </c>
    </row>
    <row r="480" spans="1:25">
      <c r="A480">
        <v>44867</v>
      </c>
      <c r="B480" t="s">
        <v>47</v>
      </c>
      <c r="C480" t="str">
        <f>Tabla1[[#This Row],[DATE]]&amp;Tabla1[[#This Row],[PRODUCT ID]]</f>
        <v>44867P0015</v>
      </c>
      <c r="D480">
        <v>15</v>
      </c>
      <c r="E480" t="s">
        <v>68</v>
      </c>
      <c r="F480" t="s">
        <v>138</v>
      </c>
      <c r="G480" s="5">
        <v>8</v>
      </c>
      <c r="H480" t="s">
        <v>98</v>
      </c>
      <c r="I480" t="s">
        <v>120</v>
      </c>
      <c r="J480" t="s">
        <v>125</v>
      </c>
      <c r="K480" s="12">
        <v>12</v>
      </c>
      <c r="L480" s="12">
        <v>15.72</v>
      </c>
      <c r="M480" s="12">
        <v>180</v>
      </c>
      <c r="N480" s="8">
        <v>235.8</v>
      </c>
      <c r="O480">
        <v>2</v>
      </c>
      <c r="P480" t="s">
        <v>136</v>
      </c>
      <c r="Q480">
        <v>2022</v>
      </c>
      <c r="R480" s="3">
        <v>44867</v>
      </c>
      <c r="S480" s="8">
        <f>Tabla1[[#This Row],[DISCOUNT %]]%*Tabla1[[#This Row],[Total Selling Value]]</f>
        <v>18.864000000000001</v>
      </c>
      <c r="T480" s="12">
        <f>Tabla1[[#This Row],[SELLING PRICE]]-Tabla1[[#This Row],[BUYING PRIZE]]</f>
        <v>3.7200000000000006</v>
      </c>
      <c r="U480" s="12">
        <f>Tabla1[[#This Row],[profit_per_product]]*Tabla1[[#This Row],[QUANTITY]]</f>
        <v>55.800000000000011</v>
      </c>
      <c r="V480" s="16">
        <f>Tabla1[[#This Row],[total_profit]]/Tabla1[[#This Row],[Total Selling Value]]</f>
        <v>0.23664122137404583</v>
      </c>
      <c r="W480" s="4" t="str">
        <f>IF(Tabla1[[#This Row],[Total Buying Value]]&gt;=((2/3)*MAX(Tabla1[Total Buying Value])),"Grande",IF(Tabla1[[#This Row],[Total Buying Value]]&lt;=((1/3)*MAX(Tabla1[Total Buying Value])),"Pequeña","Mediana"))</f>
        <v>Pequeña</v>
      </c>
      <c r="X480" s="4" t="str">
        <f>IF(Tabla1[[#This Row],[PAYMENT MODE]]="CASH","VERDADERO","FALSO")</f>
        <v>VERDADERO</v>
      </c>
      <c r="Y480" s="15" t="str">
        <f>TEXT(Tabla1[[#This Row],[formatted_date]],"mmm-aaaa")</f>
        <v>nov-2022</v>
      </c>
    </row>
    <row r="481" spans="1:25">
      <c r="A481">
        <v>44867</v>
      </c>
      <c r="B481" t="s">
        <v>48</v>
      </c>
      <c r="C481" t="str">
        <f>Tabla1[[#This Row],[DATE]]&amp;Tabla1[[#This Row],[PRODUCT ID]]</f>
        <v>44867P0030</v>
      </c>
      <c r="D481">
        <v>15</v>
      </c>
      <c r="E481" t="s">
        <v>70</v>
      </c>
      <c r="F481" t="s">
        <v>138</v>
      </c>
      <c r="G481" s="5">
        <v>53</v>
      </c>
      <c r="H481" t="s">
        <v>99</v>
      </c>
      <c r="I481" t="s">
        <v>121</v>
      </c>
      <c r="J481" t="s">
        <v>122</v>
      </c>
      <c r="K481" s="12">
        <v>148</v>
      </c>
      <c r="L481" s="12">
        <v>201.28</v>
      </c>
      <c r="M481" s="12">
        <v>2220</v>
      </c>
      <c r="N481" s="8">
        <v>3019.2</v>
      </c>
      <c r="O481">
        <v>2</v>
      </c>
      <c r="P481" t="s">
        <v>136</v>
      </c>
      <c r="Q481">
        <v>2022</v>
      </c>
      <c r="R481" s="3">
        <v>44867</v>
      </c>
      <c r="S481" s="8">
        <f>Tabla1[[#This Row],[DISCOUNT %]]%*Tabla1[[#This Row],[Total Selling Value]]</f>
        <v>1600.1759999999999</v>
      </c>
      <c r="T481" s="12">
        <f>Tabla1[[#This Row],[SELLING PRICE]]-Tabla1[[#This Row],[BUYING PRIZE]]</f>
        <v>53.28</v>
      </c>
      <c r="U481" s="12">
        <f>Tabla1[[#This Row],[profit_per_product]]*Tabla1[[#This Row],[QUANTITY]]</f>
        <v>799.2</v>
      </c>
      <c r="V481" s="16">
        <f>Tabla1[[#This Row],[total_profit]]/Tabla1[[#This Row],[Total Selling Value]]</f>
        <v>0.26470588235294124</v>
      </c>
      <c r="W481" s="4" t="str">
        <f>IF(Tabla1[[#This Row],[Total Buying Value]]&gt;=((2/3)*MAX(Tabla1[Total Buying Value])),"Grande",IF(Tabla1[[#This Row],[Total Buying Value]]&lt;=((1/3)*MAX(Tabla1[Total Buying Value])),"Pequeña","Mediana"))</f>
        <v>Grande</v>
      </c>
      <c r="X481" s="4" t="str">
        <f>IF(Tabla1[[#This Row],[PAYMENT MODE]]="CASH","VERDADERO","FALSO")</f>
        <v>VERDADERO</v>
      </c>
      <c r="Y481" s="15" t="str">
        <f>TEXT(Tabla1[[#This Row],[formatted_date]],"mmm-aaaa")</f>
        <v>nov-2022</v>
      </c>
    </row>
    <row r="482" spans="1:25">
      <c r="A482">
        <v>44867</v>
      </c>
      <c r="B482" t="s">
        <v>24</v>
      </c>
      <c r="C482" t="str">
        <f>Tabla1[[#This Row],[DATE]]&amp;Tabla1[[#This Row],[PRODUCT ID]]</f>
        <v>44867P0035</v>
      </c>
      <c r="D482">
        <v>5</v>
      </c>
      <c r="E482" t="s">
        <v>70</v>
      </c>
      <c r="F482" t="s">
        <v>138</v>
      </c>
      <c r="G482" s="5">
        <v>50</v>
      </c>
      <c r="H482" t="s">
        <v>77</v>
      </c>
      <c r="I482" t="s">
        <v>121</v>
      </c>
      <c r="J482" t="s">
        <v>125</v>
      </c>
      <c r="K482" s="12">
        <v>5</v>
      </c>
      <c r="L482" s="12">
        <v>6.7</v>
      </c>
      <c r="M482" s="12">
        <v>25</v>
      </c>
      <c r="N482" s="8">
        <v>33.5</v>
      </c>
      <c r="O482">
        <v>2</v>
      </c>
      <c r="P482" t="s">
        <v>136</v>
      </c>
      <c r="Q482">
        <v>2022</v>
      </c>
      <c r="R482" s="3">
        <v>44867</v>
      </c>
      <c r="S482" s="8">
        <f>Tabla1[[#This Row],[DISCOUNT %]]%*Tabla1[[#This Row],[Total Selling Value]]</f>
        <v>16.75</v>
      </c>
      <c r="T482" s="12">
        <f>Tabla1[[#This Row],[SELLING PRICE]]-Tabla1[[#This Row],[BUYING PRIZE]]</f>
        <v>1.7000000000000002</v>
      </c>
      <c r="U482" s="12">
        <f>Tabla1[[#This Row],[profit_per_product]]*Tabla1[[#This Row],[QUANTITY]]</f>
        <v>8.5</v>
      </c>
      <c r="V482" s="16">
        <f>Tabla1[[#This Row],[total_profit]]/Tabla1[[#This Row],[Total Selling Value]]</f>
        <v>0.2537313432835821</v>
      </c>
      <c r="W482" s="4" t="str">
        <f>IF(Tabla1[[#This Row],[Total Buying Value]]&gt;=((2/3)*MAX(Tabla1[Total Buying Value])),"Grande",IF(Tabla1[[#This Row],[Total Buying Value]]&lt;=((1/3)*MAX(Tabla1[Total Buying Value])),"Pequeña","Mediana"))</f>
        <v>Pequeña</v>
      </c>
      <c r="X482" s="4" t="str">
        <f>IF(Tabla1[[#This Row],[PAYMENT MODE]]="CASH","VERDADERO","FALSO")</f>
        <v>VERDADERO</v>
      </c>
      <c r="Y482" s="15" t="str">
        <f>TEXT(Tabla1[[#This Row],[formatted_date]],"mmm-aaaa")</f>
        <v>nov-2022</v>
      </c>
    </row>
    <row r="483" spans="1:25">
      <c r="A483">
        <v>44868</v>
      </c>
      <c r="B483" t="s">
        <v>34</v>
      </c>
      <c r="C483" t="str">
        <f>Tabla1[[#This Row],[DATE]]&amp;Tabla1[[#This Row],[PRODUCT ID]]</f>
        <v>44868P0020</v>
      </c>
      <c r="D483">
        <v>11</v>
      </c>
      <c r="E483" t="s">
        <v>71</v>
      </c>
      <c r="F483" t="s">
        <v>71</v>
      </c>
      <c r="G483" s="5">
        <v>26</v>
      </c>
      <c r="H483" t="s">
        <v>84</v>
      </c>
      <c r="I483" t="s">
        <v>117</v>
      </c>
      <c r="J483" t="s">
        <v>124</v>
      </c>
      <c r="K483" s="12">
        <v>61</v>
      </c>
      <c r="L483" s="12">
        <v>76.25</v>
      </c>
      <c r="M483" s="12">
        <v>671</v>
      </c>
      <c r="N483" s="8">
        <v>838.75</v>
      </c>
      <c r="O483">
        <v>3</v>
      </c>
      <c r="P483" t="s">
        <v>136</v>
      </c>
      <c r="Q483">
        <v>2022</v>
      </c>
      <c r="R483" s="3">
        <v>44868</v>
      </c>
      <c r="S483" s="8">
        <f>Tabla1[[#This Row],[DISCOUNT %]]%*Tabla1[[#This Row],[Total Selling Value]]</f>
        <v>218.07500000000002</v>
      </c>
      <c r="T483" s="12">
        <f>Tabla1[[#This Row],[SELLING PRICE]]-Tabla1[[#This Row],[BUYING PRIZE]]</f>
        <v>15.25</v>
      </c>
      <c r="U483" s="12">
        <f>Tabla1[[#This Row],[profit_per_product]]*Tabla1[[#This Row],[QUANTITY]]</f>
        <v>167.75</v>
      </c>
      <c r="V483" s="16">
        <f>Tabla1[[#This Row],[total_profit]]/Tabla1[[#This Row],[Total Selling Value]]</f>
        <v>0.2</v>
      </c>
      <c r="W483" s="4" t="str">
        <f>IF(Tabla1[[#This Row],[Total Buying Value]]&gt;=((2/3)*MAX(Tabla1[Total Buying Value])),"Grande",IF(Tabla1[[#This Row],[Total Buying Value]]&lt;=((1/3)*MAX(Tabla1[Total Buying Value])),"Pequeña","Mediana"))</f>
        <v>Pequeña</v>
      </c>
      <c r="X483" s="4" t="str">
        <f>IF(Tabla1[[#This Row],[PAYMENT MODE]]="CASH","VERDADERO","FALSO")</f>
        <v>FALSO</v>
      </c>
      <c r="Y483" s="15" t="str">
        <f>TEXT(Tabla1[[#This Row],[formatted_date]],"mmm-aaaa")</f>
        <v>nov-2022</v>
      </c>
    </row>
    <row r="484" spans="1:25">
      <c r="A484">
        <v>44869</v>
      </c>
      <c r="B484" t="s">
        <v>45</v>
      </c>
      <c r="C484" t="str">
        <f>Tabla1[[#This Row],[DATE]]&amp;Tabla1[[#This Row],[PRODUCT ID]]</f>
        <v>44869P0008</v>
      </c>
      <c r="D484">
        <v>10</v>
      </c>
      <c r="E484" t="s">
        <v>70</v>
      </c>
      <c r="F484" t="s">
        <v>71</v>
      </c>
      <c r="G484" s="5">
        <v>7</v>
      </c>
      <c r="H484" t="s">
        <v>96</v>
      </c>
      <c r="I484" t="s">
        <v>119</v>
      </c>
      <c r="J484" t="s">
        <v>123</v>
      </c>
      <c r="K484" s="12">
        <v>83</v>
      </c>
      <c r="L484" s="12">
        <v>94.62</v>
      </c>
      <c r="M484" s="12">
        <v>830</v>
      </c>
      <c r="N484" s="8">
        <v>946.2</v>
      </c>
      <c r="O484">
        <v>4</v>
      </c>
      <c r="P484" t="s">
        <v>136</v>
      </c>
      <c r="Q484">
        <v>2022</v>
      </c>
      <c r="R484" s="3">
        <v>44869</v>
      </c>
      <c r="S484" s="8">
        <f>Tabla1[[#This Row],[DISCOUNT %]]%*Tabla1[[#This Row],[Total Selling Value]]</f>
        <v>66.234000000000009</v>
      </c>
      <c r="T484" s="12">
        <f>Tabla1[[#This Row],[SELLING PRICE]]-Tabla1[[#This Row],[BUYING PRIZE]]</f>
        <v>11.620000000000005</v>
      </c>
      <c r="U484" s="12">
        <f>Tabla1[[#This Row],[profit_per_product]]*Tabla1[[#This Row],[QUANTITY]]</f>
        <v>116.20000000000005</v>
      </c>
      <c r="V484" s="16">
        <f>Tabla1[[#This Row],[total_profit]]/Tabla1[[#This Row],[Total Selling Value]]</f>
        <v>0.1228070175438597</v>
      </c>
      <c r="W484" s="4" t="str">
        <f>IF(Tabla1[[#This Row],[Total Buying Value]]&gt;=((2/3)*MAX(Tabla1[Total Buying Value])),"Grande",IF(Tabla1[[#This Row],[Total Buying Value]]&lt;=((1/3)*MAX(Tabla1[Total Buying Value])),"Pequeña","Mediana"))</f>
        <v>Mediana</v>
      </c>
      <c r="X484" s="4" t="str">
        <f>IF(Tabla1[[#This Row],[PAYMENT MODE]]="CASH","VERDADERO","FALSO")</f>
        <v>FALSO</v>
      </c>
      <c r="Y484" s="15" t="str">
        <f>TEXT(Tabla1[[#This Row],[formatted_date]],"mmm-aaaa")</f>
        <v>nov-2022</v>
      </c>
    </row>
    <row r="485" spans="1:25">
      <c r="A485">
        <v>44870</v>
      </c>
      <c r="B485" t="s">
        <v>60</v>
      </c>
      <c r="C485" t="str">
        <f>Tabla1[[#This Row],[DATE]]&amp;Tabla1[[#This Row],[PRODUCT ID]]</f>
        <v>44870P0019</v>
      </c>
      <c r="D485">
        <v>15</v>
      </c>
      <c r="E485" t="s">
        <v>70</v>
      </c>
      <c r="F485" t="s">
        <v>138</v>
      </c>
      <c r="G485" s="5">
        <v>34</v>
      </c>
      <c r="H485" t="s">
        <v>112</v>
      </c>
      <c r="I485" t="s">
        <v>120</v>
      </c>
      <c r="J485" t="s">
        <v>122</v>
      </c>
      <c r="K485" s="12">
        <v>150</v>
      </c>
      <c r="L485" s="12">
        <v>210</v>
      </c>
      <c r="M485" s="12">
        <v>2250</v>
      </c>
      <c r="N485" s="8">
        <v>3150</v>
      </c>
      <c r="O485">
        <v>5</v>
      </c>
      <c r="P485" t="s">
        <v>136</v>
      </c>
      <c r="Q485">
        <v>2022</v>
      </c>
      <c r="R485" s="3">
        <v>44870</v>
      </c>
      <c r="S485" s="8">
        <f>Tabla1[[#This Row],[DISCOUNT %]]%*Tabla1[[#This Row],[Total Selling Value]]</f>
        <v>1071</v>
      </c>
      <c r="T485" s="12">
        <f>Tabla1[[#This Row],[SELLING PRICE]]-Tabla1[[#This Row],[BUYING PRIZE]]</f>
        <v>60</v>
      </c>
      <c r="U485" s="12">
        <f>Tabla1[[#This Row],[profit_per_product]]*Tabla1[[#This Row],[QUANTITY]]</f>
        <v>900</v>
      </c>
      <c r="V485" s="16">
        <f>Tabla1[[#This Row],[total_profit]]/Tabla1[[#This Row],[Total Selling Value]]</f>
        <v>0.2857142857142857</v>
      </c>
      <c r="W485" s="4" t="str">
        <f>IF(Tabla1[[#This Row],[Total Buying Value]]&gt;=((2/3)*MAX(Tabla1[Total Buying Value])),"Grande",IF(Tabla1[[#This Row],[Total Buying Value]]&lt;=((1/3)*MAX(Tabla1[Total Buying Value])),"Pequeña","Mediana"))</f>
        <v>Grande</v>
      </c>
      <c r="X485" s="4" t="str">
        <f>IF(Tabla1[[#This Row],[PAYMENT MODE]]="CASH","VERDADERO","FALSO")</f>
        <v>VERDADERO</v>
      </c>
      <c r="Y485" s="15" t="str">
        <f>TEXT(Tabla1[[#This Row],[formatted_date]],"mmm-aaaa")</f>
        <v>nov-2022</v>
      </c>
    </row>
    <row r="486" spans="1:25">
      <c r="A486">
        <v>44871</v>
      </c>
      <c r="B486" t="s">
        <v>43</v>
      </c>
      <c r="C486" t="str">
        <f>Tabla1[[#This Row],[DATE]]&amp;Tabla1[[#This Row],[PRODUCT ID]]</f>
        <v>44871P0043</v>
      </c>
      <c r="D486">
        <v>13</v>
      </c>
      <c r="E486" t="s">
        <v>70</v>
      </c>
      <c r="F486" t="s">
        <v>138</v>
      </c>
      <c r="G486" s="5">
        <v>9</v>
      </c>
      <c r="H486" t="s">
        <v>94</v>
      </c>
      <c r="I486" t="s">
        <v>118</v>
      </c>
      <c r="J486" t="s">
        <v>123</v>
      </c>
      <c r="K486" s="12">
        <v>67</v>
      </c>
      <c r="L486" s="12">
        <v>83.08</v>
      </c>
      <c r="M486" s="12">
        <v>871</v>
      </c>
      <c r="N486" s="8">
        <v>1080.04</v>
      </c>
      <c r="O486">
        <v>6</v>
      </c>
      <c r="P486" t="s">
        <v>136</v>
      </c>
      <c r="Q486">
        <v>2022</v>
      </c>
      <c r="R486" s="3">
        <v>44871</v>
      </c>
      <c r="S486" s="8">
        <f>Tabla1[[#This Row],[DISCOUNT %]]%*Tabla1[[#This Row],[Total Selling Value]]</f>
        <v>97.203599999999994</v>
      </c>
      <c r="T486" s="12">
        <f>Tabla1[[#This Row],[SELLING PRICE]]-Tabla1[[#This Row],[BUYING PRIZE]]</f>
        <v>16.079999999999998</v>
      </c>
      <c r="U486" s="12">
        <f>Tabla1[[#This Row],[profit_per_product]]*Tabla1[[#This Row],[QUANTITY]]</f>
        <v>209.03999999999996</v>
      </c>
      <c r="V486" s="16">
        <f>Tabla1[[#This Row],[total_profit]]/Tabla1[[#This Row],[Total Selling Value]]</f>
        <v>0.19354838709677416</v>
      </c>
      <c r="W486" s="4" t="str">
        <f>IF(Tabla1[[#This Row],[Total Buying Value]]&gt;=((2/3)*MAX(Tabla1[Total Buying Value])),"Grande",IF(Tabla1[[#This Row],[Total Buying Value]]&lt;=((1/3)*MAX(Tabla1[Total Buying Value])),"Pequeña","Mediana"))</f>
        <v>Mediana</v>
      </c>
      <c r="X486" s="4" t="str">
        <f>IF(Tabla1[[#This Row],[PAYMENT MODE]]="CASH","VERDADERO","FALSO")</f>
        <v>VERDADERO</v>
      </c>
      <c r="Y486" s="15" t="str">
        <f>TEXT(Tabla1[[#This Row],[formatted_date]],"mmm-aaaa")</f>
        <v>nov-2022</v>
      </c>
    </row>
    <row r="487" spans="1:25">
      <c r="A487">
        <v>44871</v>
      </c>
      <c r="B487" t="s">
        <v>47</v>
      </c>
      <c r="C487" t="str">
        <f>Tabla1[[#This Row],[DATE]]&amp;Tabla1[[#This Row],[PRODUCT ID]]</f>
        <v>44871P0015</v>
      </c>
      <c r="D487">
        <v>13</v>
      </c>
      <c r="E487" t="s">
        <v>71</v>
      </c>
      <c r="F487" t="s">
        <v>71</v>
      </c>
      <c r="G487" s="5">
        <v>48</v>
      </c>
      <c r="H487" t="s">
        <v>98</v>
      </c>
      <c r="I487" t="s">
        <v>120</v>
      </c>
      <c r="J487" t="s">
        <v>125</v>
      </c>
      <c r="K487" s="12">
        <v>12</v>
      </c>
      <c r="L487" s="12">
        <v>15.72</v>
      </c>
      <c r="M487" s="12">
        <v>156</v>
      </c>
      <c r="N487" s="8">
        <v>204.36</v>
      </c>
      <c r="O487">
        <v>6</v>
      </c>
      <c r="P487" t="s">
        <v>136</v>
      </c>
      <c r="Q487">
        <v>2022</v>
      </c>
      <c r="R487" s="3">
        <v>44871</v>
      </c>
      <c r="S487" s="8">
        <f>Tabla1[[#This Row],[DISCOUNT %]]%*Tabla1[[#This Row],[Total Selling Value]]</f>
        <v>98.092799999999997</v>
      </c>
      <c r="T487" s="12">
        <f>Tabla1[[#This Row],[SELLING PRICE]]-Tabla1[[#This Row],[BUYING PRIZE]]</f>
        <v>3.7200000000000006</v>
      </c>
      <c r="U487" s="12">
        <f>Tabla1[[#This Row],[profit_per_product]]*Tabla1[[#This Row],[QUANTITY]]</f>
        <v>48.360000000000007</v>
      </c>
      <c r="V487" s="16">
        <f>Tabla1[[#This Row],[total_profit]]/Tabla1[[#This Row],[Total Selling Value]]</f>
        <v>0.23664122137404581</v>
      </c>
      <c r="W487" s="4" t="str">
        <f>IF(Tabla1[[#This Row],[Total Buying Value]]&gt;=((2/3)*MAX(Tabla1[Total Buying Value])),"Grande",IF(Tabla1[[#This Row],[Total Buying Value]]&lt;=((1/3)*MAX(Tabla1[Total Buying Value])),"Pequeña","Mediana"))</f>
        <v>Pequeña</v>
      </c>
      <c r="X487" s="4" t="str">
        <f>IF(Tabla1[[#This Row],[PAYMENT MODE]]="CASH","VERDADERO","FALSO")</f>
        <v>FALSO</v>
      </c>
      <c r="Y487" s="15" t="str">
        <f>TEXT(Tabla1[[#This Row],[formatted_date]],"mmm-aaaa")</f>
        <v>nov-2022</v>
      </c>
    </row>
    <row r="488" spans="1:25">
      <c r="A488">
        <v>44871</v>
      </c>
      <c r="B488" t="s">
        <v>30</v>
      </c>
      <c r="C488" t="str">
        <f>Tabla1[[#This Row],[DATE]]&amp;Tabla1[[#This Row],[PRODUCT ID]]</f>
        <v>44871P0042</v>
      </c>
      <c r="D488">
        <v>13</v>
      </c>
      <c r="E488" t="s">
        <v>70</v>
      </c>
      <c r="F488" t="s">
        <v>138</v>
      </c>
      <c r="G488" s="5">
        <v>27</v>
      </c>
      <c r="H488" t="s">
        <v>80</v>
      </c>
      <c r="I488" t="s">
        <v>118</v>
      </c>
      <c r="J488" t="s">
        <v>122</v>
      </c>
      <c r="K488" s="12">
        <v>120</v>
      </c>
      <c r="L488" s="12">
        <v>162</v>
      </c>
      <c r="M488" s="12">
        <v>1560</v>
      </c>
      <c r="N488" s="8">
        <v>2106</v>
      </c>
      <c r="O488">
        <v>6</v>
      </c>
      <c r="P488" t="s">
        <v>136</v>
      </c>
      <c r="Q488">
        <v>2022</v>
      </c>
      <c r="R488" s="3">
        <v>44871</v>
      </c>
      <c r="S488" s="8">
        <f>Tabla1[[#This Row],[DISCOUNT %]]%*Tabla1[[#This Row],[Total Selling Value]]</f>
        <v>568.62</v>
      </c>
      <c r="T488" s="12">
        <f>Tabla1[[#This Row],[SELLING PRICE]]-Tabla1[[#This Row],[BUYING PRIZE]]</f>
        <v>42</v>
      </c>
      <c r="U488" s="12">
        <f>Tabla1[[#This Row],[profit_per_product]]*Tabla1[[#This Row],[QUANTITY]]</f>
        <v>546</v>
      </c>
      <c r="V488" s="16">
        <f>Tabla1[[#This Row],[total_profit]]/Tabla1[[#This Row],[Total Selling Value]]</f>
        <v>0.25925925925925924</v>
      </c>
      <c r="W488" s="4" t="str">
        <f>IF(Tabla1[[#This Row],[Total Buying Value]]&gt;=((2/3)*MAX(Tabla1[Total Buying Value])),"Grande",IF(Tabla1[[#This Row],[Total Buying Value]]&lt;=((1/3)*MAX(Tabla1[Total Buying Value])),"Pequeña","Mediana"))</f>
        <v>Grande</v>
      </c>
      <c r="X488" s="4" t="str">
        <f>IF(Tabla1[[#This Row],[PAYMENT MODE]]="CASH","VERDADERO","FALSO")</f>
        <v>VERDADERO</v>
      </c>
      <c r="Y488" s="15" t="str">
        <f>TEXT(Tabla1[[#This Row],[formatted_date]],"mmm-aaaa")</f>
        <v>nov-2022</v>
      </c>
    </row>
    <row r="489" spans="1:25">
      <c r="A489">
        <v>44872</v>
      </c>
      <c r="B489" t="s">
        <v>37</v>
      </c>
      <c r="C489" t="str">
        <f>Tabla1[[#This Row],[DATE]]&amp;Tabla1[[#This Row],[PRODUCT ID]]</f>
        <v>44872P0040</v>
      </c>
      <c r="D489">
        <v>13</v>
      </c>
      <c r="E489" t="s">
        <v>71</v>
      </c>
      <c r="F489" t="s">
        <v>138</v>
      </c>
      <c r="G489" s="5">
        <v>53</v>
      </c>
      <c r="H489" t="s">
        <v>87</v>
      </c>
      <c r="I489" t="s">
        <v>118</v>
      </c>
      <c r="J489" t="s">
        <v>123</v>
      </c>
      <c r="K489" s="12">
        <v>90</v>
      </c>
      <c r="L489" s="12">
        <v>115.2</v>
      </c>
      <c r="M489" s="12">
        <v>1170</v>
      </c>
      <c r="N489" s="8">
        <v>1497.6</v>
      </c>
      <c r="O489">
        <v>7</v>
      </c>
      <c r="P489" t="s">
        <v>136</v>
      </c>
      <c r="Q489">
        <v>2022</v>
      </c>
      <c r="R489" s="3">
        <v>44872</v>
      </c>
      <c r="S489" s="8">
        <f>Tabla1[[#This Row],[DISCOUNT %]]%*Tabla1[[#This Row],[Total Selling Value]]</f>
        <v>793.72799999999995</v>
      </c>
      <c r="T489" s="12">
        <f>Tabla1[[#This Row],[SELLING PRICE]]-Tabla1[[#This Row],[BUYING PRIZE]]</f>
        <v>25.200000000000003</v>
      </c>
      <c r="U489" s="12">
        <f>Tabla1[[#This Row],[profit_per_product]]*Tabla1[[#This Row],[QUANTITY]]</f>
        <v>327.60000000000002</v>
      </c>
      <c r="V489" s="16">
        <f>Tabla1[[#This Row],[total_profit]]/Tabla1[[#This Row],[Total Selling Value]]</f>
        <v>0.21875000000000003</v>
      </c>
      <c r="W489" s="4" t="str">
        <f>IF(Tabla1[[#This Row],[Total Buying Value]]&gt;=((2/3)*MAX(Tabla1[Total Buying Value])),"Grande",IF(Tabla1[[#This Row],[Total Buying Value]]&lt;=((1/3)*MAX(Tabla1[Total Buying Value])),"Pequeña","Mediana"))</f>
        <v>Mediana</v>
      </c>
      <c r="X489" s="4" t="str">
        <f>IF(Tabla1[[#This Row],[PAYMENT MODE]]="CASH","VERDADERO","FALSO")</f>
        <v>VERDADERO</v>
      </c>
      <c r="Y489" s="15" t="str">
        <f>TEXT(Tabla1[[#This Row],[formatted_date]],"mmm-aaaa")</f>
        <v>nov-2022</v>
      </c>
    </row>
    <row r="490" spans="1:25">
      <c r="A490">
        <v>44873</v>
      </c>
      <c r="B490" t="s">
        <v>63</v>
      </c>
      <c r="C490" t="str">
        <f>Tabla1[[#This Row],[DATE]]&amp;Tabla1[[#This Row],[PRODUCT ID]]</f>
        <v>44873P0036</v>
      </c>
      <c r="D490">
        <v>11</v>
      </c>
      <c r="E490" t="s">
        <v>68</v>
      </c>
      <c r="F490" t="s">
        <v>138</v>
      </c>
      <c r="G490" s="5">
        <v>14</v>
      </c>
      <c r="H490" t="s">
        <v>116</v>
      </c>
      <c r="I490" t="s">
        <v>121</v>
      </c>
      <c r="J490" t="s">
        <v>123</v>
      </c>
      <c r="K490" s="12">
        <v>90</v>
      </c>
      <c r="L490" s="12">
        <v>96.3</v>
      </c>
      <c r="M490" s="12">
        <v>990</v>
      </c>
      <c r="N490" s="8">
        <v>1059.3</v>
      </c>
      <c r="O490">
        <v>8</v>
      </c>
      <c r="P490" t="s">
        <v>136</v>
      </c>
      <c r="Q490">
        <v>2022</v>
      </c>
      <c r="R490" s="3">
        <v>44873</v>
      </c>
      <c r="S490" s="8">
        <f>Tabla1[[#This Row],[DISCOUNT %]]%*Tabla1[[#This Row],[Total Selling Value]]</f>
        <v>148.30200000000002</v>
      </c>
      <c r="T490" s="12">
        <f>Tabla1[[#This Row],[SELLING PRICE]]-Tabla1[[#This Row],[BUYING PRIZE]]</f>
        <v>6.2999999999999972</v>
      </c>
      <c r="U490" s="12">
        <f>Tabla1[[#This Row],[profit_per_product]]*Tabla1[[#This Row],[QUANTITY]]</f>
        <v>69.299999999999969</v>
      </c>
      <c r="V490" s="16">
        <f>Tabla1[[#This Row],[total_profit]]/Tabla1[[#This Row],[Total Selling Value]]</f>
        <v>6.5420560747663531E-2</v>
      </c>
      <c r="W490" s="4" t="str">
        <f>IF(Tabla1[[#This Row],[Total Buying Value]]&gt;=((2/3)*MAX(Tabla1[Total Buying Value])),"Grande",IF(Tabla1[[#This Row],[Total Buying Value]]&lt;=((1/3)*MAX(Tabla1[Total Buying Value])),"Pequeña","Mediana"))</f>
        <v>Mediana</v>
      </c>
      <c r="X490" s="4" t="str">
        <f>IF(Tabla1[[#This Row],[PAYMENT MODE]]="CASH","VERDADERO","FALSO")</f>
        <v>VERDADERO</v>
      </c>
      <c r="Y490" s="15" t="str">
        <f>TEXT(Tabla1[[#This Row],[formatted_date]],"mmm-aaaa")</f>
        <v>nov-2022</v>
      </c>
    </row>
    <row r="491" spans="1:25">
      <c r="A491">
        <v>44873</v>
      </c>
      <c r="B491" t="s">
        <v>60</v>
      </c>
      <c r="C491" t="str">
        <f>Tabla1[[#This Row],[DATE]]&amp;Tabla1[[#This Row],[PRODUCT ID]]</f>
        <v>44873P0019</v>
      </c>
      <c r="D491">
        <v>10</v>
      </c>
      <c r="E491" t="s">
        <v>68</v>
      </c>
      <c r="F491" t="s">
        <v>71</v>
      </c>
      <c r="G491" s="5">
        <v>34</v>
      </c>
      <c r="H491" t="s">
        <v>112</v>
      </c>
      <c r="I491" t="s">
        <v>120</v>
      </c>
      <c r="J491" t="s">
        <v>122</v>
      </c>
      <c r="K491" s="12">
        <v>150</v>
      </c>
      <c r="L491" s="12">
        <v>210</v>
      </c>
      <c r="M491" s="12">
        <v>1500</v>
      </c>
      <c r="N491" s="8">
        <v>2100</v>
      </c>
      <c r="O491">
        <v>8</v>
      </c>
      <c r="P491" t="s">
        <v>136</v>
      </c>
      <c r="Q491">
        <v>2022</v>
      </c>
      <c r="R491" s="3">
        <v>44873</v>
      </c>
      <c r="S491" s="8">
        <f>Tabla1[[#This Row],[DISCOUNT %]]%*Tabla1[[#This Row],[Total Selling Value]]</f>
        <v>714</v>
      </c>
      <c r="T491" s="12">
        <f>Tabla1[[#This Row],[SELLING PRICE]]-Tabla1[[#This Row],[BUYING PRIZE]]</f>
        <v>60</v>
      </c>
      <c r="U491" s="12">
        <f>Tabla1[[#This Row],[profit_per_product]]*Tabla1[[#This Row],[QUANTITY]]</f>
        <v>600</v>
      </c>
      <c r="V491" s="16">
        <f>Tabla1[[#This Row],[total_profit]]/Tabla1[[#This Row],[Total Selling Value]]</f>
        <v>0.2857142857142857</v>
      </c>
      <c r="W491" s="4" t="str">
        <f>IF(Tabla1[[#This Row],[Total Buying Value]]&gt;=((2/3)*MAX(Tabla1[Total Buying Value])),"Grande",IF(Tabla1[[#This Row],[Total Buying Value]]&lt;=((1/3)*MAX(Tabla1[Total Buying Value])),"Pequeña","Mediana"))</f>
        <v>Grande</v>
      </c>
      <c r="X491" s="4" t="str">
        <f>IF(Tabla1[[#This Row],[PAYMENT MODE]]="CASH","VERDADERO","FALSO")</f>
        <v>FALSO</v>
      </c>
      <c r="Y491" s="15" t="str">
        <f>TEXT(Tabla1[[#This Row],[formatted_date]],"mmm-aaaa")</f>
        <v>nov-2022</v>
      </c>
    </row>
    <row r="492" spans="1:25">
      <c r="A492">
        <v>44874</v>
      </c>
      <c r="B492" t="s">
        <v>46</v>
      </c>
      <c r="C492" t="str">
        <f>Tabla1[[#This Row],[DATE]]&amp;Tabla1[[#This Row],[PRODUCT ID]]</f>
        <v>44874P0027</v>
      </c>
      <c r="D492">
        <v>8</v>
      </c>
      <c r="E492" t="s">
        <v>71</v>
      </c>
      <c r="F492" t="s">
        <v>138</v>
      </c>
      <c r="G492" s="5">
        <v>18</v>
      </c>
      <c r="H492" t="s">
        <v>97</v>
      </c>
      <c r="I492" t="s">
        <v>121</v>
      </c>
      <c r="J492" t="s">
        <v>124</v>
      </c>
      <c r="K492" s="12">
        <v>48</v>
      </c>
      <c r="L492" s="12">
        <v>57.12</v>
      </c>
      <c r="M492" s="12">
        <v>384</v>
      </c>
      <c r="N492" s="8">
        <v>456.96</v>
      </c>
      <c r="O492">
        <v>9</v>
      </c>
      <c r="P492" t="s">
        <v>136</v>
      </c>
      <c r="Q492">
        <v>2022</v>
      </c>
      <c r="R492" s="3">
        <v>44874</v>
      </c>
      <c r="S492" s="8">
        <f>Tabla1[[#This Row],[DISCOUNT %]]%*Tabla1[[#This Row],[Total Selling Value]]</f>
        <v>82.252799999999993</v>
      </c>
      <c r="T492" s="12">
        <f>Tabla1[[#This Row],[SELLING PRICE]]-Tabla1[[#This Row],[BUYING PRIZE]]</f>
        <v>9.1199999999999974</v>
      </c>
      <c r="U492" s="12">
        <f>Tabla1[[#This Row],[profit_per_product]]*Tabla1[[#This Row],[QUANTITY]]</f>
        <v>72.95999999999998</v>
      </c>
      <c r="V492" s="16">
        <f>Tabla1[[#This Row],[total_profit]]/Tabla1[[#This Row],[Total Selling Value]]</f>
        <v>0.15966386554621845</v>
      </c>
      <c r="W492" s="4" t="str">
        <f>IF(Tabla1[[#This Row],[Total Buying Value]]&gt;=((2/3)*MAX(Tabla1[Total Buying Value])),"Grande",IF(Tabla1[[#This Row],[Total Buying Value]]&lt;=((1/3)*MAX(Tabla1[Total Buying Value])),"Pequeña","Mediana"))</f>
        <v>Pequeña</v>
      </c>
      <c r="X492" s="4" t="str">
        <f>IF(Tabla1[[#This Row],[PAYMENT MODE]]="CASH","VERDADERO","FALSO")</f>
        <v>VERDADERO</v>
      </c>
      <c r="Y492" s="15" t="str">
        <f>TEXT(Tabla1[[#This Row],[formatted_date]],"mmm-aaaa")</f>
        <v>nov-2022</v>
      </c>
    </row>
    <row r="493" spans="1:25">
      <c r="A493">
        <v>44875</v>
      </c>
      <c r="B493" t="s">
        <v>50</v>
      </c>
      <c r="C493" t="str">
        <f>Tabla1[[#This Row],[DATE]]&amp;Tabla1[[#This Row],[PRODUCT ID]]</f>
        <v>44875P0018</v>
      </c>
      <c r="D493">
        <v>7</v>
      </c>
      <c r="E493" t="s">
        <v>70</v>
      </c>
      <c r="F493" t="s">
        <v>71</v>
      </c>
      <c r="G493" s="5">
        <v>14</v>
      </c>
      <c r="H493" t="s">
        <v>102</v>
      </c>
      <c r="I493" t="s">
        <v>120</v>
      </c>
      <c r="J493" t="s">
        <v>125</v>
      </c>
      <c r="K493" s="12">
        <v>37</v>
      </c>
      <c r="L493" s="12">
        <v>49.21</v>
      </c>
      <c r="M493" s="12">
        <v>259</v>
      </c>
      <c r="N493" s="8">
        <v>344.47</v>
      </c>
      <c r="O493">
        <v>10</v>
      </c>
      <c r="P493" t="s">
        <v>136</v>
      </c>
      <c r="Q493">
        <v>2022</v>
      </c>
      <c r="R493" s="3">
        <v>44875</v>
      </c>
      <c r="S493" s="8">
        <f>Tabla1[[#This Row],[DISCOUNT %]]%*Tabla1[[#This Row],[Total Selling Value]]</f>
        <v>48.225800000000007</v>
      </c>
      <c r="T493" s="12">
        <f>Tabla1[[#This Row],[SELLING PRICE]]-Tabla1[[#This Row],[BUYING PRIZE]]</f>
        <v>12.21</v>
      </c>
      <c r="U493" s="12">
        <f>Tabla1[[#This Row],[profit_per_product]]*Tabla1[[#This Row],[QUANTITY]]</f>
        <v>85.47</v>
      </c>
      <c r="V493" s="16">
        <f>Tabla1[[#This Row],[total_profit]]/Tabla1[[#This Row],[Total Selling Value]]</f>
        <v>0.24812030075187969</v>
      </c>
      <c r="W493" s="4" t="str">
        <f>IF(Tabla1[[#This Row],[Total Buying Value]]&gt;=((2/3)*MAX(Tabla1[Total Buying Value])),"Grande",IF(Tabla1[[#This Row],[Total Buying Value]]&lt;=((1/3)*MAX(Tabla1[Total Buying Value])),"Pequeña","Mediana"))</f>
        <v>Pequeña</v>
      </c>
      <c r="X493" s="4" t="str">
        <f>IF(Tabla1[[#This Row],[PAYMENT MODE]]="CASH","VERDADERO","FALSO")</f>
        <v>FALSO</v>
      </c>
      <c r="Y493" s="15" t="str">
        <f>TEXT(Tabla1[[#This Row],[formatted_date]],"mmm-aaaa")</f>
        <v>nov-2022</v>
      </c>
    </row>
    <row r="494" spans="1:25">
      <c r="A494">
        <v>44878</v>
      </c>
      <c r="B494" t="s">
        <v>46</v>
      </c>
      <c r="C494" t="str">
        <f>Tabla1[[#This Row],[DATE]]&amp;Tabla1[[#This Row],[PRODUCT ID]]</f>
        <v>44878P0027</v>
      </c>
      <c r="D494">
        <v>10</v>
      </c>
      <c r="E494" t="s">
        <v>68</v>
      </c>
      <c r="F494" t="s">
        <v>138</v>
      </c>
      <c r="G494" s="5">
        <v>0</v>
      </c>
      <c r="H494" t="s">
        <v>97</v>
      </c>
      <c r="I494" t="s">
        <v>121</v>
      </c>
      <c r="J494" t="s">
        <v>124</v>
      </c>
      <c r="K494" s="12">
        <v>48</v>
      </c>
      <c r="L494" s="12">
        <v>57.12</v>
      </c>
      <c r="M494" s="12">
        <v>480</v>
      </c>
      <c r="N494" s="8">
        <v>571.20000000000005</v>
      </c>
      <c r="O494">
        <v>13</v>
      </c>
      <c r="P494" t="s">
        <v>136</v>
      </c>
      <c r="Q494">
        <v>2022</v>
      </c>
      <c r="R494" s="3">
        <v>44878</v>
      </c>
      <c r="S494" s="8">
        <f>Tabla1[[#This Row],[DISCOUNT %]]%*Tabla1[[#This Row],[Total Selling Value]]</f>
        <v>0</v>
      </c>
      <c r="T494" s="12">
        <f>Tabla1[[#This Row],[SELLING PRICE]]-Tabla1[[#This Row],[BUYING PRIZE]]</f>
        <v>9.1199999999999974</v>
      </c>
      <c r="U494" s="12">
        <f>Tabla1[[#This Row],[profit_per_product]]*Tabla1[[#This Row],[QUANTITY]]</f>
        <v>91.199999999999974</v>
      </c>
      <c r="V494" s="16">
        <f>Tabla1[[#This Row],[total_profit]]/Tabla1[[#This Row],[Total Selling Value]]</f>
        <v>0.15966386554621842</v>
      </c>
      <c r="W494" s="4" t="str">
        <f>IF(Tabla1[[#This Row],[Total Buying Value]]&gt;=((2/3)*MAX(Tabla1[Total Buying Value])),"Grande",IF(Tabla1[[#This Row],[Total Buying Value]]&lt;=((1/3)*MAX(Tabla1[Total Buying Value])),"Pequeña","Mediana"))</f>
        <v>Pequeña</v>
      </c>
      <c r="X494" s="4" t="str">
        <f>IF(Tabla1[[#This Row],[PAYMENT MODE]]="CASH","VERDADERO","FALSO")</f>
        <v>VERDADERO</v>
      </c>
      <c r="Y494" s="15" t="str">
        <f>TEXT(Tabla1[[#This Row],[formatted_date]],"mmm-aaaa")</f>
        <v>nov-2022</v>
      </c>
    </row>
    <row r="495" spans="1:25">
      <c r="A495">
        <v>44879</v>
      </c>
      <c r="B495" t="s">
        <v>49</v>
      </c>
      <c r="C495" t="str">
        <f>Tabla1[[#This Row],[DATE]]&amp;Tabla1[[#This Row],[PRODUCT ID]]</f>
        <v>44879P0002</v>
      </c>
      <c r="D495">
        <v>1</v>
      </c>
      <c r="E495" t="s">
        <v>70</v>
      </c>
      <c r="F495" t="s">
        <v>138</v>
      </c>
      <c r="G495" s="5">
        <v>15</v>
      </c>
      <c r="H495" t="s">
        <v>101</v>
      </c>
      <c r="I495" t="s">
        <v>119</v>
      </c>
      <c r="J495" t="s">
        <v>123</v>
      </c>
      <c r="K495" s="12">
        <v>105</v>
      </c>
      <c r="L495" s="12">
        <v>142.80000000000001</v>
      </c>
      <c r="M495" s="12">
        <v>105</v>
      </c>
      <c r="N495" s="8">
        <v>142.80000000000001</v>
      </c>
      <c r="O495">
        <v>14</v>
      </c>
      <c r="P495" t="s">
        <v>136</v>
      </c>
      <c r="Q495">
        <v>2022</v>
      </c>
      <c r="R495" s="3">
        <v>44879</v>
      </c>
      <c r="S495" s="8">
        <f>Tabla1[[#This Row],[DISCOUNT %]]%*Tabla1[[#This Row],[Total Selling Value]]</f>
        <v>21.42</v>
      </c>
      <c r="T495" s="12">
        <f>Tabla1[[#This Row],[SELLING PRICE]]-Tabla1[[#This Row],[BUYING PRIZE]]</f>
        <v>37.800000000000011</v>
      </c>
      <c r="U495" s="12">
        <f>Tabla1[[#This Row],[profit_per_product]]*Tabla1[[#This Row],[QUANTITY]]</f>
        <v>37.800000000000011</v>
      </c>
      <c r="V495" s="16">
        <f>Tabla1[[#This Row],[total_profit]]/Tabla1[[#This Row],[Total Selling Value]]</f>
        <v>0.26470588235294124</v>
      </c>
      <c r="W495" s="4" t="str">
        <f>IF(Tabla1[[#This Row],[Total Buying Value]]&gt;=((2/3)*MAX(Tabla1[Total Buying Value])),"Grande",IF(Tabla1[[#This Row],[Total Buying Value]]&lt;=((1/3)*MAX(Tabla1[Total Buying Value])),"Pequeña","Mediana"))</f>
        <v>Pequeña</v>
      </c>
      <c r="X495" s="4" t="str">
        <f>IF(Tabla1[[#This Row],[PAYMENT MODE]]="CASH","VERDADERO","FALSO")</f>
        <v>VERDADERO</v>
      </c>
      <c r="Y495" s="15" t="str">
        <f>TEXT(Tabla1[[#This Row],[formatted_date]],"mmm-aaaa")</f>
        <v>nov-2022</v>
      </c>
    </row>
    <row r="496" spans="1:25">
      <c r="A496">
        <v>44880</v>
      </c>
      <c r="B496" t="s">
        <v>55</v>
      </c>
      <c r="C496" t="str">
        <f>Tabla1[[#This Row],[DATE]]&amp;Tabla1[[#This Row],[PRODUCT ID]]</f>
        <v>44880P0012</v>
      </c>
      <c r="D496">
        <v>14</v>
      </c>
      <c r="E496" t="s">
        <v>70</v>
      </c>
      <c r="F496" t="s">
        <v>138</v>
      </c>
      <c r="G496" s="5">
        <v>4</v>
      </c>
      <c r="H496" t="s">
        <v>107</v>
      </c>
      <c r="I496" t="s">
        <v>120</v>
      </c>
      <c r="J496" t="s">
        <v>123</v>
      </c>
      <c r="K496" s="12">
        <v>73</v>
      </c>
      <c r="L496" s="12">
        <v>94.17</v>
      </c>
      <c r="M496" s="12">
        <v>1022</v>
      </c>
      <c r="N496" s="8">
        <v>1318.38</v>
      </c>
      <c r="O496">
        <v>15</v>
      </c>
      <c r="P496" t="s">
        <v>136</v>
      </c>
      <c r="Q496">
        <v>2022</v>
      </c>
      <c r="R496" s="3">
        <v>44880</v>
      </c>
      <c r="S496" s="8">
        <f>Tabla1[[#This Row],[DISCOUNT %]]%*Tabla1[[#This Row],[Total Selling Value]]</f>
        <v>52.735200000000006</v>
      </c>
      <c r="T496" s="12">
        <f>Tabla1[[#This Row],[SELLING PRICE]]-Tabla1[[#This Row],[BUYING PRIZE]]</f>
        <v>21.17</v>
      </c>
      <c r="U496" s="12">
        <f>Tabla1[[#This Row],[profit_per_product]]*Tabla1[[#This Row],[QUANTITY]]</f>
        <v>296.38</v>
      </c>
      <c r="V496" s="16">
        <f>Tabla1[[#This Row],[total_profit]]/Tabla1[[#This Row],[Total Selling Value]]</f>
        <v>0.22480620155038758</v>
      </c>
      <c r="W496" s="4" t="str">
        <f>IF(Tabla1[[#This Row],[Total Buying Value]]&gt;=((2/3)*MAX(Tabla1[Total Buying Value])),"Grande",IF(Tabla1[[#This Row],[Total Buying Value]]&lt;=((1/3)*MAX(Tabla1[Total Buying Value])),"Pequeña","Mediana"))</f>
        <v>Mediana</v>
      </c>
      <c r="X496" s="4" t="str">
        <f>IF(Tabla1[[#This Row],[PAYMENT MODE]]="CASH","VERDADERO","FALSO")</f>
        <v>VERDADERO</v>
      </c>
      <c r="Y496" s="15" t="str">
        <f>TEXT(Tabla1[[#This Row],[formatted_date]],"mmm-aaaa")</f>
        <v>nov-2022</v>
      </c>
    </row>
    <row r="497" spans="1:25">
      <c r="A497">
        <v>44881</v>
      </c>
      <c r="B497" t="s">
        <v>59</v>
      </c>
      <c r="C497" t="str">
        <f>Tabla1[[#This Row],[DATE]]&amp;Tabla1[[#This Row],[PRODUCT ID]]</f>
        <v>44881P0017</v>
      </c>
      <c r="D497">
        <v>8</v>
      </c>
      <c r="E497" t="s">
        <v>71</v>
      </c>
      <c r="F497" t="s">
        <v>71</v>
      </c>
      <c r="G497" s="5">
        <v>41</v>
      </c>
      <c r="H497" t="s">
        <v>111</v>
      </c>
      <c r="I497" t="s">
        <v>120</v>
      </c>
      <c r="J497" t="s">
        <v>122</v>
      </c>
      <c r="K497" s="12">
        <v>134</v>
      </c>
      <c r="L497" s="12">
        <v>156.78</v>
      </c>
      <c r="M497" s="12">
        <v>1072</v>
      </c>
      <c r="N497" s="8">
        <v>1254.24</v>
      </c>
      <c r="O497">
        <v>16</v>
      </c>
      <c r="P497" t="s">
        <v>136</v>
      </c>
      <c r="Q497">
        <v>2022</v>
      </c>
      <c r="R497" s="3">
        <v>44881</v>
      </c>
      <c r="S497" s="8">
        <f>Tabla1[[#This Row],[DISCOUNT %]]%*Tabla1[[#This Row],[Total Selling Value]]</f>
        <v>514.23839999999996</v>
      </c>
      <c r="T497" s="12">
        <f>Tabla1[[#This Row],[SELLING PRICE]]-Tabla1[[#This Row],[BUYING PRIZE]]</f>
        <v>22.78</v>
      </c>
      <c r="U497" s="12">
        <f>Tabla1[[#This Row],[profit_per_product]]*Tabla1[[#This Row],[QUANTITY]]</f>
        <v>182.24</v>
      </c>
      <c r="V497" s="16">
        <f>Tabla1[[#This Row],[total_profit]]/Tabla1[[#This Row],[Total Selling Value]]</f>
        <v>0.14529914529914531</v>
      </c>
      <c r="W497" s="4" t="str">
        <f>IF(Tabla1[[#This Row],[Total Buying Value]]&gt;=((2/3)*MAX(Tabla1[Total Buying Value])),"Grande",IF(Tabla1[[#This Row],[Total Buying Value]]&lt;=((1/3)*MAX(Tabla1[Total Buying Value])),"Pequeña","Mediana"))</f>
        <v>Mediana</v>
      </c>
      <c r="X497" s="4" t="str">
        <f>IF(Tabla1[[#This Row],[PAYMENT MODE]]="CASH","VERDADERO","FALSO")</f>
        <v>FALSO</v>
      </c>
      <c r="Y497" s="15" t="str">
        <f>TEXT(Tabla1[[#This Row],[formatted_date]],"mmm-aaaa")</f>
        <v>nov-2022</v>
      </c>
    </row>
    <row r="498" spans="1:25">
      <c r="A498">
        <v>44883</v>
      </c>
      <c r="B498" t="s">
        <v>33</v>
      </c>
      <c r="C498" t="str">
        <f>Tabla1[[#This Row],[DATE]]&amp;Tabla1[[#This Row],[PRODUCT ID]]</f>
        <v>44883P0034</v>
      </c>
      <c r="D498">
        <v>8</v>
      </c>
      <c r="E498" t="s">
        <v>70</v>
      </c>
      <c r="F498" t="s">
        <v>138</v>
      </c>
      <c r="G498" s="5">
        <v>33</v>
      </c>
      <c r="H498" t="s">
        <v>83</v>
      </c>
      <c r="I498" t="s">
        <v>121</v>
      </c>
      <c r="J498" t="s">
        <v>124</v>
      </c>
      <c r="K498" s="12">
        <v>55</v>
      </c>
      <c r="L498" s="12">
        <v>58.3</v>
      </c>
      <c r="M498" s="12">
        <v>440</v>
      </c>
      <c r="N498" s="8">
        <v>466.4</v>
      </c>
      <c r="O498">
        <v>18</v>
      </c>
      <c r="P498" t="s">
        <v>136</v>
      </c>
      <c r="Q498">
        <v>2022</v>
      </c>
      <c r="R498" s="3">
        <v>44883</v>
      </c>
      <c r="S498" s="8">
        <f>Tabla1[[#This Row],[DISCOUNT %]]%*Tabla1[[#This Row],[Total Selling Value]]</f>
        <v>153.91200000000001</v>
      </c>
      <c r="T498" s="12">
        <f>Tabla1[[#This Row],[SELLING PRICE]]-Tabla1[[#This Row],[BUYING PRIZE]]</f>
        <v>3.2999999999999972</v>
      </c>
      <c r="U498" s="12">
        <f>Tabla1[[#This Row],[profit_per_product]]*Tabla1[[#This Row],[QUANTITY]]</f>
        <v>26.399999999999977</v>
      </c>
      <c r="V498" s="16">
        <f>Tabla1[[#This Row],[total_profit]]/Tabla1[[#This Row],[Total Selling Value]]</f>
        <v>5.6603773584905613E-2</v>
      </c>
      <c r="W498" s="4" t="str">
        <f>IF(Tabla1[[#This Row],[Total Buying Value]]&gt;=((2/3)*MAX(Tabla1[Total Buying Value])),"Grande",IF(Tabla1[[#This Row],[Total Buying Value]]&lt;=((1/3)*MAX(Tabla1[Total Buying Value])),"Pequeña","Mediana"))</f>
        <v>Pequeña</v>
      </c>
      <c r="X498" s="4" t="str">
        <f>IF(Tabla1[[#This Row],[PAYMENT MODE]]="CASH","VERDADERO","FALSO")</f>
        <v>VERDADERO</v>
      </c>
      <c r="Y498" s="15" t="str">
        <f>TEXT(Tabla1[[#This Row],[formatted_date]],"mmm-aaaa")</f>
        <v>nov-2022</v>
      </c>
    </row>
    <row r="499" spans="1:25">
      <c r="A499">
        <v>44886</v>
      </c>
      <c r="B499" t="s">
        <v>34</v>
      </c>
      <c r="C499" t="str">
        <f>Tabla1[[#This Row],[DATE]]&amp;Tabla1[[#This Row],[PRODUCT ID]]</f>
        <v>44886P0020</v>
      </c>
      <c r="D499">
        <v>6</v>
      </c>
      <c r="E499" t="s">
        <v>70</v>
      </c>
      <c r="F499" t="s">
        <v>138</v>
      </c>
      <c r="G499" s="5">
        <v>24</v>
      </c>
      <c r="H499" t="s">
        <v>84</v>
      </c>
      <c r="I499" t="s">
        <v>117</v>
      </c>
      <c r="J499" t="s">
        <v>124</v>
      </c>
      <c r="K499" s="12">
        <v>61</v>
      </c>
      <c r="L499" s="12">
        <v>76.25</v>
      </c>
      <c r="M499" s="12">
        <v>366</v>
      </c>
      <c r="N499" s="8">
        <v>457.5</v>
      </c>
      <c r="O499">
        <v>21</v>
      </c>
      <c r="P499" t="s">
        <v>136</v>
      </c>
      <c r="Q499">
        <v>2022</v>
      </c>
      <c r="R499" s="3">
        <v>44886</v>
      </c>
      <c r="S499" s="8">
        <f>Tabla1[[#This Row],[DISCOUNT %]]%*Tabla1[[#This Row],[Total Selling Value]]</f>
        <v>109.8</v>
      </c>
      <c r="T499" s="12">
        <f>Tabla1[[#This Row],[SELLING PRICE]]-Tabla1[[#This Row],[BUYING PRIZE]]</f>
        <v>15.25</v>
      </c>
      <c r="U499" s="12">
        <f>Tabla1[[#This Row],[profit_per_product]]*Tabla1[[#This Row],[QUANTITY]]</f>
        <v>91.5</v>
      </c>
      <c r="V499" s="16">
        <f>Tabla1[[#This Row],[total_profit]]/Tabla1[[#This Row],[Total Selling Value]]</f>
        <v>0.2</v>
      </c>
      <c r="W499" s="4" t="str">
        <f>IF(Tabla1[[#This Row],[Total Buying Value]]&gt;=((2/3)*MAX(Tabla1[Total Buying Value])),"Grande",IF(Tabla1[[#This Row],[Total Buying Value]]&lt;=((1/3)*MAX(Tabla1[Total Buying Value])),"Pequeña","Mediana"))</f>
        <v>Pequeña</v>
      </c>
      <c r="X499" s="4" t="str">
        <f>IF(Tabla1[[#This Row],[PAYMENT MODE]]="CASH","VERDADERO","FALSO")</f>
        <v>VERDADERO</v>
      </c>
      <c r="Y499" s="15" t="str">
        <f>TEXT(Tabla1[[#This Row],[formatted_date]],"mmm-aaaa")</f>
        <v>nov-2022</v>
      </c>
    </row>
    <row r="500" spans="1:25">
      <c r="A500">
        <v>44888</v>
      </c>
      <c r="B500" t="s">
        <v>63</v>
      </c>
      <c r="C500" t="str">
        <f>Tabla1[[#This Row],[DATE]]&amp;Tabla1[[#This Row],[PRODUCT ID]]</f>
        <v>44888P0036</v>
      </c>
      <c r="D500">
        <v>12</v>
      </c>
      <c r="E500" t="s">
        <v>71</v>
      </c>
      <c r="F500" t="s">
        <v>71</v>
      </c>
      <c r="G500" s="5">
        <v>16</v>
      </c>
      <c r="H500" t="s">
        <v>116</v>
      </c>
      <c r="I500" t="s">
        <v>121</v>
      </c>
      <c r="J500" t="s">
        <v>123</v>
      </c>
      <c r="K500" s="12">
        <v>90</v>
      </c>
      <c r="L500" s="12">
        <v>96.3</v>
      </c>
      <c r="M500" s="12">
        <v>1080</v>
      </c>
      <c r="N500" s="8">
        <v>1155.5999999999999</v>
      </c>
      <c r="O500">
        <v>23</v>
      </c>
      <c r="P500" t="s">
        <v>136</v>
      </c>
      <c r="Q500">
        <v>2022</v>
      </c>
      <c r="R500" s="3">
        <v>44888</v>
      </c>
      <c r="S500" s="8">
        <f>Tabla1[[#This Row],[DISCOUNT %]]%*Tabla1[[#This Row],[Total Selling Value]]</f>
        <v>184.89599999999999</v>
      </c>
      <c r="T500" s="12">
        <f>Tabla1[[#This Row],[SELLING PRICE]]-Tabla1[[#This Row],[BUYING PRIZE]]</f>
        <v>6.2999999999999972</v>
      </c>
      <c r="U500" s="12">
        <f>Tabla1[[#This Row],[profit_per_product]]*Tabla1[[#This Row],[QUANTITY]]</f>
        <v>75.599999999999966</v>
      </c>
      <c r="V500" s="16">
        <f>Tabla1[[#This Row],[total_profit]]/Tabla1[[#This Row],[Total Selling Value]]</f>
        <v>6.5420560747663531E-2</v>
      </c>
      <c r="W500" s="4" t="str">
        <f>IF(Tabla1[[#This Row],[Total Buying Value]]&gt;=((2/3)*MAX(Tabla1[Total Buying Value])),"Grande",IF(Tabla1[[#This Row],[Total Buying Value]]&lt;=((1/3)*MAX(Tabla1[Total Buying Value])),"Pequeña","Mediana"))</f>
        <v>Mediana</v>
      </c>
      <c r="X500" s="4" t="str">
        <f>IF(Tabla1[[#This Row],[PAYMENT MODE]]="CASH","VERDADERO","FALSO")</f>
        <v>FALSO</v>
      </c>
      <c r="Y500" s="15" t="str">
        <f>TEXT(Tabla1[[#This Row],[formatted_date]],"mmm-aaaa")</f>
        <v>nov-2022</v>
      </c>
    </row>
    <row r="501" spans="1:25">
      <c r="A501">
        <v>44890</v>
      </c>
      <c r="B501" t="s">
        <v>23</v>
      </c>
      <c r="C501" t="str">
        <f>Tabla1[[#This Row],[DATE]]&amp;Tabla1[[#This Row],[PRODUCT ID]]</f>
        <v>44890P0004</v>
      </c>
      <c r="D501">
        <v>5</v>
      </c>
      <c r="E501" t="s">
        <v>70</v>
      </c>
      <c r="F501" t="s">
        <v>138</v>
      </c>
      <c r="G501" s="5">
        <v>38</v>
      </c>
      <c r="H501" t="s">
        <v>76</v>
      </c>
      <c r="I501" t="s">
        <v>119</v>
      </c>
      <c r="J501" t="s">
        <v>124</v>
      </c>
      <c r="K501" s="12">
        <v>44</v>
      </c>
      <c r="L501" s="12">
        <v>48.84</v>
      </c>
      <c r="M501" s="12">
        <v>220</v>
      </c>
      <c r="N501" s="8">
        <v>244.2</v>
      </c>
      <c r="O501">
        <v>25</v>
      </c>
      <c r="P501" t="s">
        <v>136</v>
      </c>
      <c r="Q501">
        <v>2022</v>
      </c>
      <c r="R501" s="3">
        <v>44890</v>
      </c>
      <c r="S501" s="8">
        <f>Tabla1[[#This Row],[DISCOUNT %]]%*Tabla1[[#This Row],[Total Selling Value]]</f>
        <v>92.795999999999992</v>
      </c>
      <c r="T501" s="12">
        <f>Tabla1[[#This Row],[SELLING PRICE]]-Tabla1[[#This Row],[BUYING PRIZE]]</f>
        <v>4.8400000000000034</v>
      </c>
      <c r="U501" s="12">
        <f>Tabla1[[#This Row],[profit_per_product]]*Tabla1[[#This Row],[QUANTITY]]</f>
        <v>24.200000000000017</v>
      </c>
      <c r="V501" s="16">
        <f>Tabla1[[#This Row],[total_profit]]/Tabla1[[#This Row],[Total Selling Value]]</f>
        <v>9.9099099099099169E-2</v>
      </c>
      <c r="W501" s="4" t="str">
        <f>IF(Tabla1[[#This Row],[Total Buying Value]]&gt;=((2/3)*MAX(Tabla1[Total Buying Value])),"Grande",IF(Tabla1[[#This Row],[Total Buying Value]]&lt;=((1/3)*MAX(Tabla1[Total Buying Value])),"Pequeña","Mediana"))</f>
        <v>Pequeña</v>
      </c>
      <c r="X501" s="4" t="str">
        <f>IF(Tabla1[[#This Row],[PAYMENT MODE]]="CASH","VERDADERO","FALSO")</f>
        <v>VERDADERO</v>
      </c>
      <c r="Y501" s="15" t="str">
        <f>TEXT(Tabla1[[#This Row],[formatted_date]],"mmm-aaaa")</f>
        <v>nov-2022</v>
      </c>
    </row>
    <row r="502" spans="1:25">
      <c r="A502">
        <v>44891</v>
      </c>
      <c r="B502" t="s">
        <v>38</v>
      </c>
      <c r="C502" t="str">
        <f>Tabla1[[#This Row],[DATE]]&amp;Tabla1[[#This Row],[PRODUCT ID]]</f>
        <v>44891P0032</v>
      </c>
      <c r="D502">
        <v>5</v>
      </c>
      <c r="E502" t="s">
        <v>70</v>
      </c>
      <c r="F502" t="s">
        <v>71</v>
      </c>
      <c r="G502" s="5">
        <v>52</v>
      </c>
      <c r="H502" t="s">
        <v>88</v>
      </c>
      <c r="I502" t="s">
        <v>121</v>
      </c>
      <c r="J502" t="s">
        <v>123</v>
      </c>
      <c r="K502" s="12">
        <v>89</v>
      </c>
      <c r="L502" s="12">
        <v>117.48</v>
      </c>
      <c r="M502" s="12">
        <v>445</v>
      </c>
      <c r="N502" s="8">
        <v>587.4</v>
      </c>
      <c r="O502">
        <v>26</v>
      </c>
      <c r="P502" t="s">
        <v>136</v>
      </c>
      <c r="Q502">
        <v>2022</v>
      </c>
      <c r="R502" s="3">
        <v>44891</v>
      </c>
      <c r="S502" s="8">
        <f>Tabla1[[#This Row],[DISCOUNT %]]%*Tabla1[[#This Row],[Total Selling Value]]</f>
        <v>305.44799999999998</v>
      </c>
      <c r="T502" s="12">
        <f>Tabla1[[#This Row],[SELLING PRICE]]-Tabla1[[#This Row],[BUYING PRIZE]]</f>
        <v>28.480000000000004</v>
      </c>
      <c r="U502" s="12">
        <f>Tabla1[[#This Row],[profit_per_product]]*Tabla1[[#This Row],[QUANTITY]]</f>
        <v>142.40000000000003</v>
      </c>
      <c r="V502" s="16">
        <f>Tabla1[[#This Row],[total_profit]]/Tabla1[[#This Row],[Total Selling Value]]</f>
        <v>0.24242424242424249</v>
      </c>
      <c r="W502" s="4" t="str">
        <f>IF(Tabla1[[#This Row],[Total Buying Value]]&gt;=((2/3)*MAX(Tabla1[Total Buying Value])),"Grande",IF(Tabla1[[#This Row],[Total Buying Value]]&lt;=((1/3)*MAX(Tabla1[Total Buying Value])),"Pequeña","Mediana"))</f>
        <v>Pequeña</v>
      </c>
      <c r="X502" s="4" t="str">
        <f>IF(Tabla1[[#This Row],[PAYMENT MODE]]="CASH","VERDADERO","FALSO")</f>
        <v>FALSO</v>
      </c>
      <c r="Y502" s="15" t="str">
        <f>TEXT(Tabla1[[#This Row],[formatted_date]],"mmm-aaaa")</f>
        <v>nov-2022</v>
      </c>
    </row>
    <row r="503" spans="1:25">
      <c r="A503">
        <v>44892</v>
      </c>
      <c r="B503" t="s">
        <v>33</v>
      </c>
      <c r="C503" t="str">
        <f>Tabla1[[#This Row],[DATE]]&amp;Tabla1[[#This Row],[PRODUCT ID]]</f>
        <v>44892P0034</v>
      </c>
      <c r="D503">
        <v>15</v>
      </c>
      <c r="E503" t="s">
        <v>70</v>
      </c>
      <c r="F503" t="s">
        <v>71</v>
      </c>
      <c r="G503" s="5">
        <v>36</v>
      </c>
      <c r="H503" t="s">
        <v>83</v>
      </c>
      <c r="I503" t="s">
        <v>121</v>
      </c>
      <c r="J503" t="s">
        <v>124</v>
      </c>
      <c r="K503" s="12">
        <v>55</v>
      </c>
      <c r="L503" s="12">
        <v>58.3</v>
      </c>
      <c r="M503" s="12">
        <v>825</v>
      </c>
      <c r="N503" s="8">
        <v>874.5</v>
      </c>
      <c r="O503">
        <v>27</v>
      </c>
      <c r="P503" t="s">
        <v>136</v>
      </c>
      <c r="Q503">
        <v>2022</v>
      </c>
      <c r="R503" s="3">
        <v>44892</v>
      </c>
      <c r="S503" s="8">
        <f>Tabla1[[#This Row],[DISCOUNT %]]%*Tabla1[[#This Row],[Total Selling Value]]</f>
        <v>314.82</v>
      </c>
      <c r="T503" s="12">
        <f>Tabla1[[#This Row],[SELLING PRICE]]-Tabla1[[#This Row],[BUYING PRIZE]]</f>
        <v>3.2999999999999972</v>
      </c>
      <c r="U503" s="12">
        <f>Tabla1[[#This Row],[profit_per_product]]*Tabla1[[#This Row],[QUANTITY]]</f>
        <v>49.499999999999957</v>
      </c>
      <c r="V503" s="16">
        <f>Tabla1[[#This Row],[total_profit]]/Tabla1[[#This Row],[Total Selling Value]]</f>
        <v>5.6603773584905613E-2</v>
      </c>
      <c r="W503" s="4" t="str">
        <f>IF(Tabla1[[#This Row],[Total Buying Value]]&gt;=((2/3)*MAX(Tabla1[Total Buying Value])),"Grande",IF(Tabla1[[#This Row],[Total Buying Value]]&lt;=((1/3)*MAX(Tabla1[Total Buying Value])),"Pequeña","Mediana"))</f>
        <v>Mediana</v>
      </c>
      <c r="X503" s="4" t="str">
        <f>IF(Tabla1[[#This Row],[PAYMENT MODE]]="CASH","VERDADERO","FALSO")</f>
        <v>FALSO</v>
      </c>
      <c r="Y503" s="15" t="str">
        <f>TEXT(Tabla1[[#This Row],[formatted_date]],"mmm-aaaa")</f>
        <v>nov-2022</v>
      </c>
    </row>
    <row r="504" spans="1:25">
      <c r="A504">
        <v>44893</v>
      </c>
      <c r="B504" t="s">
        <v>25</v>
      </c>
      <c r="C504" t="str">
        <f>Tabla1[[#This Row],[DATE]]&amp;Tabla1[[#This Row],[PRODUCT ID]]</f>
        <v>44893P0031</v>
      </c>
      <c r="D504">
        <v>8</v>
      </c>
      <c r="E504" t="s">
        <v>70</v>
      </c>
      <c r="F504" t="s">
        <v>138</v>
      </c>
      <c r="G504" s="5">
        <v>16</v>
      </c>
      <c r="H504" t="s">
        <v>78</v>
      </c>
      <c r="I504" t="s">
        <v>121</v>
      </c>
      <c r="J504" t="s">
        <v>123</v>
      </c>
      <c r="K504" s="12">
        <v>93</v>
      </c>
      <c r="L504" s="12">
        <v>104.16</v>
      </c>
      <c r="M504" s="12">
        <v>744</v>
      </c>
      <c r="N504" s="8">
        <v>833.28</v>
      </c>
      <c r="O504">
        <v>28</v>
      </c>
      <c r="P504" t="s">
        <v>136</v>
      </c>
      <c r="Q504">
        <v>2022</v>
      </c>
      <c r="R504" s="3">
        <v>44893</v>
      </c>
      <c r="S504" s="8">
        <f>Tabla1[[#This Row],[DISCOUNT %]]%*Tabla1[[#This Row],[Total Selling Value]]</f>
        <v>133.32480000000001</v>
      </c>
      <c r="T504" s="12">
        <f>Tabla1[[#This Row],[SELLING PRICE]]-Tabla1[[#This Row],[BUYING PRIZE]]</f>
        <v>11.159999999999997</v>
      </c>
      <c r="U504" s="12">
        <f>Tabla1[[#This Row],[profit_per_product]]*Tabla1[[#This Row],[QUANTITY]]</f>
        <v>89.279999999999973</v>
      </c>
      <c r="V504" s="16">
        <f>Tabla1[[#This Row],[total_profit]]/Tabla1[[#This Row],[Total Selling Value]]</f>
        <v>0.10714285714285711</v>
      </c>
      <c r="W504" s="4" t="str">
        <f>IF(Tabla1[[#This Row],[Total Buying Value]]&gt;=((2/3)*MAX(Tabla1[Total Buying Value])),"Grande",IF(Tabla1[[#This Row],[Total Buying Value]]&lt;=((1/3)*MAX(Tabla1[Total Buying Value])),"Pequeña","Mediana"))</f>
        <v>Pequeña</v>
      </c>
      <c r="X504" s="4" t="str">
        <f>IF(Tabla1[[#This Row],[PAYMENT MODE]]="CASH","VERDADERO","FALSO")</f>
        <v>VERDADERO</v>
      </c>
      <c r="Y504" s="15" t="str">
        <f>TEXT(Tabla1[[#This Row],[formatted_date]],"mmm-aaaa")</f>
        <v>nov-2022</v>
      </c>
    </row>
    <row r="505" spans="1:25">
      <c r="A505">
        <v>44895</v>
      </c>
      <c r="B505" t="s">
        <v>47</v>
      </c>
      <c r="C505" t="str">
        <f>Tabla1[[#This Row],[DATE]]&amp;Tabla1[[#This Row],[PRODUCT ID]]</f>
        <v>44895P0015</v>
      </c>
      <c r="D505">
        <v>2</v>
      </c>
      <c r="E505" t="s">
        <v>70</v>
      </c>
      <c r="F505" t="s">
        <v>71</v>
      </c>
      <c r="G505" s="5">
        <v>41</v>
      </c>
      <c r="H505" t="s">
        <v>98</v>
      </c>
      <c r="I505" t="s">
        <v>120</v>
      </c>
      <c r="J505" t="s">
        <v>125</v>
      </c>
      <c r="K505" s="12">
        <v>12</v>
      </c>
      <c r="L505" s="12">
        <v>15.72</v>
      </c>
      <c r="M505" s="12">
        <v>24</v>
      </c>
      <c r="N505" s="8">
        <v>31.44</v>
      </c>
      <c r="O505">
        <v>30</v>
      </c>
      <c r="P505" t="s">
        <v>136</v>
      </c>
      <c r="Q505">
        <v>2022</v>
      </c>
      <c r="R505" s="3">
        <v>44895</v>
      </c>
      <c r="S505" s="8">
        <f>Tabla1[[#This Row],[DISCOUNT %]]%*Tabla1[[#This Row],[Total Selling Value]]</f>
        <v>12.8904</v>
      </c>
      <c r="T505" s="12">
        <f>Tabla1[[#This Row],[SELLING PRICE]]-Tabla1[[#This Row],[BUYING PRIZE]]</f>
        <v>3.7200000000000006</v>
      </c>
      <c r="U505" s="12">
        <f>Tabla1[[#This Row],[profit_per_product]]*Tabla1[[#This Row],[QUANTITY]]</f>
        <v>7.4400000000000013</v>
      </c>
      <c r="V505" s="16">
        <f>Tabla1[[#This Row],[total_profit]]/Tabla1[[#This Row],[Total Selling Value]]</f>
        <v>0.23664122137404583</v>
      </c>
      <c r="W505" s="4" t="str">
        <f>IF(Tabla1[[#This Row],[Total Buying Value]]&gt;=((2/3)*MAX(Tabla1[Total Buying Value])),"Grande",IF(Tabla1[[#This Row],[Total Buying Value]]&lt;=((1/3)*MAX(Tabla1[Total Buying Value])),"Pequeña","Mediana"))</f>
        <v>Pequeña</v>
      </c>
      <c r="X505" s="4" t="str">
        <f>IF(Tabla1[[#This Row],[PAYMENT MODE]]="CASH","VERDADERO","FALSO")</f>
        <v>FALSO</v>
      </c>
      <c r="Y505" s="15" t="str">
        <f>TEXT(Tabla1[[#This Row],[formatted_date]],"mmm-aaaa")</f>
        <v>nov-2022</v>
      </c>
    </row>
    <row r="506" spans="1:25">
      <c r="A506">
        <v>44898</v>
      </c>
      <c r="B506" t="s">
        <v>53</v>
      </c>
      <c r="C506" t="str">
        <f>Tabla1[[#This Row],[DATE]]&amp;Tabla1[[#This Row],[PRODUCT ID]]</f>
        <v>44898P0028</v>
      </c>
      <c r="D506">
        <v>5</v>
      </c>
      <c r="E506" t="s">
        <v>68</v>
      </c>
      <c r="F506" t="s">
        <v>138</v>
      </c>
      <c r="G506" s="5">
        <v>54</v>
      </c>
      <c r="H506" t="s">
        <v>105</v>
      </c>
      <c r="I506" t="s">
        <v>121</v>
      </c>
      <c r="J506" t="s">
        <v>125</v>
      </c>
      <c r="K506" s="12">
        <v>37</v>
      </c>
      <c r="L506" s="12">
        <v>41.81</v>
      </c>
      <c r="M506" s="12">
        <v>185</v>
      </c>
      <c r="N506" s="8">
        <v>209.05</v>
      </c>
      <c r="O506">
        <v>3</v>
      </c>
      <c r="P506" t="s">
        <v>137</v>
      </c>
      <c r="Q506">
        <v>2022</v>
      </c>
      <c r="R506" s="3">
        <v>44898</v>
      </c>
      <c r="S506" s="8">
        <f>Tabla1[[#This Row],[DISCOUNT %]]%*Tabla1[[#This Row],[Total Selling Value]]</f>
        <v>112.88700000000001</v>
      </c>
      <c r="T506" s="12">
        <f>Tabla1[[#This Row],[SELLING PRICE]]-Tabla1[[#This Row],[BUYING PRIZE]]</f>
        <v>4.8100000000000023</v>
      </c>
      <c r="U506" s="12">
        <f>Tabla1[[#This Row],[profit_per_product]]*Tabla1[[#This Row],[QUANTITY]]</f>
        <v>24.050000000000011</v>
      </c>
      <c r="V506" s="16">
        <f>Tabla1[[#This Row],[total_profit]]/Tabla1[[#This Row],[Total Selling Value]]</f>
        <v>0.11504424778761067</v>
      </c>
      <c r="W506" s="4" t="str">
        <f>IF(Tabla1[[#This Row],[Total Buying Value]]&gt;=((2/3)*MAX(Tabla1[Total Buying Value])),"Grande",IF(Tabla1[[#This Row],[Total Buying Value]]&lt;=((1/3)*MAX(Tabla1[Total Buying Value])),"Pequeña","Mediana"))</f>
        <v>Pequeña</v>
      </c>
      <c r="X506" s="4" t="str">
        <f>IF(Tabla1[[#This Row],[PAYMENT MODE]]="CASH","VERDADERO","FALSO")</f>
        <v>VERDADERO</v>
      </c>
      <c r="Y506" s="15" t="str">
        <f>TEXT(Tabla1[[#This Row],[formatted_date]],"mmm-aaaa")</f>
        <v>dic-2022</v>
      </c>
    </row>
    <row r="507" spans="1:25">
      <c r="A507">
        <v>44899</v>
      </c>
      <c r="B507" t="s">
        <v>62</v>
      </c>
      <c r="C507" t="str">
        <f>Tabla1[[#This Row],[DATE]]&amp;Tabla1[[#This Row],[PRODUCT ID]]</f>
        <v>44899P0026</v>
      </c>
      <c r="D507">
        <v>10</v>
      </c>
      <c r="E507" t="s">
        <v>70</v>
      </c>
      <c r="F507" t="s">
        <v>138</v>
      </c>
      <c r="G507" s="5">
        <v>43</v>
      </c>
      <c r="H507" t="s">
        <v>115</v>
      </c>
      <c r="I507" t="s">
        <v>121</v>
      </c>
      <c r="J507" t="s">
        <v>125</v>
      </c>
      <c r="K507" s="12">
        <v>18</v>
      </c>
      <c r="L507" s="12">
        <v>24.66</v>
      </c>
      <c r="M507" s="12">
        <v>180</v>
      </c>
      <c r="N507" s="8">
        <v>246.6</v>
      </c>
      <c r="O507">
        <v>4</v>
      </c>
      <c r="P507" t="s">
        <v>137</v>
      </c>
      <c r="Q507">
        <v>2022</v>
      </c>
      <c r="R507" s="3">
        <v>44899</v>
      </c>
      <c r="S507" s="8">
        <f>Tabla1[[#This Row],[DISCOUNT %]]%*Tabla1[[#This Row],[Total Selling Value]]</f>
        <v>106.038</v>
      </c>
      <c r="T507" s="12">
        <f>Tabla1[[#This Row],[SELLING PRICE]]-Tabla1[[#This Row],[BUYING PRIZE]]</f>
        <v>6.66</v>
      </c>
      <c r="U507" s="12">
        <f>Tabla1[[#This Row],[profit_per_product]]*Tabla1[[#This Row],[QUANTITY]]</f>
        <v>66.599999999999994</v>
      </c>
      <c r="V507" s="16">
        <f>Tabla1[[#This Row],[total_profit]]/Tabla1[[#This Row],[Total Selling Value]]</f>
        <v>0.27007299270072993</v>
      </c>
      <c r="W507" s="4" t="str">
        <f>IF(Tabla1[[#This Row],[Total Buying Value]]&gt;=((2/3)*MAX(Tabla1[Total Buying Value])),"Grande",IF(Tabla1[[#This Row],[Total Buying Value]]&lt;=((1/3)*MAX(Tabla1[Total Buying Value])),"Pequeña","Mediana"))</f>
        <v>Pequeña</v>
      </c>
      <c r="X507" s="4" t="str">
        <f>IF(Tabla1[[#This Row],[PAYMENT MODE]]="CASH","VERDADERO","FALSO")</f>
        <v>VERDADERO</v>
      </c>
      <c r="Y507" s="15" t="str">
        <f>TEXT(Tabla1[[#This Row],[formatted_date]],"mmm-aaaa")</f>
        <v>dic-2022</v>
      </c>
    </row>
    <row r="508" spans="1:25">
      <c r="A508">
        <v>44899</v>
      </c>
      <c r="B508" t="s">
        <v>31</v>
      </c>
      <c r="C508" t="str">
        <f>Tabla1[[#This Row],[DATE]]&amp;Tabla1[[#This Row],[PRODUCT ID]]</f>
        <v>44899P0044</v>
      </c>
      <c r="D508">
        <v>15</v>
      </c>
      <c r="E508" t="s">
        <v>70</v>
      </c>
      <c r="F508" t="s">
        <v>138</v>
      </c>
      <c r="G508" s="5">
        <v>16</v>
      </c>
      <c r="H508" t="s">
        <v>81</v>
      </c>
      <c r="I508" t="s">
        <v>118</v>
      </c>
      <c r="J508" t="s">
        <v>123</v>
      </c>
      <c r="K508" s="12">
        <v>76</v>
      </c>
      <c r="L508" s="12">
        <v>82.08</v>
      </c>
      <c r="M508" s="12">
        <v>1140</v>
      </c>
      <c r="N508" s="8">
        <v>1231.2</v>
      </c>
      <c r="O508">
        <v>4</v>
      </c>
      <c r="P508" t="s">
        <v>137</v>
      </c>
      <c r="Q508">
        <v>2022</v>
      </c>
      <c r="R508" s="3">
        <v>44899</v>
      </c>
      <c r="S508" s="8">
        <f>Tabla1[[#This Row],[DISCOUNT %]]%*Tabla1[[#This Row],[Total Selling Value]]</f>
        <v>196.99200000000002</v>
      </c>
      <c r="T508" s="12">
        <f>Tabla1[[#This Row],[SELLING PRICE]]-Tabla1[[#This Row],[BUYING PRIZE]]</f>
        <v>6.0799999999999983</v>
      </c>
      <c r="U508" s="12">
        <f>Tabla1[[#This Row],[profit_per_product]]*Tabla1[[#This Row],[QUANTITY]]</f>
        <v>91.199999999999974</v>
      </c>
      <c r="V508" s="16">
        <f>Tabla1[[#This Row],[total_profit]]/Tabla1[[#This Row],[Total Selling Value]]</f>
        <v>7.4074074074074056E-2</v>
      </c>
      <c r="W508" s="4" t="str">
        <f>IF(Tabla1[[#This Row],[Total Buying Value]]&gt;=((2/3)*MAX(Tabla1[Total Buying Value])),"Grande",IF(Tabla1[[#This Row],[Total Buying Value]]&lt;=((1/3)*MAX(Tabla1[Total Buying Value])),"Pequeña","Mediana"))</f>
        <v>Mediana</v>
      </c>
      <c r="X508" s="4" t="str">
        <f>IF(Tabla1[[#This Row],[PAYMENT MODE]]="CASH","VERDADERO","FALSO")</f>
        <v>VERDADERO</v>
      </c>
      <c r="Y508" s="15" t="str">
        <f>TEXT(Tabla1[[#This Row],[formatted_date]],"mmm-aaaa")</f>
        <v>dic-2022</v>
      </c>
    </row>
    <row r="509" spans="1:25">
      <c r="A509">
        <v>44902</v>
      </c>
      <c r="B509" t="s">
        <v>21</v>
      </c>
      <c r="C509" t="str">
        <f>Tabla1[[#This Row],[DATE]]&amp;Tabla1[[#This Row],[PRODUCT ID]]</f>
        <v>44902P0038</v>
      </c>
      <c r="D509">
        <v>12</v>
      </c>
      <c r="E509" t="s">
        <v>70</v>
      </c>
      <c r="F509" t="s">
        <v>138</v>
      </c>
      <c r="G509" s="5">
        <v>54</v>
      </c>
      <c r="H509" t="s">
        <v>74</v>
      </c>
      <c r="I509" t="s">
        <v>118</v>
      </c>
      <c r="J509" t="s">
        <v>123</v>
      </c>
      <c r="K509" s="12">
        <v>72</v>
      </c>
      <c r="L509" s="12">
        <v>79.92</v>
      </c>
      <c r="M509" s="12">
        <v>864</v>
      </c>
      <c r="N509" s="8">
        <v>959.04</v>
      </c>
      <c r="O509">
        <v>7</v>
      </c>
      <c r="P509" t="s">
        <v>137</v>
      </c>
      <c r="Q509">
        <v>2022</v>
      </c>
      <c r="R509" s="3">
        <v>44902</v>
      </c>
      <c r="S509" s="8">
        <f>Tabla1[[#This Row],[DISCOUNT %]]%*Tabla1[[#This Row],[Total Selling Value]]</f>
        <v>517.88160000000005</v>
      </c>
      <c r="T509" s="12">
        <f>Tabla1[[#This Row],[SELLING PRICE]]-Tabla1[[#This Row],[BUYING PRIZE]]</f>
        <v>7.9200000000000017</v>
      </c>
      <c r="U509" s="12">
        <f>Tabla1[[#This Row],[profit_per_product]]*Tabla1[[#This Row],[QUANTITY]]</f>
        <v>95.04000000000002</v>
      </c>
      <c r="V509" s="16">
        <f>Tabla1[[#This Row],[total_profit]]/Tabla1[[#This Row],[Total Selling Value]]</f>
        <v>9.9099099099099128E-2</v>
      </c>
      <c r="W509" s="4" t="str">
        <f>IF(Tabla1[[#This Row],[Total Buying Value]]&gt;=((2/3)*MAX(Tabla1[Total Buying Value])),"Grande",IF(Tabla1[[#This Row],[Total Buying Value]]&lt;=((1/3)*MAX(Tabla1[Total Buying Value])),"Pequeña","Mediana"))</f>
        <v>Mediana</v>
      </c>
      <c r="X509" s="4" t="str">
        <f>IF(Tabla1[[#This Row],[PAYMENT MODE]]="CASH","VERDADERO","FALSO")</f>
        <v>VERDADERO</v>
      </c>
      <c r="Y509" s="15" t="str">
        <f>TEXT(Tabla1[[#This Row],[formatted_date]],"mmm-aaaa")</f>
        <v>dic-2022</v>
      </c>
    </row>
    <row r="510" spans="1:25">
      <c r="A510">
        <v>44902</v>
      </c>
      <c r="B510" t="s">
        <v>41</v>
      </c>
      <c r="C510" t="str">
        <f>Tabla1[[#This Row],[DATE]]&amp;Tabla1[[#This Row],[PRODUCT ID]]</f>
        <v>44902P0016</v>
      </c>
      <c r="D510">
        <v>13</v>
      </c>
      <c r="E510" t="s">
        <v>70</v>
      </c>
      <c r="F510" t="s">
        <v>71</v>
      </c>
      <c r="G510" s="5">
        <v>33</v>
      </c>
      <c r="H510" t="s">
        <v>91</v>
      </c>
      <c r="I510" t="s">
        <v>120</v>
      </c>
      <c r="J510" t="s">
        <v>125</v>
      </c>
      <c r="K510" s="12">
        <v>13</v>
      </c>
      <c r="L510" s="12">
        <v>16.64</v>
      </c>
      <c r="M510" s="12">
        <v>169</v>
      </c>
      <c r="N510" s="8">
        <v>216.32</v>
      </c>
      <c r="O510">
        <v>7</v>
      </c>
      <c r="P510" t="s">
        <v>137</v>
      </c>
      <c r="Q510">
        <v>2022</v>
      </c>
      <c r="R510" s="3">
        <v>44902</v>
      </c>
      <c r="S510" s="8">
        <f>Tabla1[[#This Row],[DISCOUNT %]]%*Tabla1[[#This Row],[Total Selling Value]]</f>
        <v>71.385599999999997</v>
      </c>
      <c r="T510" s="12">
        <f>Tabla1[[#This Row],[SELLING PRICE]]-Tabla1[[#This Row],[BUYING PRIZE]]</f>
        <v>3.6400000000000006</v>
      </c>
      <c r="U510" s="12">
        <f>Tabla1[[#This Row],[profit_per_product]]*Tabla1[[#This Row],[QUANTITY]]</f>
        <v>47.320000000000007</v>
      </c>
      <c r="V510" s="16">
        <f>Tabla1[[#This Row],[total_profit]]/Tabla1[[#This Row],[Total Selling Value]]</f>
        <v>0.21875000000000003</v>
      </c>
      <c r="W510" s="4" t="str">
        <f>IF(Tabla1[[#This Row],[Total Buying Value]]&gt;=((2/3)*MAX(Tabla1[Total Buying Value])),"Grande",IF(Tabla1[[#This Row],[Total Buying Value]]&lt;=((1/3)*MAX(Tabla1[Total Buying Value])),"Pequeña","Mediana"))</f>
        <v>Pequeña</v>
      </c>
      <c r="X510" s="4" t="str">
        <f>IF(Tabla1[[#This Row],[PAYMENT MODE]]="CASH","VERDADERO","FALSO")</f>
        <v>FALSO</v>
      </c>
      <c r="Y510" s="15" t="str">
        <f>TEXT(Tabla1[[#This Row],[formatted_date]],"mmm-aaaa")</f>
        <v>dic-2022</v>
      </c>
    </row>
    <row r="511" spans="1:25">
      <c r="A511">
        <v>44902</v>
      </c>
      <c r="B511" t="s">
        <v>21</v>
      </c>
      <c r="C511" t="str">
        <f>Tabla1[[#This Row],[DATE]]&amp;Tabla1[[#This Row],[PRODUCT ID]]</f>
        <v>44902P0038</v>
      </c>
      <c r="D511">
        <v>5</v>
      </c>
      <c r="E511" t="s">
        <v>70</v>
      </c>
      <c r="F511" t="s">
        <v>138</v>
      </c>
      <c r="G511" s="5">
        <v>10</v>
      </c>
      <c r="H511" t="s">
        <v>74</v>
      </c>
      <c r="I511" t="s">
        <v>118</v>
      </c>
      <c r="J511" t="s">
        <v>123</v>
      </c>
      <c r="K511" s="12">
        <v>72</v>
      </c>
      <c r="L511" s="12">
        <v>79.92</v>
      </c>
      <c r="M511" s="12">
        <v>360</v>
      </c>
      <c r="N511" s="8">
        <v>399.6</v>
      </c>
      <c r="O511">
        <v>7</v>
      </c>
      <c r="P511" t="s">
        <v>137</v>
      </c>
      <c r="Q511">
        <v>2022</v>
      </c>
      <c r="R511" s="3">
        <v>44902</v>
      </c>
      <c r="S511" s="8">
        <f>Tabla1[[#This Row],[DISCOUNT %]]%*Tabla1[[#This Row],[Total Selling Value]]</f>
        <v>39.960000000000008</v>
      </c>
      <c r="T511" s="12">
        <f>Tabla1[[#This Row],[SELLING PRICE]]-Tabla1[[#This Row],[BUYING PRIZE]]</f>
        <v>7.9200000000000017</v>
      </c>
      <c r="U511" s="12">
        <f>Tabla1[[#This Row],[profit_per_product]]*Tabla1[[#This Row],[QUANTITY]]</f>
        <v>39.600000000000009</v>
      </c>
      <c r="V511" s="16">
        <f>Tabla1[[#This Row],[total_profit]]/Tabla1[[#This Row],[Total Selling Value]]</f>
        <v>9.9099099099099114E-2</v>
      </c>
      <c r="W511" s="4" t="str">
        <f>IF(Tabla1[[#This Row],[Total Buying Value]]&gt;=((2/3)*MAX(Tabla1[Total Buying Value])),"Grande",IF(Tabla1[[#This Row],[Total Buying Value]]&lt;=((1/3)*MAX(Tabla1[Total Buying Value])),"Pequeña","Mediana"))</f>
        <v>Pequeña</v>
      </c>
      <c r="X511" s="4" t="str">
        <f>IF(Tabla1[[#This Row],[PAYMENT MODE]]="CASH","VERDADERO","FALSO")</f>
        <v>VERDADERO</v>
      </c>
      <c r="Y511" s="15" t="str">
        <f>TEXT(Tabla1[[#This Row],[formatted_date]],"mmm-aaaa")</f>
        <v>dic-2022</v>
      </c>
    </row>
    <row r="512" spans="1:25">
      <c r="A512">
        <v>44906</v>
      </c>
      <c r="B512" t="s">
        <v>46</v>
      </c>
      <c r="C512" t="str">
        <f>Tabla1[[#This Row],[DATE]]&amp;Tabla1[[#This Row],[PRODUCT ID]]</f>
        <v>44906P0027</v>
      </c>
      <c r="D512">
        <v>5</v>
      </c>
      <c r="E512" t="s">
        <v>70</v>
      </c>
      <c r="F512" t="s">
        <v>71</v>
      </c>
      <c r="G512" s="5">
        <v>7</v>
      </c>
      <c r="H512" t="s">
        <v>97</v>
      </c>
      <c r="I512" t="s">
        <v>121</v>
      </c>
      <c r="J512" t="s">
        <v>124</v>
      </c>
      <c r="K512" s="12">
        <v>48</v>
      </c>
      <c r="L512" s="12">
        <v>57.12</v>
      </c>
      <c r="M512" s="12">
        <v>240</v>
      </c>
      <c r="N512" s="8">
        <v>285.60000000000002</v>
      </c>
      <c r="O512">
        <v>11</v>
      </c>
      <c r="P512" t="s">
        <v>137</v>
      </c>
      <c r="Q512">
        <v>2022</v>
      </c>
      <c r="R512" s="3">
        <v>44906</v>
      </c>
      <c r="S512" s="8">
        <f>Tabla1[[#This Row],[DISCOUNT %]]%*Tabla1[[#This Row],[Total Selling Value]]</f>
        <v>19.992000000000004</v>
      </c>
      <c r="T512" s="12">
        <f>Tabla1[[#This Row],[SELLING PRICE]]-Tabla1[[#This Row],[BUYING PRIZE]]</f>
        <v>9.1199999999999974</v>
      </c>
      <c r="U512" s="12">
        <f>Tabla1[[#This Row],[profit_per_product]]*Tabla1[[#This Row],[QUANTITY]]</f>
        <v>45.599999999999987</v>
      </c>
      <c r="V512" s="16">
        <f>Tabla1[[#This Row],[total_profit]]/Tabla1[[#This Row],[Total Selling Value]]</f>
        <v>0.15966386554621842</v>
      </c>
      <c r="W512" s="4" t="str">
        <f>IF(Tabla1[[#This Row],[Total Buying Value]]&gt;=((2/3)*MAX(Tabla1[Total Buying Value])),"Grande",IF(Tabla1[[#This Row],[Total Buying Value]]&lt;=((1/3)*MAX(Tabla1[Total Buying Value])),"Pequeña","Mediana"))</f>
        <v>Pequeña</v>
      </c>
      <c r="X512" s="4" t="str">
        <f>IF(Tabla1[[#This Row],[PAYMENT MODE]]="CASH","VERDADERO","FALSO")</f>
        <v>FALSO</v>
      </c>
      <c r="Y512" s="15" t="str">
        <f>TEXT(Tabla1[[#This Row],[formatted_date]],"mmm-aaaa")</f>
        <v>dic-2022</v>
      </c>
    </row>
    <row r="513" spans="1:25">
      <c r="A513">
        <v>44906</v>
      </c>
      <c r="B513" t="s">
        <v>22</v>
      </c>
      <c r="C513" t="str">
        <f>Tabla1[[#This Row],[DATE]]&amp;Tabla1[[#This Row],[PRODUCT ID]]</f>
        <v>44906P0013</v>
      </c>
      <c r="D513">
        <v>9</v>
      </c>
      <c r="E513" t="s">
        <v>68</v>
      </c>
      <c r="F513" t="s">
        <v>71</v>
      </c>
      <c r="G513" s="5">
        <v>47</v>
      </c>
      <c r="H513" t="s">
        <v>75</v>
      </c>
      <c r="I513" t="s">
        <v>120</v>
      </c>
      <c r="J513" t="s">
        <v>123</v>
      </c>
      <c r="K513" s="12">
        <v>112</v>
      </c>
      <c r="L513" s="12">
        <v>122.08</v>
      </c>
      <c r="M513" s="12">
        <v>1008</v>
      </c>
      <c r="N513" s="8">
        <v>1098.72</v>
      </c>
      <c r="O513">
        <v>11</v>
      </c>
      <c r="P513" t="s">
        <v>137</v>
      </c>
      <c r="Q513">
        <v>2022</v>
      </c>
      <c r="R513" s="3">
        <v>44906</v>
      </c>
      <c r="S513" s="8">
        <f>Tabla1[[#This Row],[DISCOUNT %]]%*Tabla1[[#This Row],[Total Selling Value]]</f>
        <v>516.39840000000004</v>
      </c>
      <c r="T513" s="12">
        <f>Tabla1[[#This Row],[SELLING PRICE]]-Tabla1[[#This Row],[BUYING PRIZE]]</f>
        <v>10.079999999999998</v>
      </c>
      <c r="U513" s="12">
        <f>Tabla1[[#This Row],[profit_per_product]]*Tabla1[[#This Row],[QUANTITY]]</f>
        <v>90.719999999999985</v>
      </c>
      <c r="V513" s="16">
        <f>Tabla1[[#This Row],[total_profit]]/Tabla1[[#This Row],[Total Selling Value]]</f>
        <v>8.2568807339449532E-2</v>
      </c>
      <c r="W513" s="4" t="str">
        <f>IF(Tabla1[[#This Row],[Total Buying Value]]&gt;=((2/3)*MAX(Tabla1[Total Buying Value])),"Grande",IF(Tabla1[[#This Row],[Total Buying Value]]&lt;=((1/3)*MAX(Tabla1[Total Buying Value])),"Pequeña","Mediana"))</f>
        <v>Mediana</v>
      </c>
      <c r="X513" s="4" t="str">
        <f>IF(Tabla1[[#This Row],[PAYMENT MODE]]="CASH","VERDADERO","FALSO")</f>
        <v>FALSO</v>
      </c>
      <c r="Y513" s="15" t="str">
        <f>TEXT(Tabla1[[#This Row],[formatted_date]],"mmm-aaaa")</f>
        <v>dic-2022</v>
      </c>
    </row>
    <row r="514" spans="1:25">
      <c r="A514">
        <v>44906</v>
      </c>
      <c r="B514" t="s">
        <v>29</v>
      </c>
      <c r="C514" t="str">
        <f>Tabla1[[#This Row],[DATE]]&amp;Tabla1[[#This Row],[PRODUCT ID]]</f>
        <v>44906P0014</v>
      </c>
      <c r="D514">
        <v>10</v>
      </c>
      <c r="E514" t="s">
        <v>71</v>
      </c>
      <c r="F514" t="s">
        <v>138</v>
      </c>
      <c r="G514" s="5">
        <v>28</v>
      </c>
      <c r="H514" t="s">
        <v>113</v>
      </c>
      <c r="I514" t="s">
        <v>120</v>
      </c>
      <c r="J514" t="s">
        <v>123</v>
      </c>
      <c r="K514" s="12">
        <v>112</v>
      </c>
      <c r="L514" s="12">
        <v>146.72</v>
      </c>
      <c r="M514" s="12">
        <v>1120</v>
      </c>
      <c r="N514" s="8">
        <v>1467.2</v>
      </c>
      <c r="O514">
        <v>11</v>
      </c>
      <c r="P514" t="s">
        <v>137</v>
      </c>
      <c r="Q514">
        <v>2022</v>
      </c>
      <c r="R514" s="3">
        <v>44906</v>
      </c>
      <c r="S514" s="8">
        <f>Tabla1[[#This Row],[DISCOUNT %]]%*Tabla1[[#This Row],[Total Selling Value]]</f>
        <v>410.81600000000003</v>
      </c>
      <c r="T514" s="12">
        <f>Tabla1[[#This Row],[SELLING PRICE]]-Tabla1[[#This Row],[BUYING PRIZE]]</f>
        <v>34.72</v>
      </c>
      <c r="U514" s="12">
        <f>Tabla1[[#This Row],[profit_per_product]]*Tabla1[[#This Row],[QUANTITY]]</f>
        <v>347.2</v>
      </c>
      <c r="V514" s="16">
        <f>Tabla1[[#This Row],[total_profit]]/Tabla1[[#This Row],[Total Selling Value]]</f>
        <v>0.23664122137404578</v>
      </c>
      <c r="W514" s="4" t="str">
        <f>IF(Tabla1[[#This Row],[Total Buying Value]]&gt;=((2/3)*MAX(Tabla1[Total Buying Value])),"Grande",IF(Tabla1[[#This Row],[Total Buying Value]]&lt;=((1/3)*MAX(Tabla1[Total Buying Value])),"Pequeña","Mediana"))</f>
        <v>Mediana</v>
      </c>
      <c r="X514" s="4" t="str">
        <f>IF(Tabla1[[#This Row],[PAYMENT MODE]]="CASH","VERDADERO","FALSO")</f>
        <v>VERDADERO</v>
      </c>
      <c r="Y514" s="15" t="str">
        <f>TEXT(Tabla1[[#This Row],[formatted_date]],"mmm-aaaa")</f>
        <v>dic-2022</v>
      </c>
    </row>
    <row r="515" spans="1:25">
      <c r="A515">
        <v>44907</v>
      </c>
      <c r="B515" t="s">
        <v>48</v>
      </c>
      <c r="C515" t="str">
        <f>Tabla1[[#This Row],[DATE]]&amp;Tabla1[[#This Row],[PRODUCT ID]]</f>
        <v>44907P0030</v>
      </c>
      <c r="D515">
        <v>9</v>
      </c>
      <c r="E515" t="s">
        <v>68</v>
      </c>
      <c r="F515" t="s">
        <v>138</v>
      </c>
      <c r="G515" s="5">
        <v>29</v>
      </c>
      <c r="H515" t="s">
        <v>99</v>
      </c>
      <c r="I515" t="s">
        <v>121</v>
      </c>
      <c r="J515" t="s">
        <v>122</v>
      </c>
      <c r="K515" s="12">
        <v>148</v>
      </c>
      <c r="L515" s="12">
        <v>201.28</v>
      </c>
      <c r="M515" s="12">
        <v>1332</v>
      </c>
      <c r="N515" s="8">
        <v>1811.52</v>
      </c>
      <c r="O515">
        <v>12</v>
      </c>
      <c r="P515" t="s">
        <v>137</v>
      </c>
      <c r="Q515">
        <v>2022</v>
      </c>
      <c r="R515" s="3">
        <v>44907</v>
      </c>
      <c r="S515" s="8">
        <f>Tabla1[[#This Row],[DISCOUNT %]]%*Tabla1[[#This Row],[Total Selling Value]]</f>
        <v>525.34079999999994</v>
      </c>
      <c r="T515" s="12">
        <f>Tabla1[[#This Row],[SELLING PRICE]]-Tabla1[[#This Row],[BUYING PRIZE]]</f>
        <v>53.28</v>
      </c>
      <c r="U515" s="12">
        <f>Tabla1[[#This Row],[profit_per_product]]*Tabla1[[#This Row],[QUANTITY]]</f>
        <v>479.52</v>
      </c>
      <c r="V515" s="16">
        <f>Tabla1[[#This Row],[total_profit]]/Tabla1[[#This Row],[Total Selling Value]]</f>
        <v>0.26470588235294118</v>
      </c>
      <c r="W515" s="4" t="str">
        <f>IF(Tabla1[[#This Row],[Total Buying Value]]&gt;=((2/3)*MAX(Tabla1[Total Buying Value])),"Grande",IF(Tabla1[[#This Row],[Total Buying Value]]&lt;=((1/3)*MAX(Tabla1[Total Buying Value])),"Pequeña","Mediana"))</f>
        <v>Mediana</v>
      </c>
      <c r="X515" s="4" t="str">
        <f>IF(Tabla1[[#This Row],[PAYMENT MODE]]="CASH","VERDADERO","FALSO")</f>
        <v>VERDADERO</v>
      </c>
      <c r="Y515" s="15" t="str">
        <f>TEXT(Tabla1[[#This Row],[formatted_date]],"mmm-aaaa")</f>
        <v>dic-2022</v>
      </c>
    </row>
    <row r="516" spans="1:25">
      <c r="A516">
        <v>44907</v>
      </c>
      <c r="B516" t="s">
        <v>61</v>
      </c>
      <c r="C516" t="str">
        <f>Tabla1[[#This Row],[DATE]]&amp;Tabla1[[#This Row],[PRODUCT ID]]</f>
        <v>44907P0041</v>
      </c>
      <c r="D516">
        <v>10</v>
      </c>
      <c r="E516" t="s">
        <v>68</v>
      </c>
      <c r="F516" t="s">
        <v>71</v>
      </c>
      <c r="G516" s="5">
        <v>3</v>
      </c>
      <c r="H516" t="s">
        <v>114</v>
      </c>
      <c r="I516" t="s">
        <v>118</v>
      </c>
      <c r="J516" t="s">
        <v>122</v>
      </c>
      <c r="K516" s="12">
        <v>138</v>
      </c>
      <c r="L516" s="12">
        <v>173.88</v>
      </c>
      <c r="M516" s="12">
        <v>1380</v>
      </c>
      <c r="N516" s="8">
        <v>1738.8</v>
      </c>
      <c r="O516">
        <v>12</v>
      </c>
      <c r="P516" t="s">
        <v>137</v>
      </c>
      <c r="Q516">
        <v>2022</v>
      </c>
      <c r="R516" s="3">
        <v>44907</v>
      </c>
      <c r="S516" s="8">
        <f>Tabla1[[#This Row],[DISCOUNT %]]%*Tabla1[[#This Row],[Total Selling Value]]</f>
        <v>52.163999999999994</v>
      </c>
      <c r="T516" s="12">
        <f>Tabla1[[#This Row],[SELLING PRICE]]-Tabla1[[#This Row],[BUYING PRIZE]]</f>
        <v>35.879999999999995</v>
      </c>
      <c r="U516" s="12">
        <f>Tabla1[[#This Row],[profit_per_product]]*Tabla1[[#This Row],[QUANTITY]]</f>
        <v>358.79999999999995</v>
      </c>
      <c r="V516" s="16">
        <f>Tabla1[[#This Row],[total_profit]]/Tabla1[[#This Row],[Total Selling Value]]</f>
        <v>0.20634920634920634</v>
      </c>
      <c r="W516" s="4" t="str">
        <f>IF(Tabla1[[#This Row],[Total Buying Value]]&gt;=((2/3)*MAX(Tabla1[Total Buying Value])),"Grande",IF(Tabla1[[#This Row],[Total Buying Value]]&lt;=((1/3)*MAX(Tabla1[Total Buying Value])),"Pequeña","Mediana"))</f>
        <v>Mediana</v>
      </c>
      <c r="X516" s="4" t="str">
        <f>IF(Tabla1[[#This Row],[PAYMENT MODE]]="CASH","VERDADERO","FALSO")</f>
        <v>FALSO</v>
      </c>
      <c r="Y516" s="15" t="str">
        <f>TEXT(Tabla1[[#This Row],[formatted_date]],"mmm-aaaa")</f>
        <v>dic-2022</v>
      </c>
    </row>
    <row r="517" spans="1:25">
      <c r="A517">
        <v>44909</v>
      </c>
      <c r="B517" t="s">
        <v>44</v>
      </c>
      <c r="C517" t="str">
        <f>Tabla1[[#This Row],[DATE]]&amp;Tabla1[[#This Row],[PRODUCT ID]]</f>
        <v>44909P0005</v>
      </c>
      <c r="D517">
        <v>4</v>
      </c>
      <c r="E517" t="s">
        <v>70</v>
      </c>
      <c r="F517" t="s">
        <v>138</v>
      </c>
      <c r="G517" s="5">
        <v>50</v>
      </c>
      <c r="H517" t="s">
        <v>95</v>
      </c>
      <c r="I517" t="s">
        <v>119</v>
      </c>
      <c r="J517" t="s">
        <v>122</v>
      </c>
      <c r="K517" s="12">
        <v>133</v>
      </c>
      <c r="L517" s="12">
        <v>155.61000000000001</v>
      </c>
      <c r="M517" s="12">
        <v>532</v>
      </c>
      <c r="N517" s="8">
        <v>622.44000000000005</v>
      </c>
      <c r="O517">
        <v>14</v>
      </c>
      <c r="P517" t="s">
        <v>137</v>
      </c>
      <c r="Q517">
        <v>2022</v>
      </c>
      <c r="R517" s="3">
        <v>44909</v>
      </c>
      <c r="S517" s="8">
        <f>Tabla1[[#This Row],[DISCOUNT %]]%*Tabla1[[#This Row],[Total Selling Value]]</f>
        <v>311.22000000000003</v>
      </c>
      <c r="T517" s="12">
        <f>Tabla1[[#This Row],[SELLING PRICE]]-Tabla1[[#This Row],[BUYING PRIZE]]</f>
        <v>22.610000000000014</v>
      </c>
      <c r="U517" s="12">
        <f>Tabla1[[#This Row],[profit_per_product]]*Tabla1[[#This Row],[QUANTITY]]</f>
        <v>90.440000000000055</v>
      </c>
      <c r="V517" s="16">
        <f>Tabla1[[#This Row],[total_profit]]/Tabla1[[#This Row],[Total Selling Value]]</f>
        <v>0.14529914529914537</v>
      </c>
      <c r="W517" s="4" t="str">
        <f>IF(Tabla1[[#This Row],[Total Buying Value]]&gt;=((2/3)*MAX(Tabla1[Total Buying Value])),"Grande",IF(Tabla1[[#This Row],[Total Buying Value]]&lt;=((1/3)*MAX(Tabla1[Total Buying Value])),"Pequeña","Mediana"))</f>
        <v>Pequeña</v>
      </c>
      <c r="X517" s="4" t="str">
        <f>IF(Tabla1[[#This Row],[PAYMENT MODE]]="CASH","VERDADERO","FALSO")</f>
        <v>VERDADERO</v>
      </c>
      <c r="Y517" s="15" t="str">
        <f>TEXT(Tabla1[[#This Row],[formatted_date]],"mmm-aaaa")</f>
        <v>dic-2022</v>
      </c>
    </row>
    <row r="518" spans="1:25">
      <c r="A518">
        <v>44910</v>
      </c>
      <c r="B518" t="s">
        <v>57</v>
      </c>
      <c r="C518" t="str">
        <f>Tabla1[[#This Row],[DATE]]&amp;Tabla1[[#This Row],[PRODUCT ID]]</f>
        <v>44910P0009</v>
      </c>
      <c r="D518">
        <v>13</v>
      </c>
      <c r="E518" t="s">
        <v>70</v>
      </c>
      <c r="F518" t="s">
        <v>71</v>
      </c>
      <c r="G518" s="5">
        <v>50</v>
      </c>
      <c r="H518" t="s">
        <v>109</v>
      </c>
      <c r="I518" t="s">
        <v>119</v>
      </c>
      <c r="J518" t="s">
        <v>125</v>
      </c>
      <c r="K518" s="12">
        <v>6</v>
      </c>
      <c r="L518" s="12">
        <v>7.8599999999999994</v>
      </c>
      <c r="M518" s="12">
        <v>78</v>
      </c>
      <c r="N518" s="8">
        <v>102.18</v>
      </c>
      <c r="O518">
        <v>15</v>
      </c>
      <c r="P518" t="s">
        <v>137</v>
      </c>
      <c r="Q518">
        <v>2022</v>
      </c>
      <c r="R518" s="3">
        <v>44910</v>
      </c>
      <c r="S518" s="8">
        <f>Tabla1[[#This Row],[DISCOUNT %]]%*Tabla1[[#This Row],[Total Selling Value]]</f>
        <v>51.09</v>
      </c>
      <c r="T518" s="12">
        <f>Tabla1[[#This Row],[SELLING PRICE]]-Tabla1[[#This Row],[BUYING PRIZE]]</f>
        <v>1.8599999999999994</v>
      </c>
      <c r="U518" s="12">
        <f>Tabla1[[#This Row],[profit_per_product]]*Tabla1[[#This Row],[QUANTITY]]</f>
        <v>24.179999999999993</v>
      </c>
      <c r="V518" s="16">
        <f>Tabla1[[#This Row],[total_profit]]/Tabla1[[#This Row],[Total Selling Value]]</f>
        <v>0.23664122137404572</v>
      </c>
      <c r="W518" s="4" t="str">
        <f>IF(Tabla1[[#This Row],[Total Buying Value]]&gt;=((2/3)*MAX(Tabla1[Total Buying Value])),"Grande",IF(Tabla1[[#This Row],[Total Buying Value]]&lt;=((1/3)*MAX(Tabla1[Total Buying Value])),"Pequeña","Mediana"))</f>
        <v>Pequeña</v>
      </c>
      <c r="X518" s="4" t="str">
        <f>IF(Tabla1[[#This Row],[PAYMENT MODE]]="CASH","VERDADERO","FALSO")</f>
        <v>FALSO</v>
      </c>
      <c r="Y518" s="15" t="str">
        <f>TEXT(Tabla1[[#This Row],[formatted_date]],"mmm-aaaa")</f>
        <v>dic-2022</v>
      </c>
    </row>
    <row r="519" spans="1:25">
      <c r="A519">
        <v>44914</v>
      </c>
      <c r="B519" t="s">
        <v>31</v>
      </c>
      <c r="C519" t="str">
        <f>Tabla1[[#This Row],[DATE]]&amp;Tabla1[[#This Row],[PRODUCT ID]]</f>
        <v>44914P0044</v>
      </c>
      <c r="D519">
        <v>7</v>
      </c>
      <c r="E519" t="s">
        <v>70</v>
      </c>
      <c r="F519" t="s">
        <v>71</v>
      </c>
      <c r="G519" s="5">
        <v>38</v>
      </c>
      <c r="H519" t="s">
        <v>81</v>
      </c>
      <c r="I519" t="s">
        <v>118</v>
      </c>
      <c r="J519" t="s">
        <v>123</v>
      </c>
      <c r="K519" s="12">
        <v>76</v>
      </c>
      <c r="L519" s="12">
        <v>82.08</v>
      </c>
      <c r="M519" s="12">
        <v>532</v>
      </c>
      <c r="N519" s="8">
        <v>574.55999999999995</v>
      </c>
      <c r="O519">
        <v>19</v>
      </c>
      <c r="P519" t="s">
        <v>137</v>
      </c>
      <c r="Q519">
        <v>2022</v>
      </c>
      <c r="R519" s="3">
        <v>44914</v>
      </c>
      <c r="S519" s="8">
        <f>Tabla1[[#This Row],[DISCOUNT %]]%*Tabla1[[#This Row],[Total Selling Value]]</f>
        <v>218.33279999999999</v>
      </c>
      <c r="T519" s="12">
        <f>Tabla1[[#This Row],[SELLING PRICE]]-Tabla1[[#This Row],[BUYING PRIZE]]</f>
        <v>6.0799999999999983</v>
      </c>
      <c r="U519" s="12">
        <f>Tabla1[[#This Row],[profit_per_product]]*Tabla1[[#This Row],[QUANTITY]]</f>
        <v>42.559999999999988</v>
      </c>
      <c r="V519" s="16">
        <f>Tabla1[[#This Row],[total_profit]]/Tabla1[[#This Row],[Total Selling Value]]</f>
        <v>7.4074074074074056E-2</v>
      </c>
      <c r="W519" s="4" t="str">
        <f>IF(Tabla1[[#This Row],[Total Buying Value]]&gt;=((2/3)*MAX(Tabla1[Total Buying Value])),"Grande",IF(Tabla1[[#This Row],[Total Buying Value]]&lt;=((1/3)*MAX(Tabla1[Total Buying Value])),"Pequeña","Mediana"))</f>
        <v>Pequeña</v>
      </c>
      <c r="X519" s="4" t="str">
        <f>IF(Tabla1[[#This Row],[PAYMENT MODE]]="CASH","VERDADERO","FALSO")</f>
        <v>FALSO</v>
      </c>
      <c r="Y519" s="15" t="str">
        <f>TEXT(Tabla1[[#This Row],[formatted_date]],"mmm-aaaa")</f>
        <v>dic-2022</v>
      </c>
    </row>
    <row r="520" spans="1:25">
      <c r="A520">
        <v>44914</v>
      </c>
      <c r="B520" t="s">
        <v>51</v>
      </c>
      <c r="C520" t="str">
        <f>Tabla1[[#This Row],[DATE]]&amp;Tabla1[[#This Row],[PRODUCT ID]]</f>
        <v>44914P0011</v>
      </c>
      <c r="D520">
        <v>14</v>
      </c>
      <c r="E520" t="s">
        <v>70</v>
      </c>
      <c r="F520" t="s">
        <v>138</v>
      </c>
      <c r="G520" s="5">
        <v>31</v>
      </c>
      <c r="H520" t="s">
        <v>103</v>
      </c>
      <c r="I520" t="s">
        <v>120</v>
      </c>
      <c r="J520" t="s">
        <v>124</v>
      </c>
      <c r="K520" s="12">
        <v>44</v>
      </c>
      <c r="L520" s="12">
        <v>48.4</v>
      </c>
      <c r="M520" s="12">
        <v>616</v>
      </c>
      <c r="N520" s="8">
        <v>677.6</v>
      </c>
      <c r="O520">
        <v>19</v>
      </c>
      <c r="P520" t="s">
        <v>137</v>
      </c>
      <c r="Q520">
        <v>2022</v>
      </c>
      <c r="R520" s="3">
        <v>44914</v>
      </c>
      <c r="S520" s="8">
        <f>Tabla1[[#This Row],[DISCOUNT %]]%*Tabla1[[#This Row],[Total Selling Value]]</f>
        <v>210.05600000000001</v>
      </c>
      <c r="T520" s="12">
        <f>Tabla1[[#This Row],[SELLING PRICE]]-Tabla1[[#This Row],[BUYING PRIZE]]</f>
        <v>4.3999999999999986</v>
      </c>
      <c r="U520" s="12">
        <f>Tabla1[[#This Row],[profit_per_product]]*Tabla1[[#This Row],[QUANTITY]]</f>
        <v>61.59999999999998</v>
      </c>
      <c r="V520" s="16">
        <f>Tabla1[[#This Row],[total_profit]]/Tabla1[[#This Row],[Total Selling Value]]</f>
        <v>9.090909090909087E-2</v>
      </c>
      <c r="W520" s="4" t="str">
        <f>IF(Tabla1[[#This Row],[Total Buying Value]]&gt;=((2/3)*MAX(Tabla1[Total Buying Value])),"Grande",IF(Tabla1[[#This Row],[Total Buying Value]]&lt;=((1/3)*MAX(Tabla1[Total Buying Value])),"Pequeña","Mediana"))</f>
        <v>Pequeña</v>
      </c>
      <c r="X520" s="4" t="str">
        <f>IF(Tabla1[[#This Row],[PAYMENT MODE]]="CASH","VERDADERO","FALSO")</f>
        <v>VERDADERO</v>
      </c>
      <c r="Y520" s="15" t="str">
        <f>TEXT(Tabla1[[#This Row],[formatted_date]],"mmm-aaaa")</f>
        <v>dic-2022</v>
      </c>
    </row>
    <row r="521" spans="1:25">
      <c r="A521">
        <v>44914</v>
      </c>
      <c r="B521" t="s">
        <v>57</v>
      </c>
      <c r="C521" t="str">
        <f>Tabla1[[#This Row],[DATE]]&amp;Tabla1[[#This Row],[PRODUCT ID]]</f>
        <v>44914P0009</v>
      </c>
      <c r="D521">
        <v>11</v>
      </c>
      <c r="E521" t="s">
        <v>71</v>
      </c>
      <c r="F521" t="s">
        <v>71</v>
      </c>
      <c r="G521" s="5">
        <v>24</v>
      </c>
      <c r="H521" t="s">
        <v>109</v>
      </c>
      <c r="I521" t="s">
        <v>119</v>
      </c>
      <c r="J521" t="s">
        <v>125</v>
      </c>
      <c r="K521" s="12">
        <v>6</v>
      </c>
      <c r="L521" s="12">
        <v>7.8599999999999994</v>
      </c>
      <c r="M521" s="12">
        <v>66</v>
      </c>
      <c r="N521" s="8">
        <v>86.46</v>
      </c>
      <c r="O521">
        <v>19</v>
      </c>
      <c r="P521" t="s">
        <v>137</v>
      </c>
      <c r="Q521">
        <v>2022</v>
      </c>
      <c r="R521" s="3">
        <v>44914</v>
      </c>
      <c r="S521" s="8">
        <f>Tabla1[[#This Row],[DISCOUNT %]]%*Tabla1[[#This Row],[Total Selling Value]]</f>
        <v>20.750399999999999</v>
      </c>
      <c r="T521" s="12">
        <f>Tabla1[[#This Row],[SELLING PRICE]]-Tabla1[[#This Row],[BUYING PRIZE]]</f>
        <v>1.8599999999999994</v>
      </c>
      <c r="U521" s="12">
        <f>Tabla1[[#This Row],[profit_per_product]]*Tabla1[[#This Row],[QUANTITY]]</f>
        <v>20.459999999999994</v>
      </c>
      <c r="V521" s="16">
        <f>Tabla1[[#This Row],[total_profit]]/Tabla1[[#This Row],[Total Selling Value]]</f>
        <v>0.23664122137404575</v>
      </c>
      <c r="W521" s="4" t="str">
        <f>IF(Tabla1[[#This Row],[Total Buying Value]]&gt;=((2/3)*MAX(Tabla1[Total Buying Value])),"Grande",IF(Tabla1[[#This Row],[Total Buying Value]]&lt;=((1/3)*MAX(Tabla1[Total Buying Value])),"Pequeña","Mediana"))</f>
        <v>Pequeña</v>
      </c>
      <c r="X521" s="4" t="str">
        <f>IF(Tabla1[[#This Row],[PAYMENT MODE]]="CASH","VERDADERO","FALSO")</f>
        <v>FALSO</v>
      </c>
      <c r="Y521" s="15" t="str">
        <f>TEXT(Tabla1[[#This Row],[formatted_date]],"mmm-aaaa")</f>
        <v>dic-2022</v>
      </c>
    </row>
    <row r="522" spans="1:25">
      <c r="A522">
        <v>44916</v>
      </c>
      <c r="B522" t="s">
        <v>35</v>
      </c>
      <c r="C522" t="str">
        <f>Tabla1[[#This Row],[DATE]]&amp;Tabla1[[#This Row],[PRODUCT ID]]</f>
        <v>44916P0006</v>
      </c>
      <c r="D522">
        <v>10</v>
      </c>
      <c r="E522" t="s">
        <v>70</v>
      </c>
      <c r="F522" t="s">
        <v>71</v>
      </c>
      <c r="G522" s="5">
        <v>45</v>
      </c>
      <c r="H522" t="s">
        <v>85</v>
      </c>
      <c r="I522" t="s">
        <v>119</v>
      </c>
      <c r="J522" t="s">
        <v>123</v>
      </c>
      <c r="K522" s="12">
        <v>75</v>
      </c>
      <c r="L522" s="12">
        <v>85.5</v>
      </c>
      <c r="M522" s="12">
        <v>750</v>
      </c>
      <c r="N522" s="8">
        <v>855</v>
      </c>
      <c r="O522">
        <v>21</v>
      </c>
      <c r="P522" t="s">
        <v>137</v>
      </c>
      <c r="Q522">
        <v>2022</v>
      </c>
      <c r="R522" s="3">
        <v>44916</v>
      </c>
      <c r="S522" s="8">
        <f>Tabla1[[#This Row],[DISCOUNT %]]%*Tabla1[[#This Row],[Total Selling Value]]</f>
        <v>384.75</v>
      </c>
      <c r="T522" s="12">
        <f>Tabla1[[#This Row],[SELLING PRICE]]-Tabla1[[#This Row],[BUYING PRIZE]]</f>
        <v>10.5</v>
      </c>
      <c r="U522" s="12">
        <f>Tabla1[[#This Row],[profit_per_product]]*Tabla1[[#This Row],[QUANTITY]]</f>
        <v>105</v>
      </c>
      <c r="V522" s="16">
        <f>Tabla1[[#This Row],[total_profit]]/Tabla1[[#This Row],[Total Selling Value]]</f>
        <v>0.12280701754385964</v>
      </c>
      <c r="W522" s="4" t="str">
        <f>IF(Tabla1[[#This Row],[Total Buying Value]]&gt;=((2/3)*MAX(Tabla1[Total Buying Value])),"Grande",IF(Tabla1[[#This Row],[Total Buying Value]]&lt;=((1/3)*MAX(Tabla1[Total Buying Value])),"Pequeña","Mediana"))</f>
        <v>Pequeña</v>
      </c>
      <c r="X522" s="4" t="str">
        <f>IF(Tabla1[[#This Row],[PAYMENT MODE]]="CASH","VERDADERO","FALSO")</f>
        <v>FALSO</v>
      </c>
      <c r="Y522" s="15" t="str">
        <f>TEXT(Tabla1[[#This Row],[formatted_date]],"mmm-aaaa")</f>
        <v>dic-2022</v>
      </c>
    </row>
    <row r="523" spans="1:25">
      <c r="A523">
        <v>44924</v>
      </c>
      <c r="B523" t="s">
        <v>45</v>
      </c>
      <c r="C523" t="str">
        <f>Tabla1[[#This Row],[DATE]]&amp;Tabla1[[#This Row],[PRODUCT ID]]</f>
        <v>44924P0008</v>
      </c>
      <c r="D523">
        <v>15</v>
      </c>
      <c r="E523" t="s">
        <v>70</v>
      </c>
      <c r="F523" t="s">
        <v>71</v>
      </c>
      <c r="G523" s="5">
        <v>33</v>
      </c>
      <c r="H523" t="s">
        <v>96</v>
      </c>
      <c r="I523" t="s">
        <v>119</v>
      </c>
      <c r="J523" t="s">
        <v>123</v>
      </c>
      <c r="K523" s="12">
        <v>83</v>
      </c>
      <c r="L523" s="12">
        <v>94.62</v>
      </c>
      <c r="M523" s="12">
        <v>1245</v>
      </c>
      <c r="N523" s="8">
        <v>1419.3</v>
      </c>
      <c r="O523">
        <v>29</v>
      </c>
      <c r="P523" t="s">
        <v>137</v>
      </c>
      <c r="Q523">
        <v>2022</v>
      </c>
      <c r="R523" s="3">
        <v>44924</v>
      </c>
      <c r="S523" s="8">
        <f>Tabla1[[#This Row],[DISCOUNT %]]%*Tabla1[[#This Row],[Total Selling Value]]</f>
        <v>468.36900000000003</v>
      </c>
      <c r="T523" s="12">
        <f>Tabla1[[#This Row],[SELLING PRICE]]-Tabla1[[#This Row],[BUYING PRIZE]]</f>
        <v>11.620000000000005</v>
      </c>
      <c r="U523" s="12">
        <f>Tabla1[[#This Row],[profit_per_product]]*Tabla1[[#This Row],[QUANTITY]]</f>
        <v>174.30000000000007</v>
      </c>
      <c r="V523" s="16">
        <f>Tabla1[[#This Row],[total_profit]]/Tabla1[[#This Row],[Total Selling Value]]</f>
        <v>0.1228070175438597</v>
      </c>
      <c r="W523" s="4" t="str">
        <f>IF(Tabla1[[#This Row],[Total Buying Value]]&gt;=((2/3)*MAX(Tabla1[Total Buying Value])),"Grande",IF(Tabla1[[#This Row],[Total Buying Value]]&lt;=((1/3)*MAX(Tabla1[Total Buying Value])),"Pequeña","Mediana"))</f>
        <v>Mediana</v>
      </c>
      <c r="X523" s="4" t="str">
        <f>IF(Tabla1[[#This Row],[PAYMENT MODE]]="CASH","VERDADERO","FALSO")</f>
        <v>FALSO</v>
      </c>
      <c r="Y523" s="15" t="str">
        <f>TEXT(Tabla1[[#This Row],[formatted_date]],"mmm-aaaa")</f>
        <v>dic-2022</v>
      </c>
    </row>
    <row r="524" spans="1:25">
      <c r="A524">
        <v>44924</v>
      </c>
      <c r="B524" t="s">
        <v>30</v>
      </c>
      <c r="C524" t="str">
        <f>Tabla1[[#This Row],[DATE]]&amp;Tabla1[[#This Row],[PRODUCT ID]]</f>
        <v>44924P0042</v>
      </c>
      <c r="D524">
        <v>1</v>
      </c>
      <c r="E524" t="s">
        <v>68</v>
      </c>
      <c r="F524" t="s">
        <v>138</v>
      </c>
      <c r="G524" s="5">
        <v>37</v>
      </c>
      <c r="H524" t="s">
        <v>80</v>
      </c>
      <c r="I524" t="s">
        <v>118</v>
      </c>
      <c r="J524" t="s">
        <v>122</v>
      </c>
      <c r="K524" s="12">
        <v>120</v>
      </c>
      <c r="L524" s="12">
        <v>162</v>
      </c>
      <c r="M524" s="12">
        <v>120</v>
      </c>
      <c r="N524" s="8">
        <v>162</v>
      </c>
      <c r="O524">
        <v>29</v>
      </c>
      <c r="P524" t="s">
        <v>137</v>
      </c>
      <c r="Q524">
        <v>2022</v>
      </c>
      <c r="R524" s="3">
        <v>44924</v>
      </c>
      <c r="S524" s="8">
        <f>Tabla1[[#This Row],[DISCOUNT %]]%*Tabla1[[#This Row],[Total Selling Value]]</f>
        <v>59.94</v>
      </c>
      <c r="T524" s="12">
        <f>Tabla1[[#This Row],[SELLING PRICE]]-Tabla1[[#This Row],[BUYING PRIZE]]</f>
        <v>42</v>
      </c>
      <c r="U524" s="12">
        <f>Tabla1[[#This Row],[profit_per_product]]*Tabla1[[#This Row],[QUANTITY]]</f>
        <v>42</v>
      </c>
      <c r="V524" s="16">
        <f>Tabla1[[#This Row],[total_profit]]/Tabla1[[#This Row],[Total Selling Value]]</f>
        <v>0.25925925925925924</v>
      </c>
      <c r="W524" s="4" t="str">
        <f>IF(Tabla1[[#This Row],[Total Buying Value]]&gt;=((2/3)*MAX(Tabla1[Total Buying Value])),"Grande",IF(Tabla1[[#This Row],[Total Buying Value]]&lt;=((1/3)*MAX(Tabla1[Total Buying Value])),"Pequeña","Mediana"))</f>
        <v>Pequeña</v>
      </c>
      <c r="X524" s="4" t="str">
        <f>IF(Tabla1[[#This Row],[PAYMENT MODE]]="CASH","VERDADERO","FALSO")</f>
        <v>VERDADERO</v>
      </c>
      <c r="Y524" s="15" t="str">
        <f>TEXT(Tabla1[[#This Row],[formatted_date]],"mmm-aaaa")</f>
        <v>dic-2022</v>
      </c>
    </row>
    <row r="525" spans="1:25">
      <c r="A525">
        <v>44925</v>
      </c>
      <c r="B525" t="s">
        <v>61</v>
      </c>
      <c r="C525" t="str">
        <f>Tabla1[[#This Row],[DATE]]&amp;Tabla1[[#This Row],[PRODUCT ID]]</f>
        <v>44925P0041</v>
      </c>
      <c r="D525">
        <v>14</v>
      </c>
      <c r="E525" t="s">
        <v>70</v>
      </c>
      <c r="F525" t="s">
        <v>71</v>
      </c>
      <c r="G525" s="5">
        <v>21</v>
      </c>
      <c r="H525" t="s">
        <v>114</v>
      </c>
      <c r="I525" t="s">
        <v>118</v>
      </c>
      <c r="J525" t="s">
        <v>122</v>
      </c>
      <c r="K525" s="12">
        <v>138</v>
      </c>
      <c r="L525" s="12">
        <v>173.88</v>
      </c>
      <c r="M525" s="12">
        <v>1932</v>
      </c>
      <c r="N525" s="8">
        <v>2434.3200000000002</v>
      </c>
      <c r="O525">
        <v>30</v>
      </c>
      <c r="P525" t="s">
        <v>137</v>
      </c>
      <c r="Q525">
        <v>2022</v>
      </c>
      <c r="R525" s="3">
        <v>44925</v>
      </c>
      <c r="S525" s="8">
        <f>Tabla1[[#This Row],[DISCOUNT %]]%*Tabla1[[#This Row],[Total Selling Value]]</f>
        <v>511.2072</v>
      </c>
      <c r="T525" s="12">
        <f>Tabla1[[#This Row],[SELLING PRICE]]-Tabla1[[#This Row],[BUYING PRIZE]]</f>
        <v>35.879999999999995</v>
      </c>
      <c r="U525" s="12">
        <f>Tabla1[[#This Row],[profit_per_product]]*Tabla1[[#This Row],[QUANTITY]]</f>
        <v>502.31999999999994</v>
      </c>
      <c r="V525" s="16">
        <f>Tabla1[[#This Row],[total_profit]]/Tabla1[[#This Row],[Total Selling Value]]</f>
        <v>0.20634920634920631</v>
      </c>
      <c r="W525" s="4" t="str">
        <f>IF(Tabla1[[#This Row],[Total Buying Value]]&gt;=((2/3)*MAX(Tabla1[Total Buying Value])),"Grande",IF(Tabla1[[#This Row],[Total Buying Value]]&lt;=((1/3)*MAX(Tabla1[Total Buying Value])),"Pequeña","Mediana"))</f>
        <v>Grande</v>
      </c>
      <c r="X525" s="4" t="str">
        <f>IF(Tabla1[[#This Row],[PAYMENT MODE]]="CASH","VERDADERO","FALSO")</f>
        <v>FALSO</v>
      </c>
      <c r="Y525" s="15" t="str">
        <f>TEXT(Tabla1[[#This Row],[formatted_date]],"mmm-aaaa")</f>
        <v>dic-2022</v>
      </c>
    </row>
    <row r="526" spans="1:25">
      <c r="A526">
        <v>44926</v>
      </c>
      <c r="B526" t="s">
        <v>58</v>
      </c>
      <c r="C526" t="str">
        <f>Tabla1[[#This Row],[DATE]]&amp;Tabla1[[#This Row],[PRODUCT ID]]</f>
        <v>44926P0033</v>
      </c>
      <c r="D526">
        <v>12</v>
      </c>
      <c r="E526" t="s">
        <v>71</v>
      </c>
      <c r="F526" t="s">
        <v>71</v>
      </c>
      <c r="G526" s="5">
        <v>45</v>
      </c>
      <c r="H526" t="s">
        <v>110</v>
      </c>
      <c r="I526" t="s">
        <v>121</v>
      </c>
      <c r="J526" t="s">
        <v>123</v>
      </c>
      <c r="K526" s="12">
        <v>95</v>
      </c>
      <c r="L526" s="12">
        <v>119.7</v>
      </c>
      <c r="M526" s="12">
        <v>1140</v>
      </c>
      <c r="N526" s="8">
        <v>1436.4</v>
      </c>
      <c r="O526">
        <v>31</v>
      </c>
      <c r="P526" t="s">
        <v>137</v>
      </c>
      <c r="Q526">
        <v>2022</v>
      </c>
      <c r="R526" s="3">
        <v>44926</v>
      </c>
      <c r="S526" s="8">
        <f>Tabla1[[#This Row],[DISCOUNT %]]%*Tabla1[[#This Row],[Total Selling Value]]</f>
        <v>646.38000000000011</v>
      </c>
      <c r="T526" s="12">
        <f>Tabla1[[#This Row],[SELLING PRICE]]-Tabla1[[#This Row],[BUYING PRIZE]]</f>
        <v>24.700000000000003</v>
      </c>
      <c r="U526" s="12">
        <f>Tabla1[[#This Row],[profit_per_product]]*Tabla1[[#This Row],[QUANTITY]]</f>
        <v>296.40000000000003</v>
      </c>
      <c r="V526" s="16">
        <f>Tabla1[[#This Row],[total_profit]]/Tabla1[[#This Row],[Total Selling Value]]</f>
        <v>0.20634920634920637</v>
      </c>
      <c r="W526" s="4" t="str">
        <f>IF(Tabla1[[#This Row],[Total Buying Value]]&gt;=((2/3)*MAX(Tabla1[Total Buying Value])),"Grande",IF(Tabla1[[#This Row],[Total Buying Value]]&lt;=((1/3)*MAX(Tabla1[Total Buying Value])),"Pequeña","Mediana"))</f>
        <v>Mediana</v>
      </c>
      <c r="X526" s="4" t="str">
        <f>IF(Tabla1[[#This Row],[PAYMENT MODE]]="CASH","VERDADERO","FALSO")</f>
        <v>FALSO</v>
      </c>
      <c r="Y526" s="15" t="str">
        <f>TEXT(Tabla1[[#This Row],[formatted_date]],"mmm-aaaa")</f>
        <v>dic-2022</v>
      </c>
    </row>
    <row r="527" spans="1:25">
      <c r="A527">
        <v>44926</v>
      </c>
      <c r="B527" t="s">
        <v>51</v>
      </c>
      <c r="C527" t="str">
        <f>Tabla1[[#This Row],[DATE]]&amp;Tabla1[[#This Row],[PRODUCT ID]]</f>
        <v>44926P0011</v>
      </c>
      <c r="D527">
        <v>6</v>
      </c>
      <c r="E527" t="s">
        <v>71</v>
      </c>
      <c r="F527" t="s">
        <v>71</v>
      </c>
      <c r="G527" s="5">
        <v>22</v>
      </c>
      <c r="H527" t="s">
        <v>103</v>
      </c>
      <c r="I527" t="s">
        <v>120</v>
      </c>
      <c r="J527" t="s">
        <v>124</v>
      </c>
      <c r="K527" s="12">
        <v>44</v>
      </c>
      <c r="L527" s="12">
        <v>48.4</v>
      </c>
      <c r="M527" s="12">
        <v>264</v>
      </c>
      <c r="N527" s="8">
        <v>290.39999999999998</v>
      </c>
      <c r="O527">
        <v>31</v>
      </c>
      <c r="P527" t="s">
        <v>137</v>
      </c>
      <c r="Q527">
        <v>2022</v>
      </c>
      <c r="R527" s="3">
        <v>44926</v>
      </c>
      <c r="S527" s="8">
        <f>Tabla1[[#This Row],[DISCOUNT %]]%*Tabla1[[#This Row],[Total Selling Value]]</f>
        <v>63.887999999999998</v>
      </c>
      <c r="T527" s="12">
        <f>Tabla1[[#This Row],[SELLING PRICE]]-Tabla1[[#This Row],[BUYING PRIZE]]</f>
        <v>4.3999999999999986</v>
      </c>
      <c r="U527" s="12">
        <f>Tabla1[[#This Row],[profit_per_product]]*Tabla1[[#This Row],[QUANTITY]]</f>
        <v>26.399999999999991</v>
      </c>
      <c r="V527" s="16">
        <f>Tabla1[[#This Row],[total_profit]]/Tabla1[[#This Row],[Total Selling Value]]</f>
        <v>9.0909090909090884E-2</v>
      </c>
      <c r="W527" s="4" t="str">
        <f>IF(Tabla1[[#This Row],[Total Buying Value]]&gt;=((2/3)*MAX(Tabla1[Total Buying Value])),"Grande",IF(Tabla1[[#This Row],[Total Buying Value]]&lt;=((1/3)*MAX(Tabla1[Total Buying Value])),"Pequeña","Mediana"))</f>
        <v>Pequeña</v>
      </c>
      <c r="X527" s="4" t="str">
        <f>IF(Tabla1[[#This Row],[PAYMENT MODE]]="CASH","VERDADERO","FALSO")</f>
        <v>FALSO</v>
      </c>
      <c r="Y527" s="15" t="str">
        <f>TEXT(Tabla1[[#This Row],[formatted_date]],"mmm-aaaa")</f>
        <v>dic-2022</v>
      </c>
    </row>
    <row r="528" spans="1:25">
      <c r="A528">
        <v>44926</v>
      </c>
      <c r="B528" t="s">
        <v>51</v>
      </c>
      <c r="C528" t="str">
        <f>Tabla1[[#This Row],[DATE]]&amp;Tabla1[[#This Row],[PRODUCT ID]]</f>
        <v>44926P0011</v>
      </c>
      <c r="D528">
        <v>3</v>
      </c>
      <c r="E528" t="s">
        <v>68</v>
      </c>
      <c r="F528" t="s">
        <v>138</v>
      </c>
      <c r="G528" s="5">
        <v>33</v>
      </c>
      <c r="H528" t="s">
        <v>103</v>
      </c>
      <c r="I528" t="s">
        <v>120</v>
      </c>
      <c r="J528" t="s">
        <v>124</v>
      </c>
      <c r="K528" s="12">
        <v>44</v>
      </c>
      <c r="L528" s="12">
        <v>48.4</v>
      </c>
      <c r="M528" s="12">
        <v>132</v>
      </c>
      <c r="N528" s="8">
        <v>145.19999999999999</v>
      </c>
      <c r="O528">
        <v>31</v>
      </c>
      <c r="P528" t="s">
        <v>137</v>
      </c>
      <c r="Q528">
        <v>2022</v>
      </c>
      <c r="R528" s="3">
        <v>44926</v>
      </c>
      <c r="S528" s="8">
        <f>Tabla1[[#This Row],[DISCOUNT %]]%*Tabla1[[#This Row],[Total Selling Value]]</f>
        <v>47.915999999999997</v>
      </c>
      <c r="T528" s="12">
        <f>Tabla1[[#This Row],[SELLING PRICE]]-Tabla1[[#This Row],[BUYING PRIZE]]</f>
        <v>4.3999999999999986</v>
      </c>
      <c r="U528" s="12">
        <f>Tabla1[[#This Row],[profit_per_product]]*Tabla1[[#This Row],[QUANTITY]]</f>
        <v>13.199999999999996</v>
      </c>
      <c r="V528" s="16">
        <f>Tabla1[[#This Row],[total_profit]]/Tabla1[[#This Row],[Total Selling Value]]</f>
        <v>9.0909090909090884E-2</v>
      </c>
      <c r="W528" s="4" t="str">
        <f>IF(Tabla1[[#This Row],[Total Buying Value]]&gt;=((2/3)*MAX(Tabla1[Total Buying Value])),"Grande",IF(Tabla1[[#This Row],[Total Buying Value]]&lt;=((1/3)*MAX(Tabla1[Total Buying Value])),"Pequeña","Mediana"))</f>
        <v>Pequeña</v>
      </c>
      <c r="X528" s="4" t="str">
        <f>IF(Tabla1[[#This Row],[PAYMENT MODE]]="CASH","VERDADERO","FALSO")</f>
        <v>VERDADERO</v>
      </c>
      <c r="Y528" s="15" t="str">
        <f>TEXT(Tabla1[[#This Row],[formatted_date]],"mmm-aaaa")</f>
        <v>dic-2022</v>
      </c>
    </row>
    <row r="529" spans="1:25">
      <c r="A529">
        <v>44197</v>
      </c>
      <c r="B529" t="s">
        <v>20</v>
      </c>
      <c r="C529" t="str">
        <f>Tabla1[[#This Row],[DATE]]&amp;Tabla1[[#This Row],[PRODUCT ID]]</f>
        <v>44197P0024</v>
      </c>
      <c r="D529">
        <v>9</v>
      </c>
      <c r="E529" t="s">
        <v>68</v>
      </c>
      <c r="F529" t="s">
        <v>71</v>
      </c>
      <c r="G529" s="5">
        <v>50</v>
      </c>
      <c r="H529" t="s">
        <v>73</v>
      </c>
      <c r="I529" t="s">
        <v>117</v>
      </c>
      <c r="J529" t="s">
        <v>122</v>
      </c>
      <c r="K529" s="12">
        <v>144</v>
      </c>
      <c r="L529" s="12">
        <v>156.96</v>
      </c>
      <c r="M529" s="12">
        <v>1296</v>
      </c>
      <c r="N529" s="8">
        <v>1412.64</v>
      </c>
      <c r="O529">
        <v>1</v>
      </c>
      <c r="P529" t="s">
        <v>126</v>
      </c>
      <c r="Q529">
        <v>2021</v>
      </c>
      <c r="R529" s="3">
        <v>44197</v>
      </c>
      <c r="S529" s="8">
        <f>Tabla1[[#This Row],[DISCOUNT %]]%*Tabla1[[#This Row],[Total Selling Value]]</f>
        <v>706.32</v>
      </c>
      <c r="T529" s="12">
        <f>Tabla1[[#This Row],[SELLING PRICE]]-Tabla1[[#This Row],[BUYING PRIZE]]</f>
        <v>12.960000000000008</v>
      </c>
      <c r="U529" s="12">
        <f>Tabla1[[#This Row],[profit_per_product]]*Tabla1[[#This Row],[QUANTITY]]</f>
        <v>116.64000000000007</v>
      </c>
      <c r="V529" s="16">
        <f>Tabla1[[#This Row],[total_profit]]/Tabla1[[#This Row],[Total Selling Value]]</f>
        <v>8.2568807339449588E-2</v>
      </c>
      <c r="W529" s="4" t="str">
        <f>IF(Tabla1[[#This Row],[Total Buying Value]]&gt;=((2/3)*MAX(Tabla1[Total Buying Value])),"Grande",IF(Tabla1[[#This Row],[Total Buying Value]]&lt;=((1/3)*MAX(Tabla1[Total Buying Value])),"Pequeña","Mediana"))</f>
        <v>Mediana</v>
      </c>
      <c r="X529" s="4" t="str">
        <f>IF(Tabla1[[#This Row],[PAYMENT MODE]]="CASH","VERDADERO","FALSO")</f>
        <v>FALSO</v>
      </c>
      <c r="Y529" s="15" t="str">
        <f>TEXT(Tabla1[[#This Row],[formatted_date]],"mmm-aaaa")</f>
        <v>ene-2021</v>
      </c>
    </row>
    <row r="530" spans="1:25">
      <c r="A530">
        <v>44198</v>
      </c>
      <c r="B530" t="s">
        <v>21</v>
      </c>
      <c r="C530" t="str">
        <f>Tabla1[[#This Row],[DATE]]&amp;Tabla1[[#This Row],[PRODUCT ID]]</f>
        <v>44198P0038</v>
      </c>
      <c r="D530">
        <v>15</v>
      </c>
      <c r="E530" t="s">
        <v>71</v>
      </c>
      <c r="F530" t="s">
        <v>138</v>
      </c>
      <c r="G530" s="5">
        <v>34</v>
      </c>
      <c r="H530" t="s">
        <v>74</v>
      </c>
      <c r="I530" t="s">
        <v>118</v>
      </c>
      <c r="J530" t="s">
        <v>123</v>
      </c>
      <c r="K530" s="12">
        <v>72</v>
      </c>
      <c r="L530" s="12">
        <v>79.92</v>
      </c>
      <c r="M530" s="12">
        <v>1080</v>
      </c>
      <c r="N530" s="8">
        <v>1198.8</v>
      </c>
      <c r="O530">
        <v>2</v>
      </c>
      <c r="P530" t="s">
        <v>126</v>
      </c>
      <c r="Q530">
        <v>2021</v>
      </c>
      <c r="R530" s="3">
        <v>44198</v>
      </c>
      <c r="S530" s="8">
        <f>Tabla1[[#This Row],[DISCOUNT %]]%*Tabla1[[#This Row],[Total Selling Value]]</f>
        <v>407.59200000000004</v>
      </c>
      <c r="T530" s="12">
        <f>Tabla1[[#This Row],[SELLING PRICE]]-Tabla1[[#This Row],[BUYING PRIZE]]</f>
        <v>7.9200000000000017</v>
      </c>
      <c r="U530" s="12">
        <f>Tabla1[[#This Row],[profit_per_product]]*Tabla1[[#This Row],[QUANTITY]]</f>
        <v>118.80000000000003</v>
      </c>
      <c r="V530" s="16">
        <f>Tabla1[[#This Row],[total_profit]]/Tabla1[[#This Row],[Total Selling Value]]</f>
        <v>9.9099099099099128E-2</v>
      </c>
      <c r="W530" s="4" t="str">
        <f>IF(Tabla1[[#This Row],[Total Buying Value]]&gt;=((2/3)*MAX(Tabla1[Total Buying Value])),"Grande",IF(Tabla1[[#This Row],[Total Buying Value]]&lt;=((1/3)*MAX(Tabla1[Total Buying Value])),"Pequeña","Mediana"))</f>
        <v>Mediana</v>
      </c>
      <c r="X530" s="4" t="str">
        <f>IF(Tabla1[[#This Row],[PAYMENT MODE]]="CASH","VERDADERO","FALSO")</f>
        <v>VERDADERO</v>
      </c>
      <c r="Y530" s="15" t="str">
        <f>TEXT(Tabla1[[#This Row],[formatted_date]],"mmm-aaaa")</f>
        <v>ene-2021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45F8E-E6D8-47BA-8A1A-9126C033E982}">
  <dimension ref="A1:AA528"/>
  <sheetViews>
    <sheetView topLeftCell="K1" workbookViewId="0">
      <selection activeCell="AA2" sqref="AA2"/>
    </sheetView>
  </sheetViews>
  <sheetFormatPr baseColWidth="10" defaultRowHeight="15"/>
  <cols>
    <col min="1" max="1" width="7.85546875" bestFit="1" customWidth="1"/>
    <col min="2" max="2" width="14.140625" bestFit="1" customWidth="1"/>
    <col min="3" max="3" width="13.5703125" bestFit="1" customWidth="1"/>
    <col min="4" max="4" width="12.5703125" bestFit="1" customWidth="1"/>
    <col min="5" max="5" width="12.7109375" bestFit="1" customWidth="1"/>
    <col min="6" max="6" width="18.140625" bestFit="1" customWidth="1"/>
    <col min="7" max="7" width="14.5703125" bestFit="1" customWidth="1"/>
    <col min="8" max="8" width="11.85546875" bestFit="1" customWidth="1"/>
    <col min="9" max="9" width="12.85546875" bestFit="1" customWidth="1"/>
    <col min="10" max="10" width="8" bestFit="1" customWidth="1"/>
    <col min="11" max="11" width="15.7109375" bestFit="1" customWidth="1"/>
    <col min="12" max="12" width="15.85546875" bestFit="1" customWidth="1"/>
    <col min="13" max="14" width="19.85546875" bestFit="1" customWidth="1"/>
    <col min="15" max="15" width="6.5703125" bestFit="1" customWidth="1"/>
    <col min="16" max="16" width="9.28515625" bestFit="1" customWidth="1"/>
    <col min="17" max="17" width="7.28515625" bestFit="1" customWidth="1"/>
    <col min="18" max="18" width="17.28515625" bestFit="1" customWidth="1"/>
    <col min="19" max="19" width="22" bestFit="1" customWidth="1"/>
    <col min="20" max="20" width="20.28515625" bestFit="1" customWidth="1"/>
    <col min="21" max="21" width="13.42578125" bestFit="1" customWidth="1"/>
    <col min="22" max="22" width="15.42578125" bestFit="1" customWidth="1"/>
    <col min="23" max="23" width="16.28515625" bestFit="1" customWidth="1"/>
    <col min="24" max="24" width="25.28515625" bestFit="1" customWidth="1"/>
    <col min="25" max="25" width="14" bestFit="1" customWidth="1"/>
  </cols>
  <sheetData>
    <row r="1" spans="1:27">
      <c r="A1" t="s">
        <v>0</v>
      </c>
      <c r="B1" t="s">
        <v>1</v>
      </c>
      <c r="C1" t="s">
        <v>174</v>
      </c>
      <c r="D1" t="s">
        <v>2</v>
      </c>
      <c r="E1" t="s">
        <v>3</v>
      </c>
      <c r="F1" t="s">
        <v>4</v>
      </c>
      <c r="G1" t="s">
        <v>5</v>
      </c>
      <c r="H1" t="s">
        <v>6</v>
      </c>
      <c r="I1" t="s">
        <v>7</v>
      </c>
      <c r="J1" t="s">
        <v>8</v>
      </c>
      <c r="K1" t="s">
        <v>9</v>
      </c>
      <c r="L1" t="s">
        <v>10</v>
      </c>
      <c r="M1" t="s">
        <v>11</v>
      </c>
      <c r="N1" t="s">
        <v>12</v>
      </c>
      <c r="O1" t="s">
        <v>13</v>
      </c>
      <c r="P1" t="s">
        <v>14</v>
      </c>
      <c r="Q1" t="s">
        <v>15</v>
      </c>
      <c r="R1" t="s">
        <v>139</v>
      </c>
      <c r="S1" t="s">
        <v>158</v>
      </c>
      <c r="T1" t="s">
        <v>141</v>
      </c>
      <c r="U1" t="s">
        <v>142</v>
      </c>
      <c r="V1" t="s">
        <v>143</v>
      </c>
      <c r="W1" t="s">
        <v>144</v>
      </c>
      <c r="X1" t="s">
        <v>159</v>
      </c>
      <c r="Y1" t="s">
        <v>140</v>
      </c>
      <c r="Z1" t="s">
        <v>762</v>
      </c>
      <c r="AA1" t="s">
        <v>765</v>
      </c>
    </row>
    <row r="2" spans="1:27">
      <c r="A2">
        <v>44197</v>
      </c>
      <c r="B2" t="s">
        <v>20</v>
      </c>
      <c r="C2" t="s">
        <v>215</v>
      </c>
      <c r="D2">
        <v>9</v>
      </c>
      <c r="E2" t="s">
        <v>68</v>
      </c>
      <c r="F2" t="s">
        <v>71</v>
      </c>
      <c r="G2">
        <v>39</v>
      </c>
      <c r="H2" t="s">
        <v>73</v>
      </c>
      <c r="I2" t="s">
        <v>117</v>
      </c>
      <c r="J2" t="s">
        <v>122</v>
      </c>
      <c r="K2" s="4">
        <v>144</v>
      </c>
      <c r="L2" s="4">
        <v>156.96</v>
      </c>
      <c r="M2" s="4">
        <v>1296</v>
      </c>
      <c r="N2" s="4">
        <v>1412.64</v>
      </c>
      <c r="O2">
        <v>1</v>
      </c>
      <c r="P2" t="s">
        <v>126</v>
      </c>
      <c r="Q2">
        <v>2021</v>
      </c>
      <c r="R2" s="3">
        <v>44197</v>
      </c>
      <c r="S2" s="4">
        <v>395.53920000000005</v>
      </c>
      <c r="T2" s="4">
        <v>12.960000000000008</v>
      </c>
      <c r="U2" s="4">
        <v>116.64000000000007</v>
      </c>
      <c r="V2" s="23">
        <v>8.2568807339449588E-2</v>
      </c>
      <c r="W2" t="s">
        <v>147</v>
      </c>
      <c r="X2" t="s">
        <v>216</v>
      </c>
      <c r="Y2" t="s">
        <v>217</v>
      </c>
      <c r="Z2" s="4">
        <f>Tabla1_1[[#This Row],[Total Selling Value]]-Tabla1_1[[#This Row],[total_discount_value]]-Tabla1_1[[#This Row],[Total Buying Value]]</f>
        <v>-278.89919999999995</v>
      </c>
      <c r="AA2" s="23">
        <f>Tabla1_1[[#This Row],[beneficio_descuento]]/Tabla1_1[[#This Row],[Total Selling Value]]</f>
        <v>-0.1974311926605504</v>
      </c>
    </row>
    <row r="3" spans="1:27">
      <c r="A3">
        <v>44198</v>
      </c>
      <c r="B3" t="s">
        <v>21</v>
      </c>
      <c r="C3" t="s">
        <v>218</v>
      </c>
      <c r="D3">
        <v>15</v>
      </c>
      <c r="E3" t="s">
        <v>71</v>
      </c>
      <c r="F3" t="s">
        <v>138</v>
      </c>
      <c r="G3">
        <v>35</v>
      </c>
      <c r="H3" t="s">
        <v>74</v>
      </c>
      <c r="I3" t="s">
        <v>118</v>
      </c>
      <c r="J3" t="s">
        <v>123</v>
      </c>
      <c r="K3" s="4">
        <v>72</v>
      </c>
      <c r="L3" s="4">
        <v>79.92</v>
      </c>
      <c r="M3" s="4">
        <v>1080</v>
      </c>
      <c r="N3" s="4">
        <v>1198.8</v>
      </c>
      <c r="O3">
        <v>2</v>
      </c>
      <c r="P3" t="s">
        <v>126</v>
      </c>
      <c r="Q3">
        <v>2021</v>
      </c>
      <c r="R3" s="3">
        <v>44198</v>
      </c>
      <c r="S3" s="4">
        <v>431.56799999999998</v>
      </c>
      <c r="T3" s="4">
        <v>7.9200000000000017</v>
      </c>
      <c r="U3" s="4">
        <v>118.80000000000003</v>
      </c>
      <c r="V3" s="23">
        <v>9.9099099099099128E-2</v>
      </c>
      <c r="W3" t="s">
        <v>147</v>
      </c>
      <c r="X3" t="s">
        <v>219</v>
      </c>
      <c r="Y3" t="s">
        <v>217</v>
      </c>
      <c r="Z3" s="4">
        <f>Tabla1_1[[#This Row],[Total Selling Value]]-Tabla1_1[[#This Row],[total_discount_value]]-Tabla1_1[[#This Row],[Total Buying Value]]</f>
        <v>-312.76800000000003</v>
      </c>
      <c r="AA3" s="23">
        <f>Tabla1_1[[#This Row],[beneficio_descuento]]/Tabla1_1[[#This Row],[Total Selling Value]]</f>
        <v>-0.26090090090090096</v>
      </c>
    </row>
    <row r="4" spans="1:27">
      <c r="A4">
        <v>44198</v>
      </c>
      <c r="B4" t="s">
        <v>22</v>
      </c>
      <c r="C4" t="s">
        <v>220</v>
      </c>
      <c r="D4">
        <v>6</v>
      </c>
      <c r="E4" t="s">
        <v>70</v>
      </c>
      <c r="F4" t="s">
        <v>138</v>
      </c>
      <c r="G4">
        <v>38</v>
      </c>
      <c r="H4" t="s">
        <v>75</v>
      </c>
      <c r="I4" t="s">
        <v>120</v>
      </c>
      <c r="J4" t="s">
        <v>123</v>
      </c>
      <c r="K4" s="4">
        <v>112</v>
      </c>
      <c r="L4" s="4">
        <v>122.08</v>
      </c>
      <c r="M4" s="4">
        <v>672</v>
      </c>
      <c r="N4" s="4">
        <v>732.48</v>
      </c>
      <c r="O4">
        <v>2</v>
      </c>
      <c r="P4" t="s">
        <v>126</v>
      </c>
      <c r="Q4">
        <v>2021</v>
      </c>
      <c r="R4" s="3">
        <v>44198</v>
      </c>
      <c r="S4" s="4">
        <v>278.3424</v>
      </c>
      <c r="T4" s="4">
        <v>10.079999999999998</v>
      </c>
      <c r="U4" s="4">
        <v>60.47999999999999</v>
      </c>
      <c r="V4" s="23">
        <v>8.2568807339449532E-2</v>
      </c>
      <c r="W4" t="s">
        <v>179</v>
      </c>
      <c r="X4" t="s">
        <v>219</v>
      </c>
      <c r="Y4" t="s">
        <v>217</v>
      </c>
      <c r="Z4" s="4">
        <f>Tabla1_1[[#This Row],[Total Selling Value]]-Tabla1_1[[#This Row],[total_discount_value]]-Tabla1_1[[#This Row],[Total Buying Value]]</f>
        <v>-217.86239999999998</v>
      </c>
      <c r="AA4" s="23">
        <f>Tabla1_1[[#This Row],[beneficio_descuento]]/Tabla1_1[[#This Row],[Total Selling Value]]</f>
        <v>-0.2974311926605504</v>
      </c>
    </row>
    <row r="5" spans="1:27">
      <c r="A5">
        <v>44199</v>
      </c>
      <c r="B5" t="s">
        <v>23</v>
      </c>
      <c r="C5" t="s">
        <v>221</v>
      </c>
      <c r="D5">
        <v>5</v>
      </c>
      <c r="E5" t="s">
        <v>70</v>
      </c>
      <c r="F5" t="s">
        <v>71</v>
      </c>
      <c r="G5">
        <v>43</v>
      </c>
      <c r="H5" t="s">
        <v>76</v>
      </c>
      <c r="I5" t="s">
        <v>119</v>
      </c>
      <c r="J5" t="s">
        <v>124</v>
      </c>
      <c r="K5" s="4">
        <v>44</v>
      </c>
      <c r="L5" s="4">
        <v>48.84</v>
      </c>
      <c r="M5" s="4">
        <v>220</v>
      </c>
      <c r="N5" s="4">
        <v>244.2</v>
      </c>
      <c r="O5">
        <v>3</v>
      </c>
      <c r="P5" t="s">
        <v>126</v>
      </c>
      <c r="Q5">
        <v>2021</v>
      </c>
      <c r="R5" s="3">
        <v>44199</v>
      </c>
      <c r="S5" s="4">
        <v>105.006</v>
      </c>
      <c r="T5" s="4">
        <v>4.8400000000000034</v>
      </c>
      <c r="U5" s="4">
        <v>24.200000000000017</v>
      </c>
      <c r="V5" s="23">
        <v>9.9099099099099169E-2</v>
      </c>
      <c r="W5" t="s">
        <v>179</v>
      </c>
      <c r="X5" t="s">
        <v>216</v>
      </c>
      <c r="Y5" t="s">
        <v>217</v>
      </c>
      <c r="Z5" s="4">
        <f>Tabla1_1[[#This Row],[Total Selling Value]]-Tabla1_1[[#This Row],[total_discount_value]]-Tabla1_1[[#This Row],[Total Buying Value]]</f>
        <v>-80.806000000000012</v>
      </c>
      <c r="AA5" s="23">
        <f>Tabla1_1[[#This Row],[beneficio_descuento]]/Tabla1_1[[#This Row],[Total Selling Value]]</f>
        <v>-0.33090090090090096</v>
      </c>
    </row>
    <row r="6" spans="1:27">
      <c r="A6">
        <v>44200</v>
      </c>
      <c r="B6" t="s">
        <v>24</v>
      </c>
      <c r="C6" t="s">
        <v>222</v>
      </c>
      <c r="D6">
        <v>12</v>
      </c>
      <c r="E6" t="s">
        <v>71</v>
      </c>
      <c r="F6" t="s">
        <v>71</v>
      </c>
      <c r="G6">
        <v>12</v>
      </c>
      <c r="H6" t="s">
        <v>77</v>
      </c>
      <c r="I6" t="s">
        <v>121</v>
      </c>
      <c r="J6" t="s">
        <v>125</v>
      </c>
      <c r="K6" s="4">
        <v>5</v>
      </c>
      <c r="L6" s="4">
        <v>6.7</v>
      </c>
      <c r="M6" s="4">
        <v>60</v>
      </c>
      <c r="N6" s="4">
        <v>80.400000000000006</v>
      </c>
      <c r="O6">
        <v>4</v>
      </c>
      <c r="P6" t="s">
        <v>126</v>
      </c>
      <c r="Q6">
        <v>2021</v>
      </c>
      <c r="R6" s="3">
        <v>44200</v>
      </c>
      <c r="S6" s="4">
        <v>9.6479999999999997</v>
      </c>
      <c r="T6" s="4">
        <v>1.7000000000000002</v>
      </c>
      <c r="U6" s="4">
        <v>20.400000000000002</v>
      </c>
      <c r="V6" s="23">
        <v>0.2537313432835821</v>
      </c>
      <c r="W6" t="s">
        <v>179</v>
      </c>
      <c r="X6" t="s">
        <v>216</v>
      </c>
      <c r="Y6" t="s">
        <v>217</v>
      </c>
      <c r="Z6" s="4">
        <f>Tabla1_1[[#This Row],[Total Selling Value]]-Tabla1_1[[#This Row],[total_discount_value]]-Tabla1_1[[#This Row],[Total Buying Value]]</f>
        <v>10.75200000000001</v>
      </c>
      <c r="AA6" s="23">
        <f>Tabla1_1[[#This Row],[beneficio_descuento]]/Tabla1_1[[#This Row],[Total Selling Value]]</f>
        <v>0.13373134328358219</v>
      </c>
    </row>
    <row r="7" spans="1:27">
      <c r="A7">
        <v>44205</v>
      </c>
      <c r="B7" t="s">
        <v>25</v>
      </c>
      <c r="C7" t="s">
        <v>223</v>
      </c>
      <c r="D7">
        <v>1</v>
      </c>
      <c r="E7" t="s">
        <v>70</v>
      </c>
      <c r="F7" t="s">
        <v>138</v>
      </c>
      <c r="G7">
        <v>28</v>
      </c>
      <c r="H7" t="s">
        <v>78</v>
      </c>
      <c r="I7" t="s">
        <v>121</v>
      </c>
      <c r="J7" t="s">
        <v>123</v>
      </c>
      <c r="K7" s="4">
        <v>93</v>
      </c>
      <c r="L7" s="4">
        <v>104.16</v>
      </c>
      <c r="M7" s="4">
        <v>93</v>
      </c>
      <c r="N7" s="4">
        <v>104.16</v>
      </c>
      <c r="O7">
        <v>9</v>
      </c>
      <c r="P7" t="s">
        <v>126</v>
      </c>
      <c r="Q7">
        <v>2021</v>
      </c>
      <c r="R7" s="3">
        <v>44205</v>
      </c>
      <c r="S7" s="4">
        <v>29.164800000000003</v>
      </c>
      <c r="T7" s="4">
        <v>11.159999999999997</v>
      </c>
      <c r="U7" s="4">
        <v>11.159999999999997</v>
      </c>
      <c r="V7" s="23">
        <v>0.10714285714285711</v>
      </c>
      <c r="W7" t="s">
        <v>179</v>
      </c>
      <c r="X7" t="s">
        <v>219</v>
      </c>
      <c r="Y7" t="s">
        <v>217</v>
      </c>
      <c r="Z7" s="4">
        <f>Tabla1_1[[#This Row],[Total Selling Value]]-Tabla1_1[[#This Row],[total_discount_value]]-Tabla1_1[[#This Row],[Total Buying Value]]</f>
        <v>-18.004800000000003</v>
      </c>
      <c r="AA7" s="23">
        <f>Tabla1_1[[#This Row],[beneficio_descuento]]/Tabla1_1[[#This Row],[Total Selling Value]]</f>
        <v>-0.1728571428571429</v>
      </c>
    </row>
    <row r="8" spans="1:27">
      <c r="A8">
        <v>44205</v>
      </c>
      <c r="B8" t="s">
        <v>26</v>
      </c>
      <c r="C8" t="s">
        <v>224</v>
      </c>
      <c r="D8">
        <v>8</v>
      </c>
      <c r="E8" t="s">
        <v>70</v>
      </c>
      <c r="F8" t="s">
        <v>138</v>
      </c>
      <c r="G8">
        <v>45</v>
      </c>
      <c r="H8" t="s">
        <v>79</v>
      </c>
      <c r="I8" t="s">
        <v>119</v>
      </c>
      <c r="J8" t="s">
        <v>123</v>
      </c>
      <c r="K8" s="4">
        <v>71</v>
      </c>
      <c r="L8" s="4">
        <v>80.94</v>
      </c>
      <c r="M8" s="4">
        <v>568</v>
      </c>
      <c r="N8" s="4">
        <v>647.52</v>
      </c>
      <c r="O8">
        <v>9</v>
      </c>
      <c r="P8" t="s">
        <v>126</v>
      </c>
      <c r="Q8">
        <v>2021</v>
      </c>
      <c r="R8" s="3">
        <v>44205</v>
      </c>
      <c r="S8" s="4">
        <v>291.38400000000001</v>
      </c>
      <c r="T8" s="4">
        <v>9.9399999999999977</v>
      </c>
      <c r="U8" s="4">
        <v>79.519999999999982</v>
      </c>
      <c r="V8" s="23">
        <v>0.12280701754385963</v>
      </c>
      <c r="W8" t="s">
        <v>179</v>
      </c>
      <c r="X8" t="s">
        <v>219</v>
      </c>
      <c r="Y8" t="s">
        <v>217</v>
      </c>
      <c r="Z8" s="4">
        <f>Tabla1_1[[#This Row],[Total Selling Value]]-Tabla1_1[[#This Row],[total_discount_value]]-Tabla1_1[[#This Row],[Total Buying Value]]</f>
        <v>-211.86400000000003</v>
      </c>
      <c r="AA8" s="23">
        <f>Tabla1_1[[#This Row],[beneficio_descuento]]/Tabla1_1[[#This Row],[Total Selling Value]]</f>
        <v>-0.32719298245614042</v>
      </c>
    </row>
    <row r="9" spans="1:27">
      <c r="A9">
        <v>44205</v>
      </c>
      <c r="B9" t="s">
        <v>27</v>
      </c>
      <c r="C9" t="s">
        <v>225</v>
      </c>
      <c r="D9">
        <v>4</v>
      </c>
      <c r="E9" t="s">
        <v>70</v>
      </c>
      <c r="F9" t="s">
        <v>71</v>
      </c>
      <c r="G9">
        <v>18</v>
      </c>
      <c r="H9" t="s">
        <v>100</v>
      </c>
      <c r="I9" t="s">
        <v>117</v>
      </c>
      <c r="J9" t="s">
        <v>125</v>
      </c>
      <c r="K9" s="4">
        <v>7</v>
      </c>
      <c r="L9" s="4">
        <v>8.33</v>
      </c>
      <c r="M9" s="4">
        <v>28</v>
      </c>
      <c r="N9" s="4">
        <v>33.32</v>
      </c>
      <c r="O9">
        <v>9</v>
      </c>
      <c r="P9" t="s">
        <v>126</v>
      </c>
      <c r="Q9">
        <v>2021</v>
      </c>
      <c r="R9" s="3">
        <v>44205</v>
      </c>
      <c r="S9" s="4">
        <v>5.9976000000000003</v>
      </c>
      <c r="T9" s="4">
        <v>1.33</v>
      </c>
      <c r="U9" s="4">
        <v>5.32</v>
      </c>
      <c r="V9" s="23">
        <v>0.1596638655462185</v>
      </c>
      <c r="W9" t="s">
        <v>179</v>
      </c>
      <c r="X9" t="s">
        <v>216</v>
      </c>
      <c r="Y9" t="s">
        <v>217</v>
      </c>
      <c r="Z9" s="4">
        <f>Tabla1_1[[#This Row],[Total Selling Value]]-Tabla1_1[[#This Row],[total_discount_value]]-Tabla1_1[[#This Row],[Total Buying Value]]</f>
        <v>-0.6775999999999982</v>
      </c>
      <c r="AA9" s="23">
        <f>Tabla1_1[[#This Row],[beneficio_descuento]]/Tabla1_1[[#This Row],[Total Selling Value]]</f>
        <v>-2.0336134453781459E-2</v>
      </c>
    </row>
    <row r="10" spans="1:27">
      <c r="A10">
        <v>44207</v>
      </c>
      <c r="B10" t="s">
        <v>28</v>
      </c>
      <c r="C10" t="s">
        <v>226</v>
      </c>
      <c r="D10">
        <v>3</v>
      </c>
      <c r="E10" t="s">
        <v>70</v>
      </c>
      <c r="F10" t="s">
        <v>138</v>
      </c>
      <c r="G10">
        <v>33</v>
      </c>
      <c r="H10" t="s">
        <v>93</v>
      </c>
      <c r="I10" t="s">
        <v>118</v>
      </c>
      <c r="J10" t="s">
        <v>123</v>
      </c>
      <c r="K10" s="4">
        <v>67</v>
      </c>
      <c r="L10" s="4">
        <v>85.76</v>
      </c>
      <c r="M10" s="4">
        <v>201</v>
      </c>
      <c r="N10" s="4">
        <v>257.27999999999997</v>
      </c>
      <c r="O10">
        <v>11</v>
      </c>
      <c r="P10" t="s">
        <v>126</v>
      </c>
      <c r="Q10">
        <v>2021</v>
      </c>
      <c r="R10" s="3">
        <v>44207</v>
      </c>
      <c r="S10" s="4">
        <v>84.9024</v>
      </c>
      <c r="T10" s="4">
        <v>18.760000000000005</v>
      </c>
      <c r="U10" s="4">
        <v>56.280000000000015</v>
      </c>
      <c r="V10" s="23">
        <v>0.21875000000000008</v>
      </c>
      <c r="W10" t="s">
        <v>179</v>
      </c>
      <c r="X10" t="s">
        <v>219</v>
      </c>
      <c r="Y10" t="s">
        <v>217</v>
      </c>
      <c r="Z10" s="4">
        <f>Tabla1_1[[#This Row],[Total Selling Value]]-Tabla1_1[[#This Row],[total_discount_value]]-Tabla1_1[[#This Row],[Total Buying Value]]</f>
        <v>-28.622400000000027</v>
      </c>
      <c r="AA10" s="23">
        <f>Tabla1_1[[#This Row],[beneficio_descuento]]/Tabla1_1[[#This Row],[Total Selling Value]]</f>
        <v>-0.11125000000000011</v>
      </c>
    </row>
    <row r="11" spans="1:27">
      <c r="A11">
        <v>44207</v>
      </c>
      <c r="B11" t="s">
        <v>29</v>
      </c>
      <c r="C11" t="s">
        <v>227</v>
      </c>
      <c r="D11">
        <v>4</v>
      </c>
      <c r="E11" t="s">
        <v>68</v>
      </c>
      <c r="F11" t="s">
        <v>71</v>
      </c>
      <c r="G11">
        <v>15</v>
      </c>
      <c r="H11" t="s">
        <v>113</v>
      </c>
      <c r="I11" t="s">
        <v>120</v>
      </c>
      <c r="J11" t="s">
        <v>123</v>
      </c>
      <c r="K11" s="4">
        <v>112</v>
      </c>
      <c r="L11" s="4">
        <v>146.72</v>
      </c>
      <c r="M11" s="4">
        <v>448</v>
      </c>
      <c r="N11" s="4">
        <v>586.88</v>
      </c>
      <c r="O11">
        <v>11</v>
      </c>
      <c r="P11" t="s">
        <v>126</v>
      </c>
      <c r="Q11">
        <v>2021</v>
      </c>
      <c r="R11" s="3">
        <v>44207</v>
      </c>
      <c r="S11" s="4">
        <v>88.031999999999996</v>
      </c>
      <c r="T11" s="4">
        <v>34.72</v>
      </c>
      <c r="U11" s="4">
        <v>138.88</v>
      </c>
      <c r="V11" s="23">
        <v>0.23664122137404581</v>
      </c>
      <c r="W11" t="s">
        <v>179</v>
      </c>
      <c r="X11" t="s">
        <v>216</v>
      </c>
      <c r="Y11" t="s">
        <v>217</v>
      </c>
      <c r="Z11" s="4">
        <f>Tabla1_1[[#This Row],[Total Selling Value]]-Tabla1_1[[#This Row],[total_discount_value]]-Tabla1_1[[#This Row],[Total Buying Value]]</f>
        <v>50.848000000000013</v>
      </c>
      <c r="AA11" s="23">
        <f>Tabla1_1[[#This Row],[beneficio_descuento]]/Tabla1_1[[#This Row],[Total Selling Value]]</f>
        <v>8.6641221374045826E-2</v>
      </c>
    </row>
    <row r="12" spans="1:27">
      <c r="A12">
        <v>44207</v>
      </c>
      <c r="B12" t="s">
        <v>30</v>
      </c>
      <c r="C12" t="s">
        <v>228</v>
      </c>
      <c r="D12">
        <v>4</v>
      </c>
      <c r="E12" t="s">
        <v>70</v>
      </c>
      <c r="F12" t="s">
        <v>71</v>
      </c>
      <c r="G12">
        <v>23</v>
      </c>
      <c r="H12" t="s">
        <v>80</v>
      </c>
      <c r="I12" t="s">
        <v>118</v>
      </c>
      <c r="J12" t="s">
        <v>122</v>
      </c>
      <c r="K12" s="4">
        <v>120</v>
      </c>
      <c r="L12" s="4">
        <v>162</v>
      </c>
      <c r="M12" s="4">
        <v>480</v>
      </c>
      <c r="N12" s="4">
        <v>648</v>
      </c>
      <c r="O12">
        <v>11</v>
      </c>
      <c r="P12" t="s">
        <v>126</v>
      </c>
      <c r="Q12">
        <v>2021</v>
      </c>
      <c r="R12" s="3">
        <v>44207</v>
      </c>
      <c r="S12" s="4">
        <v>149.04000000000002</v>
      </c>
      <c r="T12" s="4">
        <v>42</v>
      </c>
      <c r="U12" s="4">
        <v>168</v>
      </c>
      <c r="V12" s="23">
        <v>0.25925925925925924</v>
      </c>
      <c r="W12" t="s">
        <v>179</v>
      </c>
      <c r="X12" t="s">
        <v>216</v>
      </c>
      <c r="Y12" t="s">
        <v>217</v>
      </c>
      <c r="Z12" s="4">
        <f>Tabla1_1[[#This Row],[Total Selling Value]]-Tabla1_1[[#This Row],[total_discount_value]]-Tabla1_1[[#This Row],[Total Buying Value]]</f>
        <v>18.95999999999998</v>
      </c>
      <c r="AA12" s="23">
        <f>Tabla1_1[[#This Row],[beneficio_descuento]]/Tabla1_1[[#This Row],[Total Selling Value]]</f>
        <v>2.9259259259259228E-2</v>
      </c>
    </row>
    <row r="13" spans="1:27">
      <c r="A13">
        <v>44208</v>
      </c>
      <c r="B13" t="s">
        <v>30</v>
      </c>
      <c r="C13" t="s">
        <v>229</v>
      </c>
      <c r="D13">
        <v>10</v>
      </c>
      <c r="E13" t="s">
        <v>71</v>
      </c>
      <c r="F13" t="s">
        <v>138</v>
      </c>
      <c r="G13">
        <v>16</v>
      </c>
      <c r="H13" t="s">
        <v>80</v>
      </c>
      <c r="I13" t="s">
        <v>118</v>
      </c>
      <c r="J13" t="s">
        <v>122</v>
      </c>
      <c r="K13" s="4">
        <v>120</v>
      </c>
      <c r="L13" s="4">
        <v>162</v>
      </c>
      <c r="M13" s="4">
        <v>1200</v>
      </c>
      <c r="N13" s="4">
        <v>1620</v>
      </c>
      <c r="O13">
        <v>12</v>
      </c>
      <c r="P13" t="s">
        <v>126</v>
      </c>
      <c r="Q13">
        <v>2021</v>
      </c>
      <c r="R13" s="3">
        <v>44208</v>
      </c>
      <c r="S13" s="4">
        <v>259.2</v>
      </c>
      <c r="T13" s="4">
        <v>42</v>
      </c>
      <c r="U13" s="4">
        <v>420</v>
      </c>
      <c r="V13" s="23">
        <v>0.25925925925925924</v>
      </c>
      <c r="W13" t="s">
        <v>147</v>
      </c>
      <c r="X13" t="s">
        <v>219</v>
      </c>
      <c r="Y13" t="s">
        <v>217</v>
      </c>
      <c r="Z13" s="4">
        <f>Tabla1_1[[#This Row],[Total Selling Value]]-Tabla1_1[[#This Row],[total_discount_value]]-Tabla1_1[[#This Row],[Total Buying Value]]</f>
        <v>160.79999999999995</v>
      </c>
      <c r="AA13" s="23">
        <f>Tabla1_1[[#This Row],[beneficio_descuento]]/Tabla1_1[[#This Row],[Total Selling Value]]</f>
        <v>9.9259259259259228E-2</v>
      </c>
    </row>
    <row r="14" spans="1:27">
      <c r="A14">
        <v>44214</v>
      </c>
      <c r="B14" t="s">
        <v>31</v>
      </c>
      <c r="C14" t="s">
        <v>230</v>
      </c>
      <c r="D14">
        <v>13</v>
      </c>
      <c r="E14" t="s">
        <v>70</v>
      </c>
      <c r="F14" t="s">
        <v>71</v>
      </c>
      <c r="G14">
        <v>51</v>
      </c>
      <c r="H14" t="s">
        <v>81</v>
      </c>
      <c r="I14" t="s">
        <v>118</v>
      </c>
      <c r="J14" t="s">
        <v>123</v>
      </c>
      <c r="K14" s="4">
        <v>76</v>
      </c>
      <c r="L14" s="4">
        <v>82.08</v>
      </c>
      <c r="M14" s="4">
        <v>988</v>
      </c>
      <c r="N14" s="4">
        <v>1067.04</v>
      </c>
      <c r="O14">
        <v>18</v>
      </c>
      <c r="P14" t="s">
        <v>126</v>
      </c>
      <c r="Q14">
        <v>2021</v>
      </c>
      <c r="R14" s="3">
        <v>44214</v>
      </c>
      <c r="S14" s="4">
        <v>544.19039999999995</v>
      </c>
      <c r="T14" s="4">
        <v>6.0799999999999983</v>
      </c>
      <c r="U14" s="4">
        <v>79.039999999999978</v>
      </c>
      <c r="V14" s="23">
        <v>7.4074074074074056E-2</v>
      </c>
      <c r="W14" t="s">
        <v>147</v>
      </c>
      <c r="X14" t="s">
        <v>216</v>
      </c>
      <c r="Y14" t="s">
        <v>217</v>
      </c>
      <c r="Z14" s="4">
        <f>Tabla1_1[[#This Row],[Total Selling Value]]-Tabla1_1[[#This Row],[total_discount_value]]-Tabla1_1[[#This Row],[Total Buying Value]]</f>
        <v>-465.15039999999999</v>
      </c>
      <c r="AA14" s="23">
        <f>Tabla1_1[[#This Row],[beneficio_descuento]]/Tabla1_1[[#This Row],[Total Selling Value]]</f>
        <v>-0.43592592592592594</v>
      </c>
    </row>
    <row r="15" spans="1:27">
      <c r="A15">
        <v>44214</v>
      </c>
      <c r="B15" t="s">
        <v>32</v>
      </c>
      <c r="C15" t="s">
        <v>231</v>
      </c>
      <c r="D15">
        <v>3</v>
      </c>
      <c r="E15" t="s">
        <v>71</v>
      </c>
      <c r="F15" t="s">
        <v>138</v>
      </c>
      <c r="G15">
        <v>9</v>
      </c>
      <c r="H15" t="s">
        <v>82</v>
      </c>
      <c r="I15" t="s">
        <v>117</v>
      </c>
      <c r="J15" t="s">
        <v>122</v>
      </c>
      <c r="K15" s="4">
        <v>141</v>
      </c>
      <c r="L15" s="4">
        <v>149.46</v>
      </c>
      <c r="M15" s="4">
        <v>423</v>
      </c>
      <c r="N15" s="4">
        <v>448.38</v>
      </c>
      <c r="O15">
        <v>18</v>
      </c>
      <c r="P15" t="s">
        <v>126</v>
      </c>
      <c r="Q15">
        <v>2021</v>
      </c>
      <c r="R15" s="3">
        <v>44214</v>
      </c>
      <c r="S15" s="4">
        <v>40.354199999999999</v>
      </c>
      <c r="T15" s="4">
        <v>8.460000000000008</v>
      </c>
      <c r="U15" s="4">
        <v>25.380000000000024</v>
      </c>
      <c r="V15" s="23">
        <v>5.6603773584905717E-2</v>
      </c>
      <c r="W15" t="s">
        <v>179</v>
      </c>
      <c r="X15" t="s">
        <v>219</v>
      </c>
      <c r="Y15" t="s">
        <v>217</v>
      </c>
      <c r="Z15" s="4">
        <f>Tabla1_1[[#This Row],[Total Selling Value]]-Tabla1_1[[#This Row],[total_discount_value]]-Tabla1_1[[#This Row],[Total Buying Value]]</f>
        <v>-14.974199999999996</v>
      </c>
      <c r="AA15" s="23">
        <f>Tabla1_1[[#This Row],[beneficio_descuento]]/Tabla1_1[[#This Row],[Total Selling Value]]</f>
        <v>-3.3396226415094328E-2</v>
      </c>
    </row>
    <row r="16" spans="1:27">
      <c r="A16">
        <v>44215</v>
      </c>
      <c r="B16" t="s">
        <v>24</v>
      </c>
      <c r="C16" t="s">
        <v>232</v>
      </c>
      <c r="D16">
        <v>6</v>
      </c>
      <c r="E16" t="s">
        <v>70</v>
      </c>
      <c r="F16" t="s">
        <v>138</v>
      </c>
      <c r="G16">
        <v>43</v>
      </c>
      <c r="H16" t="s">
        <v>77</v>
      </c>
      <c r="I16" t="s">
        <v>121</v>
      </c>
      <c r="J16" t="s">
        <v>125</v>
      </c>
      <c r="K16" s="4">
        <v>5</v>
      </c>
      <c r="L16" s="4">
        <v>6.7</v>
      </c>
      <c r="M16" s="4">
        <v>30</v>
      </c>
      <c r="N16" s="4">
        <v>40.200000000000003</v>
      </c>
      <c r="O16">
        <v>19</v>
      </c>
      <c r="P16" t="s">
        <v>126</v>
      </c>
      <c r="Q16">
        <v>2021</v>
      </c>
      <c r="R16" s="3">
        <v>44215</v>
      </c>
      <c r="S16" s="4">
        <v>17.286000000000001</v>
      </c>
      <c r="T16" s="4">
        <v>1.7000000000000002</v>
      </c>
      <c r="U16" s="4">
        <v>10.200000000000001</v>
      </c>
      <c r="V16" s="23">
        <v>0.2537313432835821</v>
      </c>
      <c r="W16" t="s">
        <v>179</v>
      </c>
      <c r="X16" t="s">
        <v>219</v>
      </c>
      <c r="Y16" t="s">
        <v>217</v>
      </c>
      <c r="Z16" s="4">
        <f>Tabla1_1[[#This Row],[Total Selling Value]]-Tabla1_1[[#This Row],[total_discount_value]]-Tabla1_1[[#This Row],[Total Buying Value]]</f>
        <v>-7.0859999999999985</v>
      </c>
      <c r="AA16" s="23">
        <f>Tabla1_1[[#This Row],[beneficio_descuento]]/Tabla1_1[[#This Row],[Total Selling Value]]</f>
        <v>-0.17626865671641787</v>
      </c>
    </row>
    <row r="17" spans="1:27">
      <c r="A17">
        <v>44216</v>
      </c>
      <c r="B17" t="s">
        <v>33</v>
      </c>
      <c r="C17" t="s">
        <v>233</v>
      </c>
      <c r="D17">
        <v>4</v>
      </c>
      <c r="E17" t="s">
        <v>70</v>
      </c>
      <c r="F17" t="s">
        <v>138</v>
      </c>
      <c r="G17">
        <v>45</v>
      </c>
      <c r="H17" t="s">
        <v>83</v>
      </c>
      <c r="I17" t="s">
        <v>121</v>
      </c>
      <c r="J17" t="s">
        <v>124</v>
      </c>
      <c r="K17" s="4">
        <v>55</v>
      </c>
      <c r="L17" s="4">
        <v>58.3</v>
      </c>
      <c r="M17" s="4">
        <v>220</v>
      </c>
      <c r="N17" s="4">
        <v>233.2</v>
      </c>
      <c r="O17">
        <v>20</v>
      </c>
      <c r="P17" t="s">
        <v>126</v>
      </c>
      <c r="Q17">
        <v>2021</v>
      </c>
      <c r="R17" s="3">
        <v>44216</v>
      </c>
      <c r="S17" s="4">
        <v>104.94</v>
      </c>
      <c r="T17" s="4">
        <v>3.2999999999999972</v>
      </c>
      <c r="U17" s="4">
        <v>13.199999999999989</v>
      </c>
      <c r="V17" s="23">
        <v>5.6603773584905613E-2</v>
      </c>
      <c r="W17" t="s">
        <v>179</v>
      </c>
      <c r="X17" t="s">
        <v>219</v>
      </c>
      <c r="Y17" t="s">
        <v>217</v>
      </c>
      <c r="Z17" s="4">
        <f>Tabla1_1[[#This Row],[Total Selling Value]]-Tabla1_1[[#This Row],[total_discount_value]]-Tabla1_1[[#This Row],[Total Buying Value]]</f>
        <v>-91.740000000000009</v>
      </c>
      <c r="AA17" s="23">
        <f>Tabla1_1[[#This Row],[beneficio_descuento]]/Tabla1_1[[#This Row],[Total Selling Value]]</f>
        <v>-0.39339622641509442</v>
      </c>
    </row>
    <row r="18" spans="1:27">
      <c r="A18">
        <v>44216</v>
      </c>
      <c r="B18" t="s">
        <v>34</v>
      </c>
      <c r="C18" t="s">
        <v>234</v>
      </c>
      <c r="D18">
        <v>4</v>
      </c>
      <c r="E18" t="s">
        <v>70</v>
      </c>
      <c r="F18" t="s">
        <v>138</v>
      </c>
      <c r="G18">
        <v>53</v>
      </c>
      <c r="H18" t="s">
        <v>84</v>
      </c>
      <c r="I18" t="s">
        <v>117</v>
      </c>
      <c r="J18" t="s">
        <v>124</v>
      </c>
      <c r="K18" s="4">
        <v>61</v>
      </c>
      <c r="L18" s="4">
        <v>76.25</v>
      </c>
      <c r="M18" s="4">
        <v>244</v>
      </c>
      <c r="N18" s="4">
        <v>305</v>
      </c>
      <c r="O18">
        <v>20</v>
      </c>
      <c r="P18" t="s">
        <v>126</v>
      </c>
      <c r="Q18">
        <v>2021</v>
      </c>
      <c r="R18" s="3">
        <v>44216</v>
      </c>
      <c r="S18" s="4">
        <v>161.65</v>
      </c>
      <c r="T18" s="4">
        <v>15.25</v>
      </c>
      <c r="U18" s="4">
        <v>61</v>
      </c>
      <c r="V18" s="23">
        <v>0.2</v>
      </c>
      <c r="W18" t="s">
        <v>179</v>
      </c>
      <c r="X18" t="s">
        <v>219</v>
      </c>
      <c r="Y18" t="s">
        <v>217</v>
      </c>
      <c r="Z18" s="4">
        <f>Tabla1_1[[#This Row],[Total Selling Value]]-Tabla1_1[[#This Row],[total_discount_value]]-Tabla1_1[[#This Row],[Total Buying Value]]</f>
        <v>-100.65</v>
      </c>
      <c r="AA18" s="23">
        <f>Tabla1_1[[#This Row],[beneficio_descuento]]/Tabla1_1[[#This Row],[Total Selling Value]]</f>
        <v>-0.33</v>
      </c>
    </row>
    <row r="19" spans="1:27">
      <c r="A19">
        <v>44217</v>
      </c>
      <c r="B19" t="s">
        <v>23</v>
      </c>
      <c r="C19" t="s">
        <v>235</v>
      </c>
      <c r="D19">
        <v>15</v>
      </c>
      <c r="E19" t="s">
        <v>68</v>
      </c>
      <c r="F19" t="s">
        <v>138</v>
      </c>
      <c r="G19">
        <v>34</v>
      </c>
      <c r="H19" t="s">
        <v>76</v>
      </c>
      <c r="I19" t="s">
        <v>119</v>
      </c>
      <c r="J19" t="s">
        <v>124</v>
      </c>
      <c r="K19" s="4">
        <v>44</v>
      </c>
      <c r="L19" s="4">
        <v>48.84</v>
      </c>
      <c r="M19" s="4">
        <v>660</v>
      </c>
      <c r="N19" s="4">
        <v>732.6</v>
      </c>
      <c r="O19">
        <v>21</v>
      </c>
      <c r="P19" t="s">
        <v>126</v>
      </c>
      <c r="Q19">
        <v>2021</v>
      </c>
      <c r="R19" s="3">
        <v>44217</v>
      </c>
      <c r="S19" s="4">
        <v>249.08400000000003</v>
      </c>
      <c r="T19" s="4">
        <v>4.8400000000000034</v>
      </c>
      <c r="U19" s="4">
        <v>72.600000000000051</v>
      </c>
      <c r="V19" s="23">
        <v>9.9099099099099169E-2</v>
      </c>
      <c r="W19" t="s">
        <v>179</v>
      </c>
      <c r="X19" t="s">
        <v>219</v>
      </c>
      <c r="Y19" t="s">
        <v>217</v>
      </c>
      <c r="Z19" s="4">
        <f>Tabla1_1[[#This Row],[Total Selling Value]]-Tabla1_1[[#This Row],[total_discount_value]]-Tabla1_1[[#This Row],[Total Buying Value]]</f>
        <v>-176.48400000000004</v>
      </c>
      <c r="AA19" s="23">
        <f>Tabla1_1[[#This Row],[beneficio_descuento]]/Tabla1_1[[#This Row],[Total Selling Value]]</f>
        <v>-0.24090090090090094</v>
      </c>
    </row>
    <row r="20" spans="1:27">
      <c r="A20">
        <v>44217</v>
      </c>
      <c r="B20" t="s">
        <v>26</v>
      </c>
      <c r="C20" t="s">
        <v>236</v>
      </c>
      <c r="D20">
        <v>9</v>
      </c>
      <c r="E20" t="s">
        <v>70</v>
      </c>
      <c r="F20" t="s">
        <v>71</v>
      </c>
      <c r="G20">
        <v>28</v>
      </c>
      <c r="H20" t="s">
        <v>79</v>
      </c>
      <c r="I20" t="s">
        <v>119</v>
      </c>
      <c r="J20" t="s">
        <v>123</v>
      </c>
      <c r="K20" s="4">
        <v>71</v>
      </c>
      <c r="L20" s="4">
        <v>80.94</v>
      </c>
      <c r="M20" s="4">
        <v>639</v>
      </c>
      <c r="N20" s="4">
        <v>728.46</v>
      </c>
      <c r="O20">
        <v>21</v>
      </c>
      <c r="P20" t="s">
        <v>126</v>
      </c>
      <c r="Q20">
        <v>2021</v>
      </c>
      <c r="R20" s="3">
        <v>44217</v>
      </c>
      <c r="S20" s="4">
        <v>203.96880000000002</v>
      </c>
      <c r="T20" s="4">
        <v>9.9399999999999977</v>
      </c>
      <c r="U20" s="4">
        <v>89.45999999999998</v>
      </c>
      <c r="V20" s="23">
        <v>0.12280701754385961</v>
      </c>
      <c r="W20" t="s">
        <v>179</v>
      </c>
      <c r="X20" t="s">
        <v>216</v>
      </c>
      <c r="Y20" t="s">
        <v>217</v>
      </c>
      <c r="Z20" s="4">
        <f>Tabla1_1[[#This Row],[Total Selling Value]]-Tabla1_1[[#This Row],[total_discount_value]]-Tabla1_1[[#This Row],[Total Buying Value]]</f>
        <v>-114.50879999999995</v>
      </c>
      <c r="AA20" s="23">
        <f>Tabla1_1[[#This Row],[beneficio_descuento]]/Tabla1_1[[#This Row],[Total Selling Value]]</f>
        <v>-0.15719298245614027</v>
      </c>
    </row>
    <row r="21" spans="1:27">
      <c r="A21">
        <v>44217</v>
      </c>
      <c r="B21" t="s">
        <v>30</v>
      </c>
      <c r="C21" t="s">
        <v>237</v>
      </c>
      <c r="D21">
        <v>6</v>
      </c>
      <c r="E21" t="s">
        <v>70</v>
      </c>
      <c r="F21" t="s">
        <v>71</v>
      </c>
      <c r="G21">
        <v>0</v>
      </c>
      <c r="H21" t="s">
        <v>80</v>
      </c>
      <c r="I21" t="s">
        <v>118</v>
      </c>
      <c r="J21" t="s">
        <v>122</v>
      </c>
      <c r="K21" s="4">
        <v>120</v>
      </c>
      <c r="L21" s="4">
        <v>162</v>
      </c>
      <c r="M21" s="4">
        <v>720</v>
      </c>
      <c r="N21" s="4">
        <v>972</v>
      </c>
      <c r="O21">
        <v>21</v>
      </c>
      <c r="P21" t="s">
        <v>126</v>
      </c>
      <c r="Q21">
        <v>2021</v>
      </c>
      <c r="R21" s="3">
        <v>44217</v>
      </c>
      <c r="S21" s="4">
        <v>0</v>
      </c>
      <c r="T21" s="4">
        <v>42</v>
      </c>
      <c r="U21" s="4">
        <v>252</v>
      </c>
      <c r="V21" s="23">
        <v>0.25925925925925924</v>
      </c>
      <c r="W21" t="s">
        <v>179</v>
      </c>
      <c r="X21" t="s">
        <v>216</v>
      </c>
      <c r="Y21" t="s">
        <v>217</v>
      </c>
      <c r="Z21" s="4">
        <f>Tabla1_1[[#This Row],[Total Selling Value]]-Tabla1_1[[#This Row],[total_discount_value]]-Tabla1_1[[#This Row],[Total Buying Value]]</f>
        <v>252</v>
      </c>
      <c r="AA21" s="23">
        <f>Tabla1_1[[#This Row],[beneficio_descuento]]/Tabla1_1[[#This Row],[Total Selling Value]]</f>
        <v>0.25925925925925924</v>
      </c>
    </row>
    <row r="22" spans="1:27">
      <c r="A22">
        <v>44221</v>
      </c>
      <c r="B22" t="s">
        <v>33</v>
      </c>
      <c r="C22" t="s">
        <v>238</v>
      </c>
      <c r="D22">
        <v>6</v>
      </c>
      <c r="E22" t="s">
        <v>70</v>
      </c>
      <c r="F22" t="s">
        <v>138</v>
      </c>
      <c r="G22">
        <v>13</v>
      </c>
      <c r="H22" t="s">
        <v>83</v>
      </c>
      <c r="I22" t="s">
        <v>121</v>
      </c>
      <c r="J22" t="s">
        <v>124</v>
      </c>
      <c r="K22" s="4">
        <v>55</v>
      </c>
      <c r="L22" s="4">
        <v>58.3</v>
      </c>
      <c r="M22" s="4">
        <v>330</v>
      </c>
      <c r="N22" s="4">
        <v>349.8</v>
      </c>
      <c r="O22">
        <v>25</v>
      </c>
      <c r="P22" t="s">
        <v>126</v>
      </c>
      <c r="Q22">
        <v>2021</v>
      </c>
      <c r="R22" s="3">
        <v>44221</v>
      </c>
      <c r="S22" s="4">
        <v>45.474000000000004</v>
      </c>
      <c r="T22" s="4">
        <v>3.2999999999999972</v>
      </c>
      <c r="U22" s="4">
        <v>19.799999999999983</v>
      </c>
      <c r="V22" s="23">
        <v>5.6603773584905613E-2</v>
      </c>
      <c r="W22" t="s">
        <v>179</v>
      </c>
      <c r="X22" t="s">
        <v>219</v>
      </c>
      <c r="Y22" t="s">
        <v>217</v>
      </c>
      <c r="Z22" s="4">
        <f>Tabla1_1[[#This Row],[Total Selling Value]]-Tabla1_1[[#This Row],[total_discount_value]]-Tabla1_1[[#This Row],[Total Buying Value]]</f>
        <v>-25.673999999999978</v>
      </c>
      <c r="AA22" s="23">
        <f>Tabla1_1[[#This Row],[beneficio_descuento]]/Tabla1_1[[#This Row],[Total Selling Value]]</f>
        <v>-7.3396226415094273E-2</v>
      </c>
    </row>
    <row r="23" spans="1:27">
      <c r="A23">
        <v>44221</v>
      </c>
      <c r="B23" t="s">
        <v>24</v>
      </c>
      <c r="C23" t="s">
        <v>239</v>
      </c>
      <c r="D23">
        <v>7</v>
      </c>
      <c r="E23" t="s">
        <v>70</v>
      </c>
      <c r="F23" t="s">
        <v>71</v>
      </c>
      <c r="G23">
        <v>25</v>
      </c>
      <c r="H23" t="s">
        <v>77</v>
      </c>
      <c r="I23" t="s">
        <v>121</v>
      </c>
      <c r="J23" t="s">
        <v>125</v>
      </c>
      <c r="K23" s="4">
        <v>5</v>
      </c>
      <c r="L23" s="4">
        <v>6.7</v>
      </c>
      <c r="M23" s="4">
        <v>35</v>
      </c>
      <c r="N23" s="4">
        <v>46.9</v>
      </c>
      <c r="O23">
        <v>25</v>
      </c>
      <c r="P23" t="s">
        <v>126</v>
      </c>
      <c r="Q23">
        <v>2021</v>
      </c>
      <c r="R23" s="3">
        <v>44221</v>
      </c>
      <c r="S23" s="4">
        <v>11.725</v>
      </c>
      <c r="T23" s="4">
        <v>1.7000000000000002</v>
      </c>
      <c r="U23" s="4">
        <v>11.900000000000002</v>
      </c>
      <c r="V23" s="23">
        <v>0.25373134328358216</v>
      </c>
      <c r="W23" t="s">
        <v>179</v>
      </c>
      <c r="X23" t="s">
        <v>216</v>
      </c>
      <c r="Y23" t="s">
        <v>217</v>
      </c>
      <c r="Z23" s="4">
        <f>Tabla1_1[[#This Row],[Total Selling Value]]-Tabla1_1[[#This Row],[total_discount_value]]-Tabla1_1[[#This Row],[Total Buying Value]]</f>
        <v>0.17499999999999716</v>
      </c>
      <c r="AA23" s="23">
        <f>Tabla1_1[[#This Row],[beneficio_descuento]]/Tabla1_1[[#This Row],[Total Selling Value]]</f>
        <v>3.7313432835820292E-3</v>
      </c>
    </row>
    <row r="24" spans="1:27">
      <c r="A24">
        <v>44221</v>
      </c>
      <c r="B24" t="s">
        <v>25</v>
      </c>
      <c r="C24" t="s">
        <v>240</v>
      </c>
      <c r="D24">
        <v>14</v>
      </c>
      <c r="E24" t="s">
        <v>70</v>
      </c>
      <c r="F24" t="s">
        <v>71</v>
      </c>
      <c r="G24">
        <v>8</v>
      </c>
      <c r="H24" t="s">
        <v>78</v>
      </c>
      <c r="I24" t="s">
        <v>121</v>
      </c>
      <c r="J24" t="s">
        <v>123</v>
      </c>
      <c r="K24" s="4">
        <v>93</v>
      </c>
      <c r="L24" s="4">
        <v>104.16</v>
      </c>
      <c r="M24" s="4">
        <v>1302</v>
      </c>
      <c r="N24" s="4">
        <v>1458.24</v>
      </c>
      <c r="O24">
        <v>25</v>
      </c>
      <c r="P24" t="s">
        <v>126</v>
      </c>
      <c r="Q24">
        <v>2021</v>
      </c>
      <c r="R24" s="3">
        <v>44221</v>
      </c>
      <c r="S24" s="4">
        <v>116.6592</v>
      </c>
      <c r="T24" s="4">
        <v>11.159999999999997</v>
      </c>
      <c r="U24" s="4">
        <v>156.23999999999995</v>
      </c>
      <c r="V24" s="23">
        <v>0.10714285714285711</v>
      </c>
      <c r="W24" t="s">
        <v>147</v>
      </c>
      <c r="X24" t="s">
        <v>216</v>
      </c>
      <c r="Y24" t="s">
        <v>217</v>
      </c>
      <c r="Z24" s="4">
        <f>Tabla1_1[[#This Row],[Total Selling Value]]-Tabla1_1[[#This Row],[total_discount_value]]-Tabla1_1[[#This Row],[Total Buying Value]]</f>
        <v>39.580799999999954</v>
      </c>
      <c r="AA24" s="23">
        <f>Tabla1_1[[#This Row],[beneficio_descuento]]/Tabla1_1[[#This Row],[Total Selling Value]]</f>
        <v>2.7142857142857111E-2</v>
      </c>
    </row>
    <row r="25" spans="1:27">
      <c r="A25">
        <v>44222</v>
      </c>
      <c r="B25" t="s">
        <v>31</v>
      </c>
      <c r="C25" t="s">
        <v>241</v>
      </c>
      <c r="D25">
        <v>9</v>
      </c>
      <c r="E25" t="s">
        <v>68</v>
      </c>
      <c r="F25" t="s">
        <v>138</v>
      </c>
      <c r="G25">
        <v>5</v>
      </c>
      <c r="H25" t="s">
        <v>81</v>
      </c>
      <c r="I25" t="s">
        <v>118</v>
      </c>
      <c r="J25" t="s">
        <v>123</v>
      </c>
      <c r="K25" s="4">
        <v>76</v>
      </c>
      <c r="L25" s="4">
        <v>82.08</v>
      </c>
      <c r="M25" s="4">
        <v>684</v>
      </c>
      <c r="N25" s="4">
        <v>738.72</v>
      </c>
      <c r="O25">
        <v>26</v>
      </c>
      <c r="P25" t="s">
        <v>126</v>
      </c>
      <c r="Q25">
        <v>2021</v>
      </c>
      <c r="R25" s="3">
        <v>44222</v>
      </c>
      <c r="S25" s="4">
        <v>36.936</v>
      </c>
      <c r="T25" s="4">
        <v>6.0799999999999983</v>
      </c>
      <c r="U25" s="4">
        <v>54.719999999999985</v>
      </c>
      <c r="V25" s="23">
        <v>7.4074074074074056E-2</v>
      </c>
      <c r="W25" t="s">
        <v>179</v>
      </c>
      <c r="X25" t="s">
        <v>219</v>
      </c>
      <c r="Y25" t="s">
        <v>217</v>
      </c>
      <c r="Z25" s="4">
        <f>Tabla1_1[[#This Row],[Total Selling Value]]-Tabla1_1[[#This Row],[total_discount_value]]-Tabla1_1[[#This Row],[Total Buying Value]]</f>
        <v>17.783999999999992</v>
      </c>
      <c r="AA25" s="23">
        <f>Tabla1_1[[#This Row],[beneficio_descuento]]/Tabla1_1[[#This Row],[Total Selling Value]]</f>
        <v>2.4074074074074064E-2</v>
      </c>
    </row>
    <row r="26" spans="1:27">
      <c r="A26">
        <v>44222</v>
      </c>
      <c r="B26" t="s">
        <v>35</v>
      </c>
      <c r="C26" t="s">
        <v>242</v>
      </c>
      <c r="D26">
        <v>7</v>
      </c>
      <c r="E26" t="s">
        <v>71</v>
      </c>
      <c r="F26" t="s">
        <v>138</v>
      </c>
      <c r="G26">
        <v>53</v>
      </c>
      <c r="H26" t="s">
        <v>85</v>
      </c>
      <c r="I26" t="s">
        <v>119</v>
      </c>
      <c r="J26" t="s">
        <v>123</v>
      </c>
      <c r="K26" s="4">
        <v>75</v>
      </c>
      <c r="L26" s="4">
        <v>85.5</v>
      </c>
      <c r="M26" s="4">
        <v>525</v>
      </c>
      <c r="N26" s="4">
        <v>598.5</v>
      </c>
      <c r="O26">
        <v>26</v>
      </c>
      <c r="P26" t="s">
        <v>126</v>
      </c>
      <c r="Q26">
        <v>2021</v>
      </c>
      <c r="R26" s="3">
        <v>44222</v>
      </c>
      <c r="S26" s="4">
        <v>317.20500000000004</v>
      </c>
      <c r="T26" s="4">
        <v>10.5</v>
      </c>
      <c r="U26" s="4">
        <v>73.5</v>
      </c>
      <c r="V26" s="23">
        <v>0.12280701754385964</v>
      </c>
      <c r="W26" t="s">
        <v>179</v>
      </c>
      <c r="X26" t="s">
        <v>219</v>
      </c>
      <c r="Y26" t="s">
        <v>217</v>
      </c>
      <c r="Z26" s="4">
        <f>Tabla1_1[[#This Row],[Total Selling Value]]-Tabla1_1[[#This Row],[total_discount_value]]-Tabla1_1[[#This Row],[Total Buying Value]]</f>
        <v>-243.70500000000004</v>
      </c>
      <c r="AA26" s="23">
        <f>Tabla1_1[[#This Row],[beneficio_descuento]]/Tabla1_1[[#This Row],[Total Selling Value]]</f>
        <v>-0.40719298245614044</v>
      </c>
    </row>
    <row r="27" spans="1:27">
      <c r="A27">
        <v>44222</v>
      </c>
      <c r="B27" t="s">
        <v>36</v>
      </c>
      <c r="C27" t="s">
        <v>243</v>
      </c>
      <c r="D27">
        <v>7</v>
      </c>
      <c r="E27" t="s">
        <v>71</v>
      </c>
      <c r="F27" t="s">
        <v>71</v>
      </c>
      <c r="G27">
        <v>53</v>
      </c>
      <c r="H27" t="s">
        <v>86</v>
      </c>
      <c r="I27" t="s">
        <v>119</v>
      </c>
      <c r="J27" t="s">
        <v>123</v>
      </c>
      <c r="K27" s="4">
        <v>98</v>
      </c>
      <c r="L27" s="4">
        <v>103.88</v>
      </c>
      <c r="M27" s="4">
        <v>686</v>
      </c>
      <c r="N27" s="4">
        <v>727.16</v>
      </c>
      <c r="O27">
        <v>26</v>
      </c>
      <c r="P27" t="s">
        <v>126</v>
      </c>
      <c r="Q27">
        <v>2021</v>
      </c>
      <c r="R27" s="3">
        <v>44222</v>
      </c>
      <c r="S27" s="4">
        <v>385.39479999999998</v>
      </c>
      <c r="T27" s="4">
        <v>5.8799999999999955</v>
      </c>
      <c r="U27" s="4">
        <v>41.159999999999968</v>
      </c>
      <c r="V27" s="23">
        <v>5.660377358490562E-2</v>
      </c>
      <c r="W27" t="s">
        <v>179</v>
      </c>
      <c r="X27" t="s">
        <v>216</v>
      </c>
      <c r="Y27" t="s">
        <v>217</v>
      </c>
      <c r="Z27" s="4">
        <f>Tabla1_1[[#This Row],[Total Selling Value]]-Tabla1_1[[#This Row],[total_discount_value]]-Tabla1_1[[#This Row],[Total Buying Value]]</f>
        <v>-344.23480000000001</v>
      </c>
      <c r="AA27" s="23">
        <f>Tabla1_1[[#This Row],[beneficio_descuento]]/Tabla1_1[[#This Row],[Total Selling Value]]</f>
        <v>-0.47339622641509438</v>
      </c>
    </row>
    <row r="28" spans="1:27">
      <c r="A28">
        <v>44223</v>
      </c>
      <c r="B28" t="s">
        <v>37</v>
      </c>
      <c r="C28" t="s">
        <v>244</v>
      </c>
      <c r="D28">
        <v>7</v>
      </c>
      <c r="E28" t="s">
        <v>68</v>
      </c>
      <c r="F28" t="s">
        <v>71</v>
      </c>
      <c r="G28">
        <v>35</v>
      </c>
      <c r="H28" t="s">
        <v>87</v>
      </c>
      <c r="I28" t="s">
        <v>118</v>
      </c>
      <c r="J28" t="s">
        <v>123</v>
      </c>
      <c r="K28" s="4">
        <v>90</v>
      </c>
      <c r="L28" s="4">
        <v>115.2</v>
      </c>
      <c r="M28" s="4">
        <v>630</v>
      </c>
      <c r="N28" s="4">
        <v>806.4</v>
      </c>
      <c r="O28">
        <v>27</v>
      </c>
      <c r="P28" t="s">
        <v>126</v>
      </c>
      <c r="Q28">
        <v>2021</v>
      </c>
      <c r="R28" s="3">
        <v>44223</v>
      </c>
      <c r="S28" s="4">
        <v>282.23999999999995</v>
      </c>
      <c r="T28" s="4">
        <v>25.200000000000003</v>
      </c>
      <c r="U28" s="4">
        <v>176.40000000000003</v>
      </c>
      <c r="V28" s="23">
        <v>0.21875000000000006</v>
      </c>
      <c r="W28" t="s">
        <v>179</v>
      </c>
      <c r="X28" t="s">
        <v>216</v>
      </c>
      <c r="Y28" t="s">
        <v>217</v>
      </c>
      <c r="Z28" s="4">
        <f>Tabla1_1[[#This Row],[Total Selling Value]]-Tabla1_1[[#This Row],[total_discount_value]]-Tabla1_1[[#This Row],[Total Buying Value]]</f>
        <v>-105.83999999999992</v>
      </c>
      <c r="AA28" s="23">
        <f>Tabla1_1[[#This Row],[beneficio_descuento]]/Tabla1_1[[#This Row],[Total Selling Value]]</f>
        <v>-0.13124999999999989</v>
      </c>
    </row>
    <row r="29" spans="1:27">
      <c r="A29">
        <v>44223</v>
      </c>
      <c r="B29" t="s">
        <v>38</v>
      </c>
      <c r="C29" t="s">
        <v>245</v>
      </c>
      <c r="D29">
        <v>3</v>
      </c>
      <c r="E29" t="s">
        <v>68</v>
      </c>
      <c r="F29" t="s">
        <v>71</v>
      </c>
      <c r="G29">
        <v>22</v>
      </c>
      <c r="H29" t="s">
        <v>88</v>
      </c>
      <c r="I29" t="s">
        <v>121</v>
      </c>
      <c r="J29" t="s">
        <v>123</v>
      </c>
      <c r="K29" s="4">
        <v>89</v>
      </c>
      <c r="L29" s="4">
        <v>117.48</v>
      </c>
      <c r="M29" s="4">
        <v>267</v>
      </c>
      <c r="N29" s="4">
        <v>352.44</v>
      </c>
      <c r="O29">
        <v>27</v>
      </c>
      <c r="P29" t="s">
        <v>126</v>
      </c>
      <c r="Q29">
        <v>2021</v>
      </c>
      <c r="R29" s="3">
        <v>44223</v>
      </c>
      <c r="S29" s="4">
        <v>77.536799999999999</v>
      </c>
      <c r="T29" s="4">
        <v>28.480000000000004</v>
      </c>
      <c r="U29" s="4">
        <v>85.440000000000012</v>
      </c>
      <c r="V29" s="23">
        <v>0.24242424242424246</v>
      </c>
      <c r="W29" t="s">
        <v>179</v>
      </c>
      <c r="X29" t="s">
        <v>216</v>
      </c>
      <c r="Y29" t="s">
        <v>217</v>
      </c>
      <c r="Z29" s="4">
        <f>Tabla1_1[[#This Row],[Total Selling Value]]-Tabla1_1[[#This Row],[total_discount_value]]-Tabla1_1[[#This Row],[Total Buying Value]]</f>
        <v>7.9031999999999698</v>
      </c>
      <c r="AA29" s="23">
        <f>Tabla1_1[[#This Row],[beneficio_descuento]]/Tabla1_1[[#This Row],[Total Selling Value]]</f>
        <v>2.242424242424234E-2</v>
      </c>
    </row>
    <row r="30" spans="1:27">
      <c r="A30">
        <v>44224</v>
      </c>
      <c r="B30" t="s">
        <v>23</v>
      </c>
      <c r="C30" t="s">
        <v>246</v>
      </c>
      <c r="D30">
        <v>10</v>
      </c>
      <c r="E30" t="s">
        <v>71</v>
      </c>
      <c r="F30" t="s">
        <v>138</v>
      </c>
      <c r="G30">
        <v>50</v>
      </c>
      <c r="H30" t="s">
        <v>76</v>
      </c>
      <c r="I30" t="s">
        <v>119</v>
      </c>
      <c r="J30" t="s">
        <v>124</v>
      </c>
      <c r="K30" s="4">
        <v>44</v>
      </c>
      <c r="L30" s="4">
        <v>48.84</v>
      </c>
      <c r="M30" s="4">
        <v>440</v>
      </c>
      <c r="N30" s="4">
        <v>488.4</v>
      </c>
      <c r="O30">
        <v>28</v>
      </c>
      <c r="P30" t="s">
        <v>126</v>
      </c>
      <c r="Q30">
        <v>2021</v>
      </c>
      <c r="R30" s="3">
        <v>44224</v>
      </c>
      <c r="S30" s="4">
        <v>244.2</v>
      </c>
      <c r="T30" s="4">
        <v>4.8400000000000034</v>
      </c>
      <c r="U30" s="4">
        <v>48.400000000000034</v>
      </c>
      <c r="V30" s="23">
        <v>9.9099099099099169E-2</v>
      </c>
      <c r="W30" t="s">
        <v>179</v>
      </c>
      <c r="X30" t="s">
        <v>219</v>
      </c>
      <c r="Y30" t="s">
        <v>217</v>
      </c>
      <c r="Z30" s="4">
        <f>Tabla1_1[[#This Row],[Total Selling Value]]-Tabla1_1[[#This Row],[total_discount_value]]-Tabla1_1[[#This Row],[Total Buying Value]]</f>
        <v>-195.8</v>
      </c>
      <c r="AA30" s="23">
        <f>Tabla1_1[[#This Row],[beneficio_descuento]]/Tabla1_1[[#This Row],[Total Selling Value]]</f>
        <v>-0.40090090090090097</v>
      </c>
    </row>
    <row r="31" spans="1:27">
      <c r="A31">
        <v>44224</v>
      </c>
      <c r="B31" t="s">
        <v>39</v>
      </c>
      <c r="C31" t="s">
        <v>247</v>
      </c>
      <c r="D31">
        <v>2</v>
      </c>
      <c r="E31" t="s">
        <v>70</v>
      </c>
      <c r="F31" t="s">
        <v>138</v>
      </c>
      <c r="G31">
        <v>28</v>
      </c>
      <c r="H31" t="s">
        <v>89</v>
      </c>
      <c r="I31" t="s">
        <v>121</v>
      </c>
      <c r="J31" t="s">
        <v>124</v>
      </c>
      <c r="K31" s="4">
        <v>47</v>
      </c>
      <c r="L31" s="4">
        <v>53.11</v>
      </c>
      <c r="M31" s="4">
        <v>94</v>
      </c>
      <c r="N31" s="4">
        <v>106.22</v>
      </c>
      <c r="O31">
        <v>28</v>
      </c>
      <c r="P31" t="s">
        <v>126</v>
      </c>
      <c r="Q31">
        <v>2021</v>
      </c>
      <c r="R31" s="3">
        <v>44224</v>
      </c>
      <c r="S31" s="4">
        <v>29.741600000000002</v>
      </c>
      <c r="T31" s="4">
        <v>6.1099999999999994</v>
      </c>
      <c r="U31" s="4">
        <v>12.219999999999999</v>
      </c>
      <c r="V31" s="23">
        <v>0.1150442477876106</v>
      </c>
      <c r="W31" t="s">
        <v>179</v>
      </c>
      <c r="X31" t="s">
        <v>219</v>
      </c>
      <c r="Y31" t="s">
        <v>217</v>
      </c>
      <c r="Z31" s="4">
        <f>Tabla1_1[[#This Row],[Total Selling Value]]-Tabla1_1[[#This Row],[total_discount_value]]-Tabla1_1[[#This Row],[Total Buying Value]]</f>
        <v>-17.521600000000007</v>
      </c>
      <c r="AA31" s="23">
        <f>Tabla1_1[[#This Row],[beneficio_descuento]]/Tabla1_1[[#This Row],[Total Selling Value]]</f>
        <v>-0.16495575221238945</v>
      </c>
    </row>
    <row r="32" spans="1:27">
      <c r="A32">
        <v>44229</v>
      </c>
      <c r="B32" t="s">
        <v>40</v>
      </c>
      <c r="C32" t="s">
        <v>248</v>
      </c>
      <c r="D32">
        <v>7</v>
      </c>
      <c r="E32" t="s">
        <v>71</v>
      </c>
      <c r="F32" t="s">
        <v>71</v>
      </c>
      <c r="G32">
        <v>24</v>
      </c>
      <c r="H32" t="s">
        <v>90</v>
      </c>
      <c r="I32" t="s">
        <v>120</v>
      </c>
      <c r="J32" t="s">
        <v>122</v>
      </c>
      <c r="K32" s="4">
        <v>148</v>
      </c>
      <c r="L32" s="4">
        <v>164.28</v>
      </c>
      <c r="M32" s="4">
        <v>1036</v>
      </c>
      <c r="N32" s="4">
        <v>1149.96</v>
      </c>
      <c r="O32">
        <v>2</v>
      </c>
      <c r="P32" t="s">
        <v>127</v>
      </c>
      <c r="Q32">
        <v>2021</v>
      </c>
      <c r="R32" s="3">
        <v>44229</v>
      </c>
      <c r="S32" s="4">
        <v>275.99040000000002</v>
      </c>
      <c r="T32" s="4">
        <v>16.28</v>
      </c>
      <c r="U32" s="4">
        <v>113.96000000000001</v>
      </c>
      <c r="V32" s="23">
        <v>9.90990990990991E-2</v>
      </c>
      <c r="W32" t="s">
        <v>147</v>
      </c>
      <c r="X32" t="s">
        <v>216</v>
      </c>
      <c r="Y32" t="s">
        <v>249</v>
      </c>
      <c r="Z32" s="4">
        <f>Tabla1_1[[#This Row],[Total Selling Value]]-Tabla1_1[[#This Row],[total_discount_value]]-Tabla1_1[[#This Row],[Total Buying Value]]</f>
        <v>-162.03039999999999</v>
      </c>
      <c r="AA32" s="23">
        <f>Tabla1_1[[#This Row],[beneficio_descuento]]/Tabla1_1[[#This Row],[Total Selling Value]]</f>
        <v>-0.14090090090090088</v>
      </c>
    </row>
    <row r="33" spans="1:27">
      <c r="A33">
        <v>44230</v>
      </c>
      <c r="B33" t="s">
        <v>41</v>
      </c>
      <c r="C33" t="s">
        <v>250</v>
      </c>
      <c r="D33">
        <v>13</v>
      </c>
      <c r="E33" t="s">
        <v>70</v>
      </c>
      <c r="F33" t="s">
        <v>71</v>
      </c>
      <c r="G33">
        <v>20</v>
      </c>
      <c r="H33" t="s">
        <v>91</v>
      </c>
      <c r="I33" t="s">
        <v>120</v>
      </c>
      <c r="J33" t="s">
        <v>125</v>
      </c>
      <c r="K33" s="4">
        <v>13</v>
      </c>
      <c r="L33" s="4">
        <v>16.64</v>
      </c>
      <c r="M33" s="4">
        <v>169</v>
      </c>
      <c r="N33" s="4">
        <v>216.32</v>
      </c>
      <c r="O33">
        <v>3</v>
      </c>
      <c r="P33" t="s">
        <v>127</v>
      </c>
      <c r="Q33">
        <v>2021</v>
      </c>
      <c r="R33" s="3">
        <v>44230</v>
      </c>
      <c r="S33" s="4">
        <v>43.264000000000003</v>
      </c>
      <c r="T33" s="4">
        <v>3.6400000000000006</v>
      </c>
      <c r="U33" s="4">
        <v>47.320000000000007</v>
      </c>
      <c r="V33" s="23">
        <v>0.21875000000000003</v>
      </c>
      <c r="W33" t="s">
        <v>179</v>
      </c>
      <c r="X33" t="s">
        <v>216</v>
      </c>
      <c r="Y33" t="s">
        <v>249</v>
      </c>
      <c r="Z33" s="4">
        <f>Tabla1_1[[#This Row],[Total Selling Value]]-Tabla1_1[[#This Row],[total_discount_value]]-Tabla1_1[[#This Row],[Total Buying Value]]</f>
        <v>4.0559999999999832</v>
      </c>
      <c r="AA33" s="23">
        <f>Tabla1_1[[#This Row],[beneficio_descuento]]/Tabla1_1[[#This Row],[Total Selling Value]]</f>
        <v>1.8749999999999923E-2</v>
      </c>
    </row>
    <row r="34" spans="1:27">
      <c r="A34">
        <v>44230</v>
      </c>
      <c r="B34" t="s">
        <v>42</v>
      </c>
      <c r="C34" t="s">
        <v>251</v>
      </c>
      <c r="D34">
        <v>2</v>
      </c>
      <c r="E34" t="s">
        <v>68</v>
      </c>
      <c r="F34" t="s">
        <v>138</v>
      </c>
      <c r="G34">
        <v>45</v>
      </c>
      <c r="H34" t="s">
        <v>92</v>
      </c>
      <c r="I34" t="s">
        <v>117</v>
      </c>
      <c r="J34" t="s">
        <v>122</v>
      </c>
      <c r="K34" s="4">
        <v>121</v>
      </c>
      <c r="L34" s="4">
        <v>141.57</v>
      </c>
      <c r="M34" s="4">
        <v>242</v>
      </c>
      <c r="N34" s="4">
        <v>283.14</v>
      </c>
      <c r="O34">
        <v>3</v>
      </c>
      <c r="P34" t="s">
        <v>127</v>
      </c>
      <c r="Q34">
        <v>2021</v>
      </c>
      <c r="R34" s="3">
        <v>44230</v>
      </c>
      <c r="S34" s="4">
        <v>127.413</v>
      </c>
      <c r="T34" s="4">
        <v>20.569999999999993</v>
      </c>
      <c r="U34" s="4">
        <v>41.139999999999986</v>
      </c>
      <c r="V34" s="23">
        <v>0.14529914529914525</v>
      </c>
      <c r="W34" t="s">
        <v>179</v>
      </c>
      <c r="X34" t="s">
        <v>219</v>
      </c>
      <c r="Y34" t="s">
        <v>249</v>
      </c>
      <c r="Z34" s="4">
        <f>Tabla1_1[[#This Row],[Total Selling Value]]-Tabla1_1[[#This Row],[total_discount_value]]-Tabla1_1[[#This Row],[Total Buying Value]]</f>
        <v>-86.273000000000025</v>
      </c>
      <c r="AA34" s="23">
        <f>Tabla1_1[[#This Row],[beneficio_descuento]]/Tabla1_1[[#This Row],[Total Selling Value]]</f>
        <v>-0.30470085470085478</v>
      </c>
    </row>
    <row r="35" spans="1:27">
      <c r="A35">
        <v>44231</v>
      </c>
      <c r="B35" t="s">
        <v>28</v>
      </c>
      <c r="C35" t="s">
        <v>252</v>
      </c>
      <c r="D35">
        <v>4</v>
      </c>
      <c r="E35" t="s">
        <v>71</v>
      </c>
      <c r="F35" t="s">
        <v>71</v>
      </c>
      <c r="G35">
        <v>6</v>
      </c>
      <c r="H35" t="s">
        <v>93</v>
      </c>
      <c r="I35" t="s">
        <v>118</v>
      </c>
      <c r="J35" t="s">
        <v>123</v>
      </c>
      <c r="K35" s="4">
        <v>67</v>
      </c>
      <c r="L35" s="4">
        <v>85.76</v>
      </c>
      <c r="M35" s="4">
        <v>268</v>
      </c>
      <c r="N35" s="4">
        <v>343.04</v>
      </c>
      <c r="O35">
        <v>4</v>
      </c>
      <c r="P35" t="s">
        <v>127</v>
      </c>
      <c r="Q35">
        <v>2021</v>
      </c>
      <c r="R35" s="3">
        <v>44231</v>
      </c>
      <c r="S35" s="4">
        <v>20.5824</v>
      </c>
      <c r="T35" s="4">
        <v>18.760000000000005</v>
      </c>
      <c r="U35" s="4">
        <v>75.04000000000002</v>
      </c>
      <c r="V35" s="23">
        <v>0.21875000000000006</v>
      </c>
      <c r="W35" t="s">
        <v>179</v>
      </c>
      <c r="X35" t="s">
        <v>216</v>
      </c>
      <c r="Y35" t="s">
        <v>249</v>
      </c>
      <c r="Z35" s="4">
        <f>Tabla1_1[[#This Row],[Total Selling Value]]-Tabla1_1[[#This Row],[total_discount_value]]-Tabla1_1[[#This Row],[Total Buying Value]]</f>
        <v>54.457600000000014</v>
      </c>
      <c r="AA35" s="23">
        <f>Tabla1_1[[#This Row],[beneficio_descuento]]/Tabla1_1[[#This Row],[Total Selling Value]]</f>
        <v>0.15875000000000003</v>
      </c>
    </row>
    <row r="36" spans="1:27">
      <c r="A36">
        <v>44232</v>
      </c>
      <c r="B36" t="s">
        <v>43</v>
      </c>
      <c r="C36" t="s">
        <v>253</v>
      </c>
      <c r="D36">
        <v>7</v>
      </c>
      <c r="E36" t="s">
        <v>71</v>
      </c>
      <c r="F36" t="s">
        <v>138</v>
      </c>
      <c r="G36">
        <v>37</v>
      </c>
      <c r="H36" t="s">
        <v>94</v>
      </c>
      <c r="I36" t="s">
        <v>118</v>
      </c>
      <c r="J36" t="s">
        <v>123</v>
      </c>
      <c r="K36" s="4">
        <v>67</v>
      </c>
      <c r="L36" s="4">
        <v>83.08</v>
      </c>
      <c r="M36" s="4">
        <v>469</v>
      </c>
      <c r="N36" s="4">
        <v>581.55999999999995</v>
      </c>
      <c r="O36">
        <v>5</v>
      </c>
      <c r="P36" t="s">
        <v>127</v>
      </c>
      <c r="Q36">
        <v>2021</v>
      </c>
      <c r="R36" s="3">
        <v>44232</v>
      </c>
      <c r="S36" s="4">
        <v>215.17719999999997</v>
      </c>
      <c r="T36" s="4">
        <v>16.079999999999998</v>
      </c>
      <c r="U36" s="4">
        <v>112.55999999999999</v>
      </c>
      <c r="V36" s="23">
        <v>0.19354838709677419</v>
      </c>
      <c r="W36" t="s">
        <v>179</v>
      </c>
      <c r="X36" t="s">
        <v>219</v>
      </c>
      <c r="Y36" t="s">
        <v>249</v>
      </c>
      <c r="Z36" s="4">
        <f>Tabla1_1[[#This Row],[Total Selling Value]]-Tabla1_1[[#This Row],[total_discount_value]]-Tabla1_1[[#This Row],[Total Buying Value]]</f>
        <v>-102.61720000000003</v>
      </c>
      <c r="AA36" s="23">
        <f>Tabla1_1[[#This Row],[beneficio_descuento]]/Tabla1_1[[#This Row],[Total Selling Value]]</f>
        <v>-0.17645161290322586</v>
      </c>
    </row>
    <row r="37" spans="1:27">
      <c r="A37">
        <v>44232</v>
      </c>
      <c r="B37" t="s">
        <v>44</v>
      </c>
      <c r="C37" t="s">
        <v>254</v>
      </c>
      <c r="D37">
        <v>1</v>
      </c>
      <c r="E37" t="s">
        <v>70</v>
      </c>
      <c r="F37" t="s">
        <v>138</v>
      </c>
      <c r="G37">
        <v>37</v>
      </c>
      <c r="H37" t="s">
        <v>95</v>
      </c>
      <c r="I37" t="s">
        <v>119</v>
      </c>
      <c r="J37" t="s">
        <v>122</v>
      </c>
      <c r="K37" s="4">
        <v>133</v>
      </c>
      <c r="L37" s="4">
        <v>155.61000000000001</v>
      </c>
      <c r="M37" s="4">
        <v>133</v>
      </c>
      <c r="N37" s="4">
        <v>155.61000000000001</v>
      </c>
      <c r="O37">
        <v>5</v>
      </c>
      <c r="P37" t="s">
        <v>127</v>
      </c>
      <c r="Q37">
        <v>2021</v>
      </c>
      <c r="R37" s="3">
        <v>44232</v>
      </c>
      <c r="S37" s="4">
        <v>57.575700000000005</v>
      </c>
      <c r="T37" s="4">
        <v>22.610000000000014</v>
      </c>
      <c r="U37" s="4">
        <v>22.610000000000014</v>
      </c>
      <c r="V37" s="23">
        <v>0.14529914529914537</v>
      </c>
      <c r="W37" t="s">
        <v>179</v>
      </c>
      <c r="X37" t="s">
        <v>219</v>
      </c>
      <c r="Y37" t="s">
        <v>249</v>
      </c>
      <c r="Z37" s="4">
        <f>Tabla1_1[[#This Row],[Total Selling Value]]-Tabla1_1[[#This Row],[total_discount_value]]-Tabla1_1[[#This Row],[Total Buying Value]]</f>
        <v>-34.965699999999998</v>
      </c>
      <c r="AA37" s="23">
        <f>Tabla1_1[[#This Row],[beneficio_descuento]]/Tabla1_1[[#This Row],[Total Selling Value]]</f>
        <v>-0.22470085470085466</v>
      </c>
    </row>
    <row r="38" spans="1:27">
      <c r="A38">
        <v>44232</v>
      </c>
      <c r="B38" t="s">
        <v>43</v>
      </c>
      <c r="C38" t="s">
        <v>253</v>
      </c>
      <c r="D38">
        <v>9</v>
      </c>
      <c r="E38" t="s">
        <v>70</v>
      </c>
      <c r="F38" t="s">
        <v>138</v>
      </c>
      <c r="G38">
        <v>50</v>
      </c>
      <c r="H38" t="s">
        <v>94</v>
      </c>
      <c r="I38" t="s">
        <v>118</v>
      </c>
      <c r="J38" t="s">
        <v>123</v>
      </c>
      <c r="K38" s="4">
        <v>67</v>
      </c>
      <c r="L38" s="4">
        <v>83.08</v>
      </c>
      <c r="M38" s="4">
        <v>603</v>
      </c>
      <c r="N38" s="4">
        <v>747.72</v>
      </c>
      <c r="O38">
        <v>5</v>
      </c>
      <c r="P38" t="s">
        <v>127</v>
      </c>
      <c r="Q38">
        <v>2021</v>
      </c>
      <c r="R38" s="3">
        <v>44232</v>
      </c>
      <c r="S38" s="4">
        <v>373.86</v>
      </c>
      <c r="T38" s="4">
        <v>16.079999999999998</v>
      </c>
      <c r="U38" s="4">
        <v>144.71999999999997</v>
      </c>
      <c r="V38" s="23">
        <v>0.19354838709677416</v>
      </c>
      <c r="W38" t="s">
        <v>179</v>
      </c>
      <c r="X38" t="s">
        <v>219</v>
      </c>
      <c r="Y38" t="s">
        <v>249</v>
      </c>
      <c r="Z38" s="4">
        <f>Tabla1_1[[#This Row],[Total Selling Value]]-Tabla1_1[[#This Row],[total_discount_value]]-Tabla1_1[[#This Row],[Total Buying Value]]</f>
        <v>-229.14</v>
      </c>
      <c r="AA38" s="23">
        <f>Tabla1_1[[#This Row],[beneficio_descuento]]/Tabla1_1[[#This Row],[Total Selling Value]]</f>
        <v>-0.30645161290322576</v>
      </c>
    </row>
    <row r="39" spans="1:27">
      <c r="A39">
        <v>44233</v>
      </c>
      <c r="B39" t="s">
        <v>24</v>
      </c>
      <c r="C39" t="s">
        <v>255</v>
      </c>
      <c r="D39">
        <v>1</v>
      </c>
      <c r="E39" t="s">
        <v>70</v>
      </c>
      <c r="F39" t="s">
        <v>138</v>
      </c>
      <c r="G39">
        <v>47</v>
      </c>
      <c r="H39" t="s">
        <v>77</v>
      </c>
      <c r="I39" t="s">
        <v>121</v>
      </c>
      <c r="J39" t="s">
        <v>125</v>
      </c>
      <c r="K39" s="4">
        <v>5</v>
      </c>
      <c r="L39" s="4">
        <v>6.7</v>
      </c>
      <c r="M39" s="4">
        <v>5</v>
      </c>
      <c r="N39" s="4">
        <v>6.7</v>
      </c>
      <c r="O39">
        <v>6</v>
      </c>
      <c r="P39" t="s">
        <v>127</v>
      </c>
      <c r="Q39">
        <v>2021</v>
      </c>
      <c r="R39" s="3">
        <v>44233</v>
      </c>
      <c r="S39" s="4">
        <v>3.149</v>
      </c>
      <c r="T39" s="4">
        <v>1.7000000000000002</v>
      </c>
      <c r="U39" s="4">
        <v>1.7000000000000002</v>
      </c>
      <c r="V39" s="23">
        <v>0.2537313432835821</v>
      </c>
      <c r="W39" t="s">
        <v>179</v>
      </c>
      <c r="X39" t="s">
        <v>219</v>
      </c>
      <c r="Y39" t="s">
        <v>249</v>
      </c>
      <c r="Z39" s="4">
        <f>Tabla1_1[[#This Row],[Total Selling Value]]-Tabla1_1[[#This Row],[total_discount_value]]-Tabla1_1[[#This Row],[Total Buying Value]]</f>
        <v>-1.4489999999999998</v>
      </c>
      <c r="AA39" s="23">
        <f>Tabla1_1[[#This Row],[beneficio_descuento]]/Tabla1_1[[#This Row],[Total Selling Value]]</f>
        <v>-0.21626865671641787</v>
      </c>
    </row>
    <row r="40" spans="1:27">
      <c r="A40">
        <v>44236</v>
      </c>
      <c r="B40" t="s">
        <v>33</v>
      </c>
      <c r="C40" t="s">
        <v>256</v>
      </c>
      <c r="D40">
        <v>14</v>
      </c>
      <c r="E40" t="s">
        <v>70</v>
      </c>
      <c r="F40" t="s">
        <v>71</v>
      </c>
      <c r="G40">
        <v>2</v>
      </c>
      <c r="H40" t="s">
        <v>83</v>
      </c>
      <c r="I40" t="s">
        <v>121</v>
      </c>
      <c r="J40" t="s">
        <v>124</v>
      </c>
      <c r="K40" s="4">
        <v>55</v>
      </c>
      <c r="L40" s="4">
        <v>58.3</v>
      </c>
      <c r="M40" s="4">
        <v>770</v>
      </c>
      <c r="N40" s="4">
        <v>816.19999999999993</v>
      </c>
      <c r="O40">
        <v>9</v>
      </c>
      <c r="P40" t="s">
        <v>127</v>
      </c>
      <c r="Q40">
        <v>2021</v>
      </c>
      <c r="R40" s="3">
        <v>44236</v>
      </c>
      <c r="S40" s="4">
        <v>16.323999999999998</v>
      </c>
      <c r="T40" s="4">
        <v>3.2999999999999972</v>
      </c>
      <c r="U40" s="4">
        <v>46.19999999999996</v>
      </c>
      <c r="V40" s="23">
        <v>5.6603773584905613E-2</v>
      </c>
      <c r="W40" t="s">
        <v>147</v>
      </c>
      <c r="X40" t="s">
        <v>216</v>
      </c>
      <c r="Y40" t="s">
        <v>249</v>
      </c>
      <c r="Z40" s="4">
        <f>Tabla1_1[[#This Row],[Total Selling Value]]-Tabla1_1[[#This Row],[total_discount_value]]-Tabla1_1[[#This Row],[Total Buying Value]]</f>
        <v>29.875999999999976</v>
      </c>
      <c r="AA40" s="23">
        <f>Tabla1_1[[#This Row],[beneficio_descuento]]/Tabla1_1[[#This Row],[Total Selling Value]]</f>
        <v>3.6603773584905637E-2</v>
      </c>
    </row>
    <row r="41" spans="1:27">
      <c r="A41">
        <v>44239</v>
      </c>
      <c r="B41" t="s">
        <v>45</v>
      </c>
      <c r="C41" t="s">
        <v>257</v>
      </c>
      <c r="D41">
        <v>7</v>
      </c>
      <c r="E41" t="s">
        <v>70</v>
      </c>
      <c r="F41" t="s">
        <v>138</v>
      </c>
      <c r="G41">
        <v>49</v>
      </c>
      <c r="H41" t="s">
        <v>96</v>
      </c>
      <c r="I41" t="s">
        <v>119</v>
      </c>
      <c r="J41" t="s">
        <v>123</v>
      </c>
      <c r="K41" s="4">
        <v>83</v>
      </c>
      <c r="L41" s="4">
        <v>94.62</v>
      </c>
      <c r="M41" s="4">
        <v>581</v>
      </c>
      <c r="N41" s="4">
        <v>662.34</v>
      </c>
      <c r="O41">
        <v>12</v>
      </c>
      <c r="P41" t="s">
        <v>127</v>
      </c>
      <c r="Q41">
        <v>2021</v>
      </c>
      <c r="R41" s="3">
        <v>44239</v>
      </c>
      <c r="S41" s="4">
        <v>324.54660000000001</v>
      </c>
      <c r="T41" s="4">
        <v>11.620000000000005</v>
      </c>
      <c r="U41" s="4">
        <v>81.340000000000032</v>
      </c>
      <c r="V41" s="23">
        <v>0.1228070175438597</v>
      </c>
      <c r="W41" t="s">
        <v>179</v>
      </c>
      <c r="X41" t="s">
        <v>219</v>
      </c>
      <c r="Y41" t="s">
        <v>249</v>
      </c>
      <c r="Z41" s="4">
        <f>Tabla1_1[[#This Row],[Total Selling Value]]-Tabla1_1[[#This Row],[total_discount_value]]-Tabla1_1[[#This Row],[Total Buying Value]]</f>
        <v>-243.20659999999998</v>
      </c>
      <c r="AA41" s="23">
        <f>Tabla1_1[[#This Row],[beneficio_descuento]]/Tabla1_1[[#This Row],[Total Selling Value]]</f>
        <v>-0.36719298245614029</v>
      </c>
    </row>
    <row r="42" spans="1:27">
      <c r="A42">
        <v>44239</v>
      </c>
      <c r="B42" t="s">
        <v>32</v>
      </c>
      <c r="C42" t="s">
        <v>258</v>
      </c>
      <c r="D42">
        <v>9</v>
      </c>
      <c r="E42" t="s">
        <v>71</v>
      </c>
      <c r="F42" t="s">
        <v>138</v>
      </c>
      <c r="G42">
        <v>44</v>
      </c>
      <c r="H42" t="s">
        <v>82</v>
      </c>
      <c r="I42" t="s">
        <v>117</v>
      </c>
      <c r="J42" t="s">
        <v>122</v>
      </c>
      <c r="K42" s="4">
        <v>141</v>
      </c>
      <c r="L42" s="4">
        <v>149.46</v>
      </c>
      <c r="M42" s="4">
        <v>1269</v>
      </c>
      <c r="N42" s="4">
        <v>1345.14</v>
      </c>
      <c r="O42">
        <v>12</v>
      </c>
      <c r="P42" t="s">
        <v>127</v>
      </c>
      <c r="Q42">
        <v>2021</v>
      </c>
      <c r="R42" s="3">
        <v>44239</v>
      </c>
      <c r="S42" s="4">
        <v>591.86160000000007</v>
      </c>
      <c r="T42" s="4">
        <v>8.460000000000008</v>
      </c>
      <c r="U42" s="4">
        <v>76.140000000000072</v>
      </c>
      <c r="V42" s="23">
        <v>5.660377358490571E-2</v>
      </c>
      <c r="W42" t="s">
        <v>147</v>
      </c>
      <c r="X42" t="s">
        <v>219</v>
      </c>
      <c r="Y42" t="s">
        <v>249</v>
      </c>
      <c r="Z42" s="4">
        <f>Tabla1_1[[#This Row],[Total Selling Value]]-Tabla1_1[[#This Row],[total_discount_value]]-Tabla1_1[[#This Row],[Total Buying Value]]</f>
        <v>-515.72159999999997</v>
      </c>
      <c r="AA42" s="23">
        <f>Tabla1_1[[#This Row],[beneficio_descuento]]/Tabla1_1[[#This Row],[Total Selling Value]]</f>
        <v>-0.3833962264150943</v>
      </c>
    </row>
    <row r="43" spans="1:27">
      <c r="A43">
        <v>44242</v>
      </c>
      <c r="B43" t="s">
        <v>46</v>
      </c>
      <c r="C43" t="s">
        <v>259</v>
      </c>
      <c r="D43">
        <v>4</v>
      </c>
      <c r="E43" t="s">
        <v>70</v>
      </c>
      <c r="F43" t="s">
        <v>71</v>
      </c>
      <c r="G43">
        <v>0</v>
      </c>
      <c r="H43" t="s">
        <v>97</v>
      </c>
      <c r="I43" t="s">
        <v>121</v>
      </c>
      <c r="J43" t="s">
        <v>124</v>
      </c>
      <c r="K43" s="4">
        <v>48</v>
      </c>
      <c r="L43" s="4">
        <v>57.12</v>
      </c>
      <c r="M43" s="4">
        <v>192</v>
      </c>
      <c r="N43" s="4">
        <v>228.48</v>
      </c>
      <c r="O43">
        <v>15</v>
      </c>
      <c r="P43" t="s">
        <v>127</v>
      </c>
      <c r="Q43">
        <v>2021</v>
      </c>
      <c r="R43" s="3">
        <v>44242</v>
      </c>
      <c r="S43" s="4">
        <v>0</v>
      </c>
      <c r="T43" s="4">
        <v>9.1199999999999974</v>
      </c>
      <c r="U43" s="4">
        <v>36.47999999999999</v>
      </c>
      <c r="V43" s="23">
        <v>0.15966386554621845</v>
      </c>
      <c r="W43" t="s">
        <v>179</v>
      </c>
      <c r="X43" t="s">
        <v>216</v>
      </c>
      <c r="Y43" t="s">
        <v>249</v>
      </c>
      <c r="Z43" s="4">
        <f>Tabla1_1[[#This Row],[Total Selling Value]]-Tabla1_1[[#This Row],[total_discount_value]]-Tabla1_1[[#This Row],[Total Buying Value]]</f>
        <v>36.47999999999999</v>
      </c>
      <c r="AA43" s="23">
        <f>Tabla1_1[[#This Row],[beneficio_descuento]]/Tabla1_1[[#This Row],[Total Selling Value]]</f>
        <v>0.15966386554621845</v>
      </c>
    </row>
    <row r="44" spans="1:27">
      <c r="A44">
        <v>44245</v>
      </c>
      <c r="B44" t="s">
        <v>47</v>
      </c>
      <c r="C44" t="s">
        <v>260</v>
      </c>
      <c r="D44">
        <v>6</v>
      </c>
      <c r="E44" t="s">
        <v>71</v>
      </c>
      <c r="F44" t="s">
        <v>138</v>
      </c>
      <c r="G44">
        <v>25</v>
      </c>
      <c r="H44" t="s">
        <v>98</v>
      </c>
      <c r="I44" t="s">
        <v>120</v>
      </c>
      <c r="J44" t="s">
        <v>125</v>
      </c>
      <c r="K44" s="4">
        <v>12</v>
      </c>
      <c r="L44" s="4">
        <v>15.72</v>
      </c>
      <c r="M44" s="4">
        <v>72</v>
      </c>
      <c r="N44" s="4">
        <v>94.32</v>
      </c>
      <c r="O44">
        <v>18</v>
      </c>
      <c r="P44" t="s">
        <v>127</v>
      </c>
      <c r="Q44">
        <v>2021</v>
      </c>
      <c r="R44" s="3">
        <v>44245</v>
      </c>
      <c r="S44" s="4">
        <v>23.58</v>
      </c>
      <c r="T44" s="4">
        <v>3.7200000000000006</v>
      </c>
      <c r="U44" s="4">
        <v>22.320000000000004</v>
      </c>
      <c r="V44" s="23">
        <v>0.23664122137404586</v>
      </c>
      <c r="W44" t="s">
        <v>179</v>
      </c>
      <c r="X44" t="s">
        <v>219</v>
      </c>
      <c r="Y44" t="s">
        <v>249</v>
      </c>
      <c r="Z44" s="4">
        <f>Tabla1_1[[#This Row],[Total Selling Value]]-Tabla1_1[[#This Row],[total_discount_value]]-Tabla1_1[[#This Row],[Total Buying Value]]</f>
        <v>-1.2600000000000051</v>
      </c>
      <c r="AA44" s="23">
        <f>Tabla1_1[[#This Row],[beneficio_descuento]]/Tabla1_1[[#This Row],[Total Selling Value]]</f>
        <v>-1.3358778625954254E-2</v>
      </c>
    </row>
    <row r="45" spans="1:27">
      <c r="A45">
        <v>44247</v>
      </c>
      <c r="B45" t="s">
        <v>48</v>
      </c>
      <c r="C45" t="s">
        <v>261</v>
      </c>
      <c r="D45">
        <v>11</v>
      </c>
      <c r="E45" t="s">
        <v>71</v>
      </c>
      <c r="F45" t="s">
        <v>138</v>
      </c>
      <c r="G45">
        <v>50</v>
      </c>
      <c r="H45" t="s">
        <v>99</v>
      </c>
      <c r="I45" t="s">
        <v>121</v>
      </c>
      <c r="J45" t="s">
        <v>122</v>
      </c>
      <c r="K45" s="4">
        <v>148</v>
      </c>
      <c r="L45" s="4">
        <v>201.28</v>
      </c>
      <c r="M45" s="4">
        <v>1628</v>
      </c>
      <c r="N45" s="4">
        <v>2214.08</v>
      </c>
      <c r="O45">
        <v>20</v>
      </c>
      <c r="P45" t="s">
        <v>127</v>
      </c>
      <c r="Q45">
        <v>2021</v>
      </c>
      <c r="R45" s="3">
        <v>44247</v>
      </c>
      <c r="S45" s="4">
        <v>1107.04</v>
      </c>
      <c r="T45" s="4">
        <v>53.28</v>
      </c>
      <c r="U45" s="4">
        <v>586.08000000000004</v>
      </c>
      <c r="V45" s="23">
        <v>0.26470588235294118</v>
      </c>
      <c r="W45" t="s">
        <v>178</v>
      </c>
      <c r="X45" t="s">
        <v>219</v>
      </c>
      <c r="Y45" t="s">
        <v>249</v>
      </c>
      <c r="Z45" s="4">
        <f>Tabla1_1[[#This Row],[Total Selling Value]]-Tabla1_1[[#This Row],[total_discount_value]]-Tabla1_1[[#This Row],[Total Buying Value]]</f>
        <v>-520.96</v>
      </c>
      <c r="AA45" s="23">
        <f>Tabla1_1[[#This Row],[beneficio_descuento]]/Tabla1_1[[#This Row],[Total Selling Value]]</f>
        <v>-0.23529411764705885</v>
      </c>
    </row>
    <row r="46" spans="1:27">
      <c r="A46">
        <v>44249</v>
      </c>
      <c r="B46" t="s">
        <v>22</v>
      </c>
      <c r="C46" t="s">
        <v>262</v>
      </c>
      <c r="D46">
        <v>5</v>
      </c>
      <c r="E46" t="s">
        <v>71</v>
      </c>
      <c r="F46" t="s">
        <v>138</v>
      </c>
      <c r="G46">
        <v>14</v>
      </c>
      <c r="H46" t="s">
        <v>75</v>
      </c>
      <c r="I46" t="s">
        <v>120</v>
      </c>
      <c r="J46" t="s">
        <v>123</v>
      </c>
      <c r="K46" s="4">
        <v>112</v>
      </c>
      <c r="L46" s="4">
        <v>122.08</v>
      </c>
      <c r="M46" s="4">
        <v>560</v>
      </c>
      <c r="N46" s="4">
        <v>610.4</v>
      </c>
      <c r="O46">
        <v>22</v>
      </c>
      <c r="P46" t="s">
        <v>127</v>
      </c>
      <c r="Q46">
        <v>2021</v>
      </c>
      <c r="R46" s="3">
        <v>44249</v>
      </c>
      <c r="S46" s="4">
        <v>85.456000000000003</v>
      </c>
      <c r="T46" s="4">
        <v>10.079999999999998</v>
      </c>
      <c r="U46" s="4">
        <v>50.399999999999991</v>
      </c>
      <c r="V46" s="23">
        <v>8.2568807339449532E-2</v>
      </c>
      <c r="W46" t="s">
        <v>179</v>
      </c>
      <c r="X46" t="s">
        <v>219</v>
      </c>
      <c r="Y46" t="s">
        <v>249</v>
      </c>
      <c r="Z46" s="4">
        <f>Tabla1_1[[#This Row],[Total Selling Value]]-Tabla1_1[[#This Row],[total_discount_value]]-Tabla1_1[[#This Row],[Total Buying Value]]</f>
        <v>-35.05600000000004</v>
      </c>
      <c r="AA46" s="23">
        <f>Tabla1_1[[#This Row],[beneficio_descuento]]/Tabla1_1[[#This Row],[Total Selling Value]]</f>
        <v>-5.7431192660550523E-2</v>
      </c>
    </row>
    <row r="47" spans="1:27">
      <c r="A47">
        <v>44250</v>
      </c>
      <c r="B47" t="s">
        <v>27</v>
      </c>
      <c r="C47" t="s">
        <v>263</v>
      </c>
      <c r="D47">
        <v>3</v>
      </c>
      <c r="E47" t="s">
        <v>70</v>
      </c>
      <c r="F47" t="s">
        <v>138</v>
      </c>
      <c r="G47">
        <v>42</v>
      </c>
      <c r="H47" t="s">
        <v>100</v>
      </c>
      <c r="I47" t="s">
        <v>117</v>
      </c>
      <c r="J47" t="s">
        <v>125</v>
      </c>
      <c r="K47" s="4">
        <v>7</v>
      </c>
      <c r="L47" s="4">
        <v>8.33</v>
      </c>
      <c r="M47" s="4">
        <v>21</v>
      </c>
      <c r="N47" s="4">
        <v>24.99</v>
      </c>
      <c r="O47">
        <v>23</v>
      </c>
      <c r="P47" t="s">
        <v>127</v>
      </c>
      <c r="Q47">
        <v>2021</v>
      </c>
      <c r="R47" s="3">
        <v>44250</v>
      </c>
      <c r="S47" s="4">
        <v>10.495799999999999</v>
      </c>
      <c r="T47" s="4">
        <v>1.33</v>
      </c>
      <c r="U47" s="4">
        <v>3.99</v>
      </c>
      <c r="V47" s="23">
        <v>0.1596638655462185</v>
      </c>
      <c r="W47" t="s">
        <v>179</v>
      </c>
      <c r="X47" t="s">
        <v>219</v>
      </c>
      <c r="Y47" t="s">
        <v>249</v>
      </c>
      <c r="Z47" s="4">
        <f>Tabla1_1[[#This Row],[Total Selling Value]]-Tabla1_1[[#This Row],[total_discount_value]]-Tabla1_1[[#This Row],[Total Buying Value]]</f>
        <v>-6.5058000000000007</v>
      </c>
      <c r="AA47" s="23">
        <f>Tabla1_1[[#This Row],[beneficio_descuento]]/Tabla1_1[[#This Row],[Total Selling Value]]</f>
        <v>-0.26033613445378156</v>
      </c>
    </row>
    <row r="48" spans="1:27">
      <c r="A48">
        <v>44250</v>
      </c>
      <c r="B48" t="s">
        <v>44</v>
      </c>
      <c r="C48" t="s">
        <v>264</v>
      </c>
      <c r="D48">
        <v>2</v>
      </c>
      <c r="E48" t="s">
        <v>70</v>
      </c>
      <c r="F48" t="s">
        <v>71</v>
      </c>
      <c r="G48">
        <v>14</v>
      </c>
      <c r="H48" t="s">
        <v>95</v>
      </c>
      <c r="I48" t="s">
        <v>119</v>
      </c>
      <c r="J48" t="s">
        <v>122</v>
      </c>
      <c r="K48" s="4">
        <v>133</v>
      </c>
      <c r="L48" s="4">
        <v>155.61000000000001</v>
      </c>
      <c r="M48" s="4">
        <v>266</v>
      </c>
      <c r="N48" s="4">
        <v>311.22000000000003</v>
      </c>
      <c r="O48">
        <v>23</v>
      </c>
      <c r="P48" t="s">
        <v>127</v>
      </c>
      <c r="Q48">
        <v>2021</v>
      </c>
      <c r="R48" s="3">
        <v>44250</v>
      </c>
      <c r="S48" s="4">
        <v>43.570800000000006</v>
      </c>
      <c r="T48" s="4">
        <v>22.610000000000014</v>
      </c>
      <c r="U48" s="4">
        <v>45.220000000000027</v>
      </c>
      <c r="V48" s="23">
        <v>0.14529914529914537</v>
      </c>
      <c r="W48" t="s">
        <v>179</v>
      </c>
      <c r="X48" t="s">
        <v>216</v>
      </c>
      <c r="Y48" t="s">
        <v>249</v>
      </c>
      <c r="Z48" s="4">
        <f>Tabla1_1[[#This Row],[Total Selling Value]]-Tabla1_1[[#This Row],[total_discount_value]]-Tabla1_1[[#This Row],[Total Buying Value]]</f>
        <v>1.6492000000000075</v>
      </c>
      <c r="AA48" s="23">
        <f>Tabla1_1[[#This Row],[beneficio_descuento]]/Tabla1_1[[#This Row],[Total Selling Value]]</f>
        <v>5.299145299145323E-3</v>
      </c>
    </row>
    <row r="49" spans="1:27">
      <c r="A49">
        <v>44252</v>
      </c>
      <c r="B49" t="s">
        <v>49</v>
      </c>
      <c r="C49" t="s">
        <v>265</v>
      </c>
      <c r="D49">
        <v>4</v>
      </c>
      <c r="E49" t="s">
        <v>68</v>
      </c>
      <c r="F49" t="s">
        <v>71</v>
      </c>
      <c r="G49">
        <v>34</v>
      </c>
      <c r="H49" t="s">
        <v>101</v>
      </c>
      <c r="I49" t="s">
        <v>119</v>
      </c>
      <c r="J49" t="s">
        <v>123</v>
      </c>
      <c r="K49" s="4">
        <v>105</v>
      </c>
      <c r="L49" s="4">
        <v>142.80000000000001</v>
      </c>
      <c r="M49" s="4">
        <v>420</v>
      </c>
      <c r="N49" s="4">
        <v>571.20000000000005</v>
      </c>
      <c r="O49">
        <v>25</v>
      </c>
      <c r="P49" t="s">
        <v>127</v>
      </c>
      <c r="Q49">
        <v>2021</v>
      </c>
      <c r="R49" s="3">
        <v>44252</v>
      </c>
      <c r="S49" s="4">
        <v>194.20800000000003</v>
      </c>
      <c r="T49" s="4">
        <v>37.800000000000011</v>
      </c>
      <c r="U49" s="4">
        <v>151.20000000000005</v>
      </c>
      <c r="V49" s="23">
        <v>0.26470588235294124</v>
      </c>
      <c r="W49" t="s">
        <v>179</v>
      </c>
      <c r="X49" t="s">
        <v>216</v>
      </c>
      <c r="Y49" t="s">
        <v>249</v>
      </c>
      <c r="Z49" s="4">
        <f>Tabla1_1[[#This Row],[Total Selling Value]]-Tabla1_1[[#This Row],[total_discount_value]]-Tabla1_1[[#This Row],[Total Buying Value]]</f>
        <v>-43.007999999999981</v>
      </c>
      <c r="AA49" s="23">
        <f>Tabla1_1[[#This Row],[beneficio_descuento]]/Tabla1_1[[#This Row],[Total Selling Value]]</f>
        <v>-7.5294117647058789E-2</v>
      </c>
    </row>
    <row r="50" spans="1:27">
      <c r="A50">
        <v>44252</v>
      </c>
      <c r="B50" t="s">
        <v>38</v>
      </c>
      <c r="C50" t="s">
        <v>266</v>
      </c>
      <c r="D50">
        <v>11</v>
      </c>
      <c r="E50" t="s">
        <v>71</v>
      </c>
      <c r="F50" t="s">
        <v>138</v>
      </c>
      <c r="G50">
        <v>2</v>
      </c>
      <c r="H50" t="s">
        <v>88</v>
      </c>
      <c r="I50" t="s">
        <v>121</v>
      </c>
      <c r="J50" t="s">
        <v>123</v>
      </c>
      <c r="K50" s="4">
        <v>89</v>
      </c>
      <c r="L50" s="4">
        <v>117.48</v>
      </c>
      <c r="M50" s="4">
        <v>979</v>
      </c>
      <c r="N50" s="4">
        <v>1292.28</v>
      </c>
      <c r="O50">
        <v>25</v>
      </c>
      <c r="P50" t="s">
        <v>127</v>
      </c>
      <c r="Q50">
        <v>2021</v>
      </c>
      <c r="R50" s="3">
        <v>44252</v>
      </c>
      <c r="S50" s="4">
        <v>25.845600000000001</v>
      </c>
      <c r="T50" s="4">
        <v>28.480000000000004</v>
      </c>
      <c r="U50" s="4">
        <v>313.28000000000003</v>
      </c>
      <c r="V50" s="23">
        <v>0.24242424242424246</v>
      </c>
      <c r="W50" t="s">
        <v>147</v>
      </c>
      <c r="X50" t="s">
        <v>219</v>
      </c>
      <c r="Y50" t="s">
        <v>249</v>
      </c>
      <c r="Z50" s="4">
        <f>Tabla1_1[[#This Row],[Total Selling Value]]-Tabla1_1[[#This Row],[total_discount_value]]-Tabla1_1[[#This Row],[Total Buying Value]]</f>
        <v>287.43439999999987</v>
      </c>
      <c r="AA50" s="23">
        <f>Tabla1_1[[#This Row],[beneficio_descuento]]/Tabla1_1[[#This Row],[Total Selling Value]]</f>
        <v>0.22242424242424233</v>
      </c>
    </row>
    <row r="51" spans="1:27">
      <c r="A51">
        <v>44252</v>
      </c>
      <c r="B51" t="s">
        <v>48</v>
      </c>
      <c r="C51" t="s">
        <v>267</v>
      </c>
      <c r="D51">
        <v>2</v>
      </c>
      <c r="E51" t="s">
        <v>70</v>
      </c>
      <c r="F51" t="s">
        <v>71</v>
      </c>
      <c r="G51">
        <v>45</v>
      </c>
      <c r="H51" t="s">
        <v>99</v>
      </c>
      <c r="I51" t="s">
        <v>121</v>
      </c>
      <c r="J51" t="s">
        <v>122</v>
      </c>
      <c r="K51" s="4">
        <v>148</v>
      </c>
      <c r="L51" s="4">
        <v>201.28</v>
      </c>
      <c r="M51" s="4">
        <v>296</v>
      </c>
      <c r="N51" s="4">
        <v>402.56</v>
      </c>
      <c r="O51">
        <v>25</v>
      </c>
      <c r="P51" t="s">
        <v>127</v>
      </c>
      <c r="Q51">
        <v>2021</v>
      </c>
      <c r="R51" s="3">
        <v>44252</v>
      </c>
      <c r="S51" s="4">
        <v>181.15200000000002</v>
      </c>
      <c r="T51" s="4">
        <v>53.28</v>
      </c>
      <c r="U51" s="4">
        <v>106.56</v>
      </c>
      <c r="V51" s="23">
        <v>0.26470588235294118</v>
      </c>
      <c r="W51" t="s">
        <v>179</v>
      </c>
      <c r="X51" t="s">
        <v>216</v>
      </c>
      <c r="Y51" t="s">
        <v>249</v>
      </c>
      <c r="Z51" s="4">
        <f>Tabla1_1[[#This Row],[Total Selling Value]]-Tabla1_1[[#This Row],[total_discount_value]]-Tabla1_1[[#This Row],[Total Buying Value]]</f>
        <v>-74.592000000000013</v>
      </c>
      <c r="AA51" s="23">
        <f>Tabla1_1[[#This Row],[beneficio_descuento]]/Tabla1_1[[#This Row],[Total Selling Value]]</f>
        <v>-0.18529411764705886</v>
      </c>
    </row>
    <row r="52" spans="1:27">
      <c r="A52">
        <v>44254</v>
      </c>
      <c r="B52" t="s">
        <v>50</v>
      </c>
      <c r="C52" t="s">
        <v>268</v>
      </c>
      <c r="D52">
        <v>11</v>
      </c>
      <c r="E52" t="s">
        <v>68</v>
      </c>
      <c r="F52" t="s">
        <v>71</v>
      </c>
      <c r="G52">
        <v>45</v>
      </c>
      <c r="H52" t="s">
        <v>102</v>
      </c>
      <c r="I52" t="s">
        <v>120</v>
      </c>
      <c r="J52" t="s">
        <v>125</v>
      </c>
      <c r="K52" s="4">
        <v>37</v>
      </c>
      <c r="L52" s="4">
        <v>49.21</v>
      </c>
      <c r="M52" s="4">
        <v>407</v>
      </c>
      <c r="N52" s="4">
        <v>541.31000000000006</v>
      </c>
      <c r="O52">
        <v>27</v>
      </c>
      <c r="P52" t="s">
        <v>127</v>
      </c>
      <c r="Q52">
        <v>2021</v>
      </c>
      <c r="R52" s="3">
        <v>44254</v>
      </c>
      <c r="S52" s="4">
        <v>243.58950000000004</v>
      </c>
      <c r="T52" s="4">
        <v>12.21</v>
      </c>
      <c r="U52" s="4">
        <v>134.31</v>
      </c>
      <c r="V52" s="23">
        <v>0.24812030075187969</v>
      </c>
      <c r="W52" t="s">
        <v>179</v>
      </c>
      <c r="X52" t="s">
        <v>216</v>
      </c>
      <c r="Y52" t="s">
        <v>249</v>
      </c>
      <c r="Z52" s="4">
        <f>Tabla1_1[[#This Row],[Total Selling Value]]-Tabla1_1[[#This Row],[total_discount_value]]-Tabla1_1[[#This Row],[Total Buying Value]]</f>
        <v>-109.27949999999998</v>
      </c>
      <c r="AA52" s="23">
        <f>Tabla1_1[[#This Row],[beneficio_descuento]]/Tabla1_1[[#This Row],[Total Selling Value]]</f>
        <v>-0.20187969924812024</v>
      </c>
    </row>
    <row r="53" spans="1:27">
      <c r="A53">
        <v>44258</v>
      </c>
      <c r="B53" t="s">
        <v>51</v>
      </c>
      <c r="C53" t="s">
        <v>269</v>
      </c>
      <c r="D53">
        <v>1</v>
      </c>
      <c r="E53" t="s">
        <v>70</v>
      </c>
      <c r="F53" t="s">
        <v>71</v>
      </c>
      <c r="G53">
        <v>53</v>
      </c>
      <c r="H53" t="s">
        <v>103</v>
      </c>
      <c r="I53" t="s">
        <v>120</v>
      </c>
      <c r="J53" t="s">
        <v>124</v>
      </c>
      <c r="K53" s="4">
        <v>44</v>
      </c>
      <c r="L53" s="4">
        <v>48.4</v>
      </c>
      <c r="M53" s="4">
        <v>44</v>
      </c>
      <c r="N53" s="4">
        <v>48.4</v>
      </c>
      <c r="O53">
        <v>3</v>
      </c>
      <c r="P53" t="s">
        <v>128</v>
      </c>
      <c r="Q53">
        <v>2021</v>
      </c>
      <c r="R53" s="3">
        <v>44258</v>
      </c>
      <c r="S53" s="4">
        <v>25.652000000000001</v>
      </c>
      <c r="T53" s="4">
        <v>4.3999999999999986</v>
      </c>
      <c r="U53" s="4">
        <v>4.3999999999999986</v>
      </c>
      <c r="V53" s="23">
        <v>9.0909090909090884E-2</v>
      </c>
      <c r="W53" t="s">
        <v>179</v>
      </c>
      <c r="X53" t="s">
        <v>216</v>
      </c>
      <c r="Y53" t="s">
        <v>270</v>
      </c>
      <c r="Z53" s="4">
        <f>Tabla1_1[[#This Row],[Total Selling Value]]-Tabla1_1[[#This Row],[total_discount_value]]-Tabla1_1[[#This Row],[Total Buying Value]]</f>
        <v>-21.252000000000002</v>
      </c>
      <c r="AA53" s="23">
        <f>Tabla1_1[[#This Row],[beneficio_descuento]]/Tabla1_1[[#This Row],[Total Selling Value]]</f>
        <v>-0.43909090909090914</v>
      </c>
    </row>
    <row r="54" spans="1:27">
      <c r="A54">
        <v>44262</v>
      </c>
      <c r="B54" t="s">
        <v>52</v>
      </c>
      <c r="C54" t="s">
        <v>271</v>
      </c>
      <c r="D54">
        <v>9</v>
      </c>
      <c r="E54" t="s">
        <v>70</v>
      </c>
      <c r="F54" t="s">
        <v>138</v>
      </c>
      <c r="G54">
        <v>49</v>
      </c>
      <c r="H54" t="s">
        <v>104</v>
      </c>
      <c r="I54" t="s">
        <v>117</v>
      </c>
      <c r="J54" t="s">
        <v>122</v>
      </c>
      <c r="K54" s="4">
        <v>126</v>
      </c>
      <c r="L54" s="4">
        <v>162.54</v>
      </c>
      <c r="M54" s="4">
        <v>1134</v>
      </c>
      <c r="N54" s="4">
        <v>1462.86</v>
      </c>
      <c r="O54">
        <v>7</v>
      </c>
      <c r="P54" t="s">
        <v>128</v>
      </c>
      <c r="Q54">
        <v>2021</v>
      </c>
      <c r="R54" s="3">
        <v>44262</v>
      </c>
      <c r="S54" s="4">
        <v>716.80139999999994</v>
      </c>
      <c r="T54" s="4">
        <v>36.539999999999992</v>
      </c>
      <c r="U54" s="4">
        <v>328.8599999999999</v>
      </c>
      <c r="V54" s="23">
        <v>0.22480620155038755</v>
      </c>
      <c r="W54" t="s">
        <v>147</v>
      </c>
      <c r="X54" t="s">
        <v>219</v>
      </c>
      <c r="Y54" t="s">
        <v>270</v>
      </c>
      <c r="Z54" s="4">
        <f>Tabla1_1[[#This Row],[Total Selling Value]]-Tabla1_1[[#This Row],[total_discount_value]]-Tabla1_1[[#This Row],[Total Buying Value]]</f>
        <v>-387.94140000000004</v>
      </c>
      <c r="AA54" s="23">
        <f>Tabla1_1[[#This Row],[beneficio_descuento]]/Tabla1_1[[#This Row],[Total Selling Value]]</f>
        <v>-0.26519379844961244</v>
      </c>
    </row>
    <row r="55" spans="1:27">
      <c r="A55">
        <v>44263</v>
      </c>
      <c r="B55" t="s">
        <v>46</v>
      </c>
      <c r="C55" t="s">
        <v>272</v>
      </c>
      <c r="D55">
        <v>6</v>
      </c>
      <c r="E55" t="s">
        <v>71</v>
      </c>
      <c r="F55" t="s">
        <v>138</v>
      </c>
      <c r="G55">
        <v>36</v>
      </c>
      <c r="H55" t="s">
        <v>97</v>
      </c>
      <c r="I55" t="s">
        <v>121</v>
      </c>
      <c r="J55" t="s">
        <v>124</v>
      </c>
      <c r="K55" s="4">
        <v>48</v>
      </c>
      <c r="L55" s="4">
        <v>57.12</v>
      </c>
      <c r="M55" s="4">
        <v>288</v>
      </c>
      <c r="N55" s="4">
        <v>342.72</v>
      </c>
      <c r="O55">
        <v>8</v>
      </c>
      <c r="P55" t="s">
        <v>128</v>
      </c>
      <c r="Q55">
        <v>2021</v>
      </c>
      <c r="R55" s="3">
        <v>44263</v>
      </c>
      <c r="S55" s="4">
        <v>123.37920000000001</v>
      </c>
      <c r="T55" s="4">
        <v>9.1199999999999974</v>
      </c>
      <c r="U55" s="4">
        <v>54.719999999999985</v>
      </c>
      <c r="V55" s="23">
        <v>0.15966386554621842</v>
      </c>
      <c r="W55" t="s">
        <v>179</v>
      </c>
      <c r="X55" t="s">
        <v>219</v>
      </c>
      <c r="Y55" t="s">
        <v>270</v>
      </c>
      <c r="Z55" s="4">
        <f>Tabla1_1[[#This Row],[Total Selling Value]]-Tabla1_1[[#This Row],[total_discount_value]]-Tabla1_1[[#This Row],[Total Buying Value]]</f>
        <v>-68.659199999999998</v>
      </c>
      <c r="AA55" s="23">
        <f>Tabla1_1[[#This Row],[beneficio_descuento]]/Tabla1_1[[#This Row],[Total Selling Value]]</f>
        <v>-0.20033613445378148</v>
      </c>
    </row>
    <row r="56" spans="1:27">
      <c r="A56">
        <v>44263</v>
      </c>
      <c r="B56" t="s">
        <v>31</v>
      </c>
      <c r="C56" t="s">
        <v>273</v>
      </c>
      <c r="D56">
        <v>9</v>
      </c>
      <c r="E56" t="s">
        <v>71</v>
      </c>
      <c r="F56" t="s">
        <v>71</v>
      </c>
      <c r="G56">
        <v>10</v>
      </c>
      <c r="H56" t="s">
        <v>81</v>
      </c>
      <c r="I56" t="s">
        <v>118</v>
      </c>
      <c r="J56" t="s">
        <v>123</v>
      </c>
      <c r="K56" s="4">
        <v>76</v>
      </c>
      <c r="L56" s="4">
        <v>82.08</v>
      </c>
      <c r="M56" s="4">
        <v>684</v>
      </c>
      <c r="N56" s="4">
        <v>738.72</v>
      </c>
      <c r="O56">
        <v>8</v>
      </c>
      <c r="P56" t="s">
        <v>128</v>
      </c>
      <c r="Q56">
        <v>2021</v>
      </c>
      <c r="R56" s="3">
        <v>44263</v>
      </c>
      <c r="S56" s="4">
        <v>73.872</v>
      </c>
      <c r="T56" s="4">
        <v>6.0799999999999983</v>
      </c>
      <c r="U56" s="4">
        <v>54.719999999999985</v>
      </c>
      <c r="V56" s="23">
        <v>7.4074074074074056E-2</v>
      </c>
      <c r="W56" t="s">
        <v>179</v>
      </c>
      <c r="X56" t="s">
        <v>216</v>
      </c>
      <c r="Y56" t="s">
        <v>270</v>
      </c>
      <c r="Z56" s="4">
        <f>Tabla1_1[[#This Row],[Total Selling Value]]-Tabla1_1[[#This Row],[total_discount_value]]-Tabla1_1[[#This Row],[Total Buying Value]]</f>
        <v>-19.15199999999993</v>
      </c>
      <c r="AA56" s="23">
        <f>Tabla1_1[[#This Row],[beneficio_descuento]]/Tabla1_1[[#This Row],[Total Selling Value]]</f>
        <v>-2.5925925925925832E-2</v>
      </c>
    </row>
    <row r="57" spans="1:27">
      <c r="A57">
        <v>44264</v>
      </c>
      <c r="B57" t="s">
        <v>39</v>
      </c>
      <c r="C57" t="s">
        <v>274</v>
      </c>
      <c r="D57">
        <v>6</v>
      </c>
      <c r="E57" t="s">
        <v>68</v>
      </c>
      <c r="F57" t="s">
        <v>71</v>
      </c>
      <c r="G57">
        <v>44</v>
      </c>
      <c r="H57" t="s">
        <v>89</v>
      </c>
      <c r="I57" t="s">
        <v>121</v>
      </c>
      <c r="J57" t="s">
        <v>124</v>
      </c>
      <c r="K57" s="4">
        <v>47</v>
      </c>
      <c r="L57" s="4">
        <v>53.11</v>
      </c>
      <c r="M57" s="4">
        <v>282</v>
      </c>
      <c r="N57" s="4">
        <v>318.66000000000003</v>
      </c>
      <c r="O57">
        <v>9</v>
      </c>
      <c r="P57" t="s">
        <v>128</v>
      </c>
      <c r="Q57">
        <v>2021</v>
      </c>
      <c r="R57" s="3">
        <v>44264</v>
      </c>
      <c r="S57" s="4">
        <v>140.21040000000002</v>
      </c>
      <c r="T57" s="4">
        <v>6.1099999999999994</v>
      </c>
      <c r="U57" s="4">
        <v>36.659999999999997</v>
      </c>
      <c r="V57" s="23">
        <v>0.1150442477876106</v>
      </c>
      <c r="W57" t="s">
        <v>179</v>
      </c>
      <c r="X57" t="s">
        <v>216</v>
      </c>
      <c r="Y57" t="s">
        <v>270</v>
      </c>
      <c r="Z57" s="4">
        <f>Tabla1_1[[#This Row],[Total Selling Value]]-Tabla1_1[[#This Row],[total_discount_value]]-Tabla1_1[[#This Row],[Total Buying Value]]</f>
        <v>-103.5504</v>
      </c>
      <c r="AA57" s="23">
        <f>Tabla1_1[[#This Row],[beneficio_descuento]]/Tabla1_1[[#This Row],[Total Selling Value]]</f>
        <v>-0.32495575221238937</v>
      </c>
    </row>
    <row r="58" spans="1:27">
      <c r="A58">
        <v>44266</v>
      </c>
      <c r="B58" t="s">
        <v>27</v>
      </c>
      <c r="C58" t="s">
        <v>275</v>
      </c>
      <c r="D58">
        <v>11</v>
      </c>
      <c r="E58" t="s">
        <v>70</v>
      </c>
      <c r="F58" t="s">
        <v>138</v>
      </c>
      <c r="G58">
        <v>50</v>
      </c>
      <c r="H58" t="s">
        <v>100</v>
      </c>
      <c r="I58" t="s">
        <v>117</v>
      </c>
      <c r="J58" t="s">
        <v>125</v>
      </c>
      <c r="K58" s="4">
        <v>7</v>
      </c>
      <c r="L58" s="4">
        <v>8.33</v>
      </c>
      <c r="M58" s="4">
        <v>77</v>
      </c>
      <c r="N58" s="4">
        <v>91.63</v>
      </c>
      <c r="O58">
        <v>11</v>
      </c>
      <c r="P58" t="s">
        <v>128</v>
      </c>
      <c r="Q58">
        <v>2021</v>
      </c>
      <c r="R58" s="3">
        <v>44266</v>
      </c>
      <c r="S58" s="4">
        <v>45.814999999999998</v>
      </c>
      <c r="T58" s="4">
        <v>1.33</v>
      </c>
      <c r="U58" s="4">
        <v>14.63</v>
      </c>
      <c r="V58" s="23">
        <v>0.1596638655462185</v>
      </c>
      <c r="W58" t="s">
        <v>179</v>
      </c>
      <c r="X58" t="s">
        <v>219</v>
      </c>
      <c r="Y58" t="s">
        <v>270</v>
      </c>
      <c r="Z58" s="4">
        <f>Tabla1_1[[#This Row],[Total Selling Value]]-Tabla1_1[[#This Row],[total_discount_value]]-Tabla1_1[[#This Row],[Total Buying Value]]</f>
        <v>-31.185000000000002</v>
      </c>
      <c r="AA58" s="23">
        <f>Tabla1_1[[#This Row],[beneficio_descuento]]/Tabla1_1[[#This Row],[Total Selling Value]]</f>
        <v>-0.34033613445378158</v>
      </c>
    </row>
    <row r="59" spans="1:27">
      <c r="A59">
        <v>44268</v>
      </c>
      <c r="B59" t="s">
        <v>53</v>
      </c>
      <c r="C59" t="s">
        <v>276</v>
      </c>
      <c r="D59">
        <v>10</v>
      </c>
      <c r="E59" t="s">
        <v>68</v>
      </c>
      <c r="F59" t="s">
        <v>138</v>
      </c>
      <c r="G59">
        <v>18</v>
      </c>
      <c r="H59" t="s">
        <v>105</v>
      </c>
      <c r="I59" t="s">
        <v>121</v>
      </c>
      <c r="J59" t="s">
        <v>125</v>
      </c>
      <c r="K59" s="4">
        <v>37</v>
      </c>
      <c r="L59" s="4">
        <v>41.81</v>
      </c>
      <c r="M59" s="4">
        <v>370</v>
      </c>
      <c r="N59" s="4">
        <v>418.1</v>
      </c>
      <c r="O59">
        <v>13</v>
      </c>
      <c r="P59" t="s">
        <v>128</v>
      </c>
      <c r="Q59">
        <v>2021</v>
      </c>
      <c r="R59" s="3">
        <v>44268</v>
      </c>
      <c r="S59" s="4">
        <v>75.257999999999996</v>
      </c>
      <c r="T59" s="4">
        <v>4.8100000000000023</v>
      </c>
      <c r="U59" s="4">
        <v>48.100000000000023</v>
      </c>
      <c r="V59" s="23">
        <v>0.11504424778761067</v>
      </c>
      <c r="W59" t="s">
        <v>179</v>
      </c>
      <c r="X59" t="s">
        <v>219</v>
      </c>
      <c r="Y59" t="s">
        <v>270</v>
      </c>
      <c r="Z59" s="4">
        <f>Tabla1_1[[#This Row],[Total Selling Value]]-Tabla1_1[[#This Row],[total_discount_value]]-Tabla1_1[[#This Row],[Total Buying Value]]</f>
        <v>-27.157999999999959</v>
      </c>
      <c r="AA59" s="23">
        <f>Tabla1_1[[#This Row],[beneficio_descuento]]/Tabla1_1[[#This Row],[Total Selling Value]]</f>
        <v>-6.4955752212389278E-2</v>
      </c>
    </row>
    <row r="60" spans="1:27">
      <c r="A60">
        <v>44270</v>
      </c>
      <c r="B60" t="s">
        <v>54</v>
      </c>
      <c r="C60" t="s">
        <v>277</v>
      </c>
      <c r="D60">
        <v>11</v>
      </c>
      <c r="E60" t="s">
        <v>71</v>
      </c>
      <c r="F60" t="s">
        <v>138</v>
      </c>
      <c r="G60">
        <v>19</v>
      </c>
      <c r="H60" t="s">
        <v>106</v>
      </c>
      <c r="I60" t="s">
        <v>118</v>
      </c>
      <c r="J60" t="s">
        <v>125</v>
      </c>
      <c r="K60" s="4">
        <v>37</v>
      </c>
      <c r="L60" s="4">
        <v>42.55</v>
      </c>
      <c r="M60" s="4">
        <v>407</v>
      </c>
      <c r="N60" s="4">
        <v>468.05</v>
      </c>
      <c r="O60">
        <v>15</v>
      </c>
      <c r="P60" t="s">
        <v>128</v>
      </c>
      <c r="Q60">
        <v>2021</v>
      </c>
      <c r="R60" s="3">
        <v>44270</v>
      </c>
      <c r="S60" s="4">
        <v>88.929500000000004</v>
      </c>
      <c r="T60" s="4">
        <v>5.5499999999999972</v>
      </c>
      <c r="U60" s="4">
        <v>61.049999999999969</v>
      </c>
      <c r="V60" s="23">
        <v>0.13043478260869559</v>
      </c>
      <c r="W60" t="s">
        <v>179</v>
      </c>
      <c r="X60" t="s">
        <v>219</v>
      </c>
      <c r="Y60" t="s">
        <v>270</v>
      </c>
      <c r="Z60" s="4">
        <f>Tabla1_1[[#This Row],[Total Selling Value]]-Tabla1_1[[#This Row],[total_discount_value]]-Tabla1_1[[#This Row],[Total Buying Value]]</f>
        <v>-27.879500000000007</v>
      </c>
      <c r="AA60" s="23">
        <f>Tabla1_1[[#This Row],[beneficio_descuento]]/Tabla1_1[[#This Row],[Total Selling Value]]</f>
        <v>-5.9565217391304361E-2</v>
      </c>
    </row>
    <row r="61" spans="1:27">
      <c r="A61">
        <v>44271</v>
      </c>
      <c r="B61" t="s">
        <v>55</v>
      </c>
      <c r="C61" t="s">
        <v>278</v>
      </c>
      <c r="D61">
        <v>14</v>
      </c>
      <c r="E61" t="s">
        <v>70</v>
      </c>
      <c r="F61" t="s">
        <v>138</v>
      </c>
      <c r="G61">
        <v>2</v>
      </c>
      <c r="H61" t="s">
        <v>107</v>
      </c>
      <c r="I61" t="s">
        <v>120</v>
      </c>
      <c r="J61" t="s">
        <v>123</v>
      </c>
      <c r="K61" s="4">
        <v>73</v>
      </c>
      <c r="L61" s="4">
        <v>94.17</v>
      </c>
      <c r="M61" s="4">
        <v>1022</v>
      </c>
      <c r="N61" s="4">
        <v>1318.38</v>
      </c>
      <c r="O61">
        <v>16</v>
      </c>
      <c r="P61" t="s">
        <v>128</v>
      </c>
      <c r="Q61">
        <v>2021</v>
      </c>
      <c r="R61" s="3">
        <v>44271</v>
      </c>
      <c r="S61" s="4">
        <v>26.367600000000003</v>
      </c>
      <c r="T61" s="4">
        <v>21.17</v>
      </c>
      <c r="U61" s="4">
        <v>296.38</v>
      </c>
      <c r="V61" s="23">
        <v>0.22480620155038758</v>
      </c>
      <c r="W61" t="s">
        <v>147</v>
      </c>
      <c r="X61" t="s">
        <v>219</v>
      </c>
      <c r="Y61" t="s">
        <v>270</v>
      </c>
      <c r="Z61" s="4">
        <f>Tabla1_1[[#This Row],[Total Selling Value]]-Tabla1_1[[#This Row],[total_discount_value]]-Tabla1_1[[#This Row],[Total Buying Value]]</f>
        <v>270.01240000000007</v>
      </c>
      <c r="AA61" s="23">
        <f>Tabla1_1[[#This Row],[beneficio_descuento]]/Tabla1_1[[#This Row],[Total Selling Value]]</f>
        <v>0.20480620155038765</v>
      </c>
    </row>
    <row r="62" spans="1:27">
      <c r="A62">
        <v>44273</v>
      </c>
      <c r="B62" t="s">
        <v>30</v>
      </c>
      <c r="C62" t="s">
        <v>279</v>
      </c>
      <c r="D62">
        <v>8</v>
      </c>
      <c r="E62" t="s">
        <v>68</v>
      </c>
      <c r="F62" t="s">
        <v>138</v>
      </c>
      <c r="G62">
        <v>7</v>
      </c>
      <c r="H62" t="s">
        <v>80</v>
      </c>
      <c r="I62" t="s">
        <v>118</v>
      </c>
      <c r="J62" t="s">
        <v>122</v>
      </c>
      <c r="K62" s="4">
        <v>120</v>
      </c>
      <c r="L62" s="4">
        <v>162</v>
      </c>
      <c r="M62" s="4">
        <v>960</v>
      </c>
      <c r="N62" s="4">
        <v>1296</v>
      </c>
      <c r="O62">
        <v>18</v>
      </c>
      <c r="P62" t="s">
        <v>128</v>
      </c>
      <c r="Q62">
        <v>2021</v>
      </c>
      <c r="R62" s="3">
        <v>44273</v>
      </c>
      <c r="S62" s="4">
        <v>90.720000000000013</v>
      </c>
      <c r="T62" s="4">
        <v>42</v>
      </c>
      <c r="U62" s="4">
        <v>336</v>
      </c>
      <c r="V62" s="23">
        <v>0.25925925925925924</v>
      </c>
      <c r="W62" t="s">
        <v>147</v>
      </c>
      <c r="X62" t="s">
        <v>219</v>
      </c>
      <c r="Y62" t="s">
        <v>270</v>
      </c>
      <c r="Z62" s="4">
        <f>Tabla1_1[[#This Row],[Total Selling Value]]-Tabla1_1[[#This Row],[total_discount_value]]-Tabla1_1[[#This Row],[Total Buying Value]]</f>
        <v>245.27999999999997</v>
      </c>
      <c r="AA62" s="23">
        <f>Tabla1_1[[#This Row],[beneficio_descuento]]/Tabla1_1[[#This Row],[Total Selling Value]]</f>
        <v>0.18925925925925924</v>
      </c>
    </row>
    <row r="63" spans="1:27">
      <c r="A63">
        <v>44274</v>
      </c>
      <c r="B63" t="s">
        <v>53</v>
      </c>
      <c r="C63" t="s">
        <v>280</v>
      </c>
      <c r="D63">
        <v>9</v>
      </c>
      <c r="E63" t="s">
        <v>71</v>
      </c>
      <c r="F63" t="s">
        <v>138</v>
      </c>
      <c r="G63">
        <v>6</v>
      </c>
      <c r="H63" t="s">
        <v>105</v>
      </c>
      <c r="I63" t="s">
        <v>121</v>
      </c>
      <c r="J63" t="s">
        <v>125</v>
      </c>
      <c r="K63" s="4">
        <v>37</v>
      </c>
      <c r="L63" s="4">
        <v>41.81</v>
      </c>
      <c r="M63" s="4">
        <v>333</v>
      </c>
      <c r="N63" s="4">
        <v>376.29</v>
      </c>
      <c r="O63">
        <v>19</v>
      </c>
      <c r="P63" t="s">
        <v>128</v>
      </c>
      <c r="Q63">
        <v>2021</v>
      </c>
      <c r="R63" s="3">
        <v>44274</v>
      </c>
      <c r="S63" s="4">
        <v>22.577400000000001</v>
      </c>
      <c r="T63" s="4">
        <v>4.8100000000000023</v>
      </c>
      <c r="U63" s="4">
        <v>43.29000000000002</v>
      </c>
      <c r="V63" s="23">
        <v>0.11504424778761067</v>
      </c>
      <c r="W63" t="s">
        <v>179</v>
      </c>
      <c r="X63" t="s">
        <v>219</v>
      </c>
      <c r="Y63" t="s">
        <v>270</v>
      </c>
      <c r="Z63" s="4">
        <f>Tabla1_1[[#This Row],[Total Selling Value]]-Tabla1_1[[#This Row],[total_discount_value]]-Tabla1_1[[#This Row],[Total Buying Value]]</f>
        <v>20.712600000000009</v>
      </c>
      <c r="AA63" s="23">
        <f>Tabla1_1[[#This Row],[beneficio_descuento]]/Tabla1_1[[#This Row],[Total Selling Value]]</f>
        <v>5.5044247787610641E-2</v>
      </c>
    </row>
    <row r="64" spans="1:27">
      <c r="A64">
        <v>44276</v>
      </c>
      <c r="B64" t="s">
        <v>34</v>
      </c>
      <c r="C64" t="s">
        <v>281</v>
      </c>
      <c r="D64">
        <v>13</v>
      </c>
      <c r="E64" t="s">
        <v>71</v>
      </c>
      <c r="F64" t="s">
        <v>71</v>
      </c>
      <c r="G64">
        <v>25</v>
      </c>
      <c r="H64" t="s">
        <v>84</v>
      </c>
      <c r="I64" t="s">
        <v>117</v>
      </c>
      <c r="J64" t="s">
        <v>124</v>
      </c>
      <c r="K64" s="4">
        <v>61</v>
      </c>
      <c r="L64" s="4">
        <v>76.25</v>
      </c>
      <c r="M64" s="4">
        <v>793</v>
      </c>
      <c r="N64" s="4">
        <v>991.25</v>
      </c>
      <c r="O64">
        <v>21</v>
      </c>
      <c r="P64" t="s">
        <v>128</v>
      </c>
      <c r="Q64">
        <v>2021</v>
      </c>
      <c r="R64" s="3">
        <v>44276</v>
      </c>
      <c r="S64" s="4">
        <v>247.8125</v>
      </c>
      <c r="T64" s="4">
        <v>15.25</v>
      </c>
      <c r="U64" s="4">
        <v>198.25</v>
      </c>
      <c r="V64" s="23">
        <v>0.2</v>
      </c>
      <c r="W64" t="s">
        <v>147</v>
      </c>
      <c r="X64" t="s">
        <v>216</v>
      </c>
      <c r="Y64" t="s">
        <v>270</v>
      </c>
      <c r="Z64" s="4">
        <f>Tabla1_1[[#This Row],[Total Selling Value]]-Tabla1_1[[#This Row],[total_discount_value]]-Tabla1_1[[#This Row],[Total Buying Value]]</f>
        <v>-49.5625</v>
      </c>
      <c r="AA64" s="23">
        <f>Tabla1_1[[#This Row],[beneficio_descuento]]/Tabla1_1[[#This Row],[Total Selling Value]]</f>
        <v>-0.05</v>
      </c>
    </row>
    <row r="65" spans="1:27">
      <c r="A65">
        <v>44276</v>
      </c>
      <c r="B65" t="s">
        <v>54</v>
      </c>
      <c r="C65" t="s">
        <v>282</v>
      </c>
      <c r="D65">
        <v>7</v>
      </c>
      <c r="E65" t="s">
        <v>70</v>
      </c>
      <c r="F65" t="s">
        <v>71</v>
      </c>
      <c r="G65">
        <v>18</v>
      </c>
      <c r="H65" t="s">
        <v>106</v>
      </c>
      <c r="I65" t="s">
        <v>118</v>
      </c>
      <c r="J65" t="s">
        <v>125</v>
      </c>
      <c r="K65" s="4">
        <v>37</v>
      </c>
      <c r="L65" s="4">
        <v>42.55</v>
      </c>
      <c r="M65" s="4">
        <v>259</v>
      </c>
      <c r="N65" s="4">
        <v>297.85000000000002</v>
      </c>
      <c r="O65">
        <v>21</v>
      </c>
      <c r="P65" t="s">
        <v>128</v>
      </c>
      <c r="Q65">
        <v>2021</v>
      </c>
      <c r="R65" s="3">
        <v>44276</v>
      </c>
      <c r="S65" s="4">
        <v>53.613</v>
      </c>
      <c r="T65" s="4">
        <v>5.5499999999999972</v>
      </c>
      <c r="U65" s="4">
        <v>38.84999999999998</v>
      </c>
      <c r="V65" s="23">
        <v>0.13043478260869557</v>
      </c>
      <c r="W65" t="s">
        <v>179</v>
      </c>
      <c r="X65" t="s">
        <v>216</v>
      </c>
      <c r="Y65" t="s">
        <v>270</v>
      </c>
      <c r="Z65" s="4">
        <f>Tabla1_1[[#This Row],[Total Selling Value]]-Tabla1_1[[#This Row],[total_discount_value]]-Tabla1_1[[#This Row],[Total Buying Value]]</f>
        <v>-14.762999999999977</v>
      </c>
      <c r="AA65" s="23">
        <f>Tabla1_1[[#This Row],[beneficio_descuento]]/Tabla1_1[[#This Row],[Total Selling Value]]</f>
        <v>-4.9565217391304268E-2</v>
      </c>
    </row>
    <row r="66" spans="1:27">
      <c r="A66">
        <v>44277</v>
      </c>
      <c r="B66" t="s">
        <v>49</v>
      </c>
      <c r="C66" t="s">
        <v>283</v>
      </c>
      <c r="D66">
        <v>8</v>
      </c>
      <c r="E66" t="s">
        <v>71</v>
      </c>
      <c r="F66" t="s">
        <v>71</v>
      </c>
      <c r="G66">
        <v>47</v>
      </c>
      <c r="H66" t="s">
        <v>101</v>
      </c>
      <c r="I66" t="s">
        <v>119</v>
      </c>
      <c r="J66" t="s">
        <v>123</v>
      </c>
      <c r="K66" s="4">
        <v>105</v>
      </c>
      <c r="L66" s="4">
        <v>142.80000000000001</v>
      </c>
      <c r="M66" s="4">
        <v>840</v>
      </c>
      <c r="N66" s="4">
        <v>1142.4000000000001</v>
      </c>
      <c r="O66">
        <v>22</v>
      </c>
      <c r="P66" t="s">
        <v>128</v>
      </c>
      <c r="Q66">
        <v>2021</v>
      </c>
      <c r="R66" s="3">
        <v>44277</v>
      </c>
      <c r="S66" s="4">
        <v>536.928</v>
      </c>
      <c r="T66" s="4">
        <v>37.800000000000011</v>
      </c>
      <c r="U66" s="4">
        <v>302.40000000000009</v>
      </c>
      <c r="V66" s="23">
        <v>0.26470588235294124</v>
      </c>
      <c r="W66" t="s">
        <v>147</v>
      </c>
      <c r="X66" t="s">
        <v>216</v>
      </c>
      <c r="Y66" t="s">
        <v>270</v>
      </c>
      <c r="Z66" s="4">
        <f>Tabla1_1[[#This Row],[Total Selling Value]]-Tabla1_1[[#This Row],[total_discount_value]]-Tabla1_1[[#This Row],[Total Buying Value]]</f>
        <v>-234.52799999999991</v>
      </c>
      <c r="AA66" s="23">
        <f>Tabla1_1[[#This Row],[beneficio_descuento]]/Tabla1_1[[#This Row],[Total Selling Value]]</f>
        <v>-0.20529411764705874</v>
      </c>
    </row>
    <row r="67" spans="1:27">
      <c r="A67">
        <v>44277</v>
      </c>
      <c r="B67" t="s">
        <v>55</v>
      </c>
      <c r="C67" t="s">
        <v>284</v>
      </c>
      <c r="D67">
        <v>4</v>
      </c>
      <c r="E67" t="s">
        <v>71</v>
      </c>
      <c r="F67" t="s">
        <v>71</v>
      </c>
      <c r="G67">
        <v>39</v>
      </c>
      <c r="H67" t="s">
        <v>107</v>
      </c>
      <c r="I67" t="s">
        <v>120</v>
      </c>
      <c r="J67" t="s">
        <v>123</v>
      </c>
      <c r="K67" s="4">
        <v>73</v>
      </c>
      <c r="L67" s="4">
        <v>94.17</v>
      </c>
      <c r="M67" s="4">
        <v>292</v>
      </c>
      <c r="N67" s="4">
        <v>376.68</v>
      </c>
      <c r="O67">
        <v>22</v>
      </c>
      <c r="P67" t="s">
        <v>128</v>
      </c>
      <c r="Q67">
        <v>2021</v>
      </c>
      <c r="R67" s="3">
        <v>44277</v>
      </c>
      <c r="S67" s="4">
        <v>146.90520000000001</v>
      </c>
      <c r="T67" s="4">
        <v>21.17</v>
      </c>
      <c r="U67" s="4">
        <v>84.68</v>
      </c>
      <c r="V67" s="23">
        <v>0.22480620155038761</v>
      </c>
      <c r="W67" t="s">
        <v>179</v>
      </c>
      <c r="X67" t="s">
        <v>216</v>
      </c>
      <c r="Y67" t="s">
        <v>270</v>
      </c>
      <c r="Z67" s="4">
        <f>Tabla1_1[[#This Row],[Total Selling Value]]-Tabla1_1[[#This Row],[total_discount_value]]-Tabla1_1[[#This Row],[Total Buying Value]]</f>
        <v>-62.225200000000001</v>
      </c>
      <c r="AA67" s="23">
        <f>Tabla1_1[[#This Row],[beneficio_descuento]]/Tabla1_1[[#This Row],[Total Selling Value]]</f>
        <v>-0.16519379844961241</v>
      </c>
    </row>
    <row r="68" spans="1:27">
      <c r="A68">
        <v>44280</v>
      </c>
      <c r="B68" t="s">
        <v>20</v>
      </c>
      <c r="C68" t="s">
        <v>285</v>
      </c>
      <c r="D68">
        <v>14</v>
      </c>
      <c r="E68" t="s">
        <v>71</v>
      </c>
      <c r="F68" t="s">
        <v>138</v>
      </c>
      <c r="G68">
        <v>7</v>
      </c>
      <c r="H68" t="s">
        <v>73</v>
      </c>
      <c r="I68" t="s">
        <v>117</v>
      </c>
      <c r="J68" t="s">
        <v>122</v>
      </c>
      <c r="K68" s="4">
        <v>144</v>
      </c>
      <c r="L68" s="4">
        <v>156.96</v>
      </c>
      <c r="M68" s="4">
        <v>2016</v>
      </c>
      <c r="N68" s="4">
        <v>2197.44</v>
      </c>
      <c r="O68">
        <v>25</v>
      </c>
      <c r="P68" t="s">
        <v>128</v>
      </c>
      <c r="Q68">
        <v>2021</v>
      </c>
      <c r="R68" s="3">
        <v>44280</v>
      </c>
      <c r="S68" s="4">
        <v>153.82080000000002</v>
      </c>
      <c r="T68" s="4">
        <v>12.960000000000008</v>
      </c>
      <c r="U68" s="4">
        <v>181.44000000000011</v>
      </c>
      <c r="V68" s="23">
        <v>8.2568807339449588E-2</v>
      </c>
      <c r="W68" t="s">
        <v>178</v>
      </c>
      <c r="X68" t="s">
        <v>219</v>
      </c>
      <c r="Y68" t="s">
        <v>270</v>
      </c>
      <c r="Z68" s="4">
        <f>Tabla1_1[[#This Row],[Total Selling Value]]-Tabla1_1[[#This Row],[total_discount_value]]-Tabla1_1[[#This Row],[Total Buying Value]]</f>
        <v>27.619200000000092</v>
      </c>
      <c r="AA68" s="23">
        <f>Tabla1_1[[#This Row],[beneficio_descuento]]/Tabla1_1[[#This Row],[Total Selling Value]]</f>
        <v>1.2568807339449583E-2</v>
      </c>
    </row>
    <row r="69" spans="1:27">
      <c r="A69">
        <v>44280</v>
      </c>
      <c r="B69" t="s">
        <v>35</v>
      </c>
      <c r="C69" t="s">
        <v>286</v>
      </c>
      <c r="D69">
        <v>4</v>
      </c>
      <c r="E69" t="s">
        <v>70</v>
      </c>
      <c r="F69" t="s">
        <v>138</v>
      </c>
      <c r="G69">
        <v>1</v>
      </c>
      <c r="H69" t="s">
        <v>85</v>
      </c>
      <c r="I69" t="s">
        <v>119</v>
      </c>
      <c r="J69" t="s">
        <v>123</v>
      </c>
      <c r="K69" s="4">
        <v>75</v>
      </c>
      <c r="L69" s="4">
        <v>85.5</v>
      </c>
      <c r="M69" s="4">
        <v>300</v>
      </c>
      <c r="N69" s="4">
        <v>342</v>
      </c>
      <c r="O69">
        <v>25</v>
      </c>
      <c r="P69" t="s">
        <v>128</v>
      </c>
      <c r="Q69">
        <v>2021</v>
      </c>
      <c r="R69" s="3">
        <v>44280</v>
      </c>
      <c r="S69" s="4">
        <v>3.42</v>
      </c>
      <c r="T69" s="4">
        <v>10.5</v>
      </c>
      <c r="U69" s="4">
        <v>42</v>
      </c>
      <c r="V69" s="23">
        <v>0.12280701754385964</v>
      </c>
      <c r="W69" t="s">
        <v>179</v>
      </c>
      <c r="X69" t="s">
        <v>219</v>
      </c>
      <c r="Y69" t="s">
        <v>270</v>
      </c>
      <c r="Z69" s="4">
        <f>Tabla1_1[[#This Row],[Total Selling Value]]-Tabla1_1[[#This Row],[total_discount_value]]-Tabla1_1[[#This Row],[Total Buying Value]]</f>
        <v>38.579999999999984</v>
      </c>
      <c r="AA69" s="23">
        <f>Tabla1_1[[#This Row],[beneficio_descuento]]/Tabla1_1[[#This Row],[Total Selling Value]]</f>
        <v>0.11280701754385961</v>
      </c>
    </row>
    <row r="70" spans="1:27">
      <c r="A70">
        <v>44280</v>
      </c>
      <c r="B70" t="s">
        <v>39</v>
      </c>
      <c r="C70" t="s">
        <v>287</v>
      </c>
      <c r="D70">
        <v>8</v>
      </c>
      <c r="E70" t="s">
        <v>70</v>
      </c>
      <c r="F70" t="s">
        <v>138</v>
      </c>
      <c r="G70">
        <v>17</v>
      </c>
      <c r="H70" t="s">
        <v>89</v>
      </c>
      <c r="I70" t="s">
        <v>121</v>
      </c>
      <c r="J70" t="s">
        <v>124</v>
      </c>
      <c r="K70" s="4">
        <v>47</v>
      </c>
      <c r="L70" s="4">
        <v>53.11</v>
      </c>
      <c r="M70" s="4">
        <v>376</v>
      </c>
      <c r="N70" s="4">
        <v>424.88</v>
      </c>
      <c r="O70">
        <v>25</v>
      </c>
      <c r="P70" t="s">
        <v>128</v>
      </c>
      <c r="Q70">
        <v>2021</v>
      </c>
      <c r="R70" s="3">
        <v>44280</v>
      </c>
      <c r="S70" s="4">
        <v>72.229600000000005</v>
      </c>
      <c r="T70" s="4">
        <v>6.1099999999999994</v>
      </c>
      <c r="U70" s="4">
        <v>48.879999999999995</v>
      </c>
      <c r="V70" s="23">
        <v>0.1150442477876106</v>
      </c>
      <c r="W70" t="s">
        <v>179</v>
      </c>
      <c r="X70" t="s">
        <v>219</v>
      </c>
      <c r="Y70" t="s">
        <v>270</v>
      </c>
      <c r="Z70" s="4">
        <f>Tabla1_1[[#This Row],[Total Selling Value]]-Tabla1_1[[#This Row],[total_discount_value]]-Tabla1_1[[#This Row],[Total Buying Value]]</f>
        <v>-23.349600000000009</v>
      </c>
      <c r="AA70" s="23">
        <f>Tabla1_1[[#This Row],[beneficio_descuento]]/Tabla1_1[[#This Row],[Total Selling Value]]</f>
        <v>-5.4955752212389401E-2</v>
      </c>
    </row>
    <row r="71" spans="1:27">
      <c r="A71">
        <v>44280</v>
      </c>
      <c r="B71" t="s">
        <v>21</v>
      </c>
      <c r="C71" t="s">
        <v>288</v>
      </c>
      <c r="D71">
        <v>2</v>
      </c>
      <c r="E71" t="s">
        <v>70</v>
      </c>
      <c r="F71" t="s">
        <v>71</v>
      </c>
      <c r="G71">
        <v>2</v>
      </c>
      <c r="H71" t="s">
        <v>74</v>
      </c>
      <c r="I71" t="s">
        <v>118</v>
      </c>
      <c r="J71" t="s">
        <v>123</v>
      </c>
      <c r="K71" s="4">
        <v>72</v>
      </c>
      <c r="L71" s="4">
        <v>79.92</v>
      </c>
      <c r="M71" s="4">
        <v>144</v>
      </c>
      <c r="N71" s="4">
        <v>159.84</v>
      </c>
      <c r="O71">
        <v>25</v>
      </c>
      <c r="P71" t="s">
        <v>128</v>
      </c>
      <c r="Q71">
        <v>2021</v>
      </c>
      <c r="R71" s="3">
        <v>44280</v>
      </c>
      <c r="S71" s="4">
        <v>3.1968000000000001</v>
      </c>
      <c r="T71" s="4">
        <v>7.9200000000000017</v>
      </c>
      <c r="U71" s="4">
        <v>15.840000000000003</v>
      </c>
      <c r="V71" s="23">
        <v>9.9099099099099114E-2</v>
      </c>
      <c r="W71" t="s">
        <v>179</v>
      </c>
      <c r="X71" t="s">
        <v>216</v>
      </c>
      <c r="Y71" t="s">
        <v>270</v>
      </c>
      <c r="Z71" s="4">
        <f>Tabla1_1[[#This Row],[Total Selling Value]]-Tabla1_1[[#This Row],[total_discount_value]]-Tabla1_1[[#This Row],[Total Buying Value]]</f>
        <v>12.643200000000007</v>
      </c>
      <c r="AA71" s="23">
        <f>Tabla1_1[[#This Row],[beneficio_descuento]]/Tabla1_1[[#This Row],[Total Selling Value]]</f>
        <v>7.9099099099099138E-2</v>
      </c>
    </row>
    <row r="72" spans="1:27">
      <c r="A72">
        <v>44281</v>
      </c>
      <c r="B72" t="s">
        <v>36</v>
      </c>
      <c r="C72" t="s">
        <v>289</v>
      </c>
      <c r="D72">
        <v>4</v>
      </c>
      <c r="E72" t="s">
        <v>70</v>
      </c>
      <c r="F72" t="s">
        <v>138</v>
      </c>
      <c r="G72">
        <v>23</v>
      </c>
      <c r="H72" t="s">
        <v>86</v>
      </c>
      <c r="I72" t="s">
        <v>119</v>
      </c>
      <c r="J72" t="s">
        <v>123</v>
      </c>
      <c r="K72" s="4">
        <v>98</v>
      </c>
      <c r="L72" s="4">
        <v>103.88</v>
      </c>
      <c r="M72" s="4">
        <v>392</v>
      </c>
      <c r="N72" s="4">
        <v>415.52</v>
      </c>
      <c r="O72">
        <v>26</v>
      </c>
      <c r="P72" t="s">
        <v>128</v>
      </c>
      <c r="Q72">
        <v>2021</v>
      </c>
      <c r="R72" s="3">
        <v>44281</v>
      </c>
      <c r="S72" s="4">
        <v>95.569599999999994</v>
      </c>
      <c r="T72" s="4">
        <v>5.8799999999999955</v>
      </c>
      <c r="U72" s="4">
        <v>23.519999999999982</v>
      </c>
      <c r="V72" s="23">
        <v>5.660377358490562E-2</v>
      </c>
      <c r="W72" t="s">
        <v>179</v>
      </c>
      <c r="X72" t="s">
        <v>219</v>
      </c>
      <c r="Y72" t="s">
        <v>270</v>
      </c>
      <c r="Z72" s="4">
        <f>Tabla1_1[[#This Row],[Total Selling Value]]-Tabla1_1[[#This Row],[total_discount_value]]-Tabla1_1[[#This Row],[Total Buying Value]]</f>
        <v>-72.049599999999998</v>
      </c>
      <c r="AA72" s="23">
        <f>Tabla1_1[[#This Row],[beneficio_descuento]]/Tabla1_1[[#This Row],[Total Selling Value]]</f>
        <v>-0.17339622641509433</v>
      </c>
    </row>
    <row r="73" spans="1:27">
      <c r="A73">
        <v>44281</v>
      </c>
      <c r="B73" t="s">
        <v>30</v>
      </c>
      <c r="C73" t="s">
        <v>290</v>
      </c>
      <c r="D73">
        <v>1</v>
      </c>
      <c r="E73" t="s">
        <v>70</v>
      </c>
      <c r="F73" t="s">
        <v>138</v>
      </c>
      <c r="G73">
        <v>23</v>
      </c>
      <c r="H73" t="s">
        <v>80</v>
      </c>
      <c r="I73" t="s">
        <v>118</v>
      </c>
      <c r="J73" t="s">
        <v>122</v>
      </c>
      <c r="K73" s="4">
        <v>120</v>
      </c>
      <c r="L73" s="4">
        <v>162</v>
      </c>
      <c r="M73" s="4">
        <v>120</v>
      </c>
      <c r="N73" s="4">
        <v>162</v>
      </c>
      <c r="O73">
        <v>26</v>
      </c>
      <c r="P73" t="s">
        <v>128</v>
      </c>
      <c r="Q73">
        <v>2021</v>
      </c>
      <c r="R73" s="3">
        <v>44281</v>
      </c>
      <c r="S73" s="4">
        <v>37.260000000000005</v>
      </c>
      <c r="T73" s="4">
        <v>42</v>
      </c>
      <c r="U73" s="4">
        <v>42</v>
      </c>
      <c r="V73" s="23">
        <v>0.25925925925925924</v>
      </c>
      <c r="W73" t="s">
        <v>179</v>
      </c>
      <c r="X73" t="s">
        <v>219</v>
      </c>
      <c r="Y73" t="s">
        <v>270</v>
      </c>
      <c r="Z73" s="4">
        <f>Tabla1_1[[#This Row],[Total Selling Value]]-Tabla1_1[[#This Row],[total_discount_value]]-Tabla1_1[[#This Row],[Total Buying Value]]</f>
        <v>4.7399999999999949</v>
      </c>
      <c r="AA73" s="23">
        <f>Tabla1_1[[#This Row],[beneficio_descuento]]/Tabla1_1[[#This Row],[Total Selling Value]]</f>
        <v>2.9259259259259228E-2</v>
      </c>
    </row>
    <row r="74" spans="1:27">
      <c r="A74">
        <v>44281</v>
      </c>
      <c r="B74" t="s">
        <v>40</v>
      </c>
      <c r="C74" t="s">
        <v>291</v>
      </c>
      <c r="D74">
        <v>9</v>
      </c>
      <c r="E74" t="s">
        <v>70</v>
      </c>
      <c r="F74" t="s">
        <v>71</v>
      </c>
      <c r="G74">
        <v>48</v>
      </c>
      <c r="H74" t="s">
        <v>90</v>
      </c>
      <c r="I74" t="s">
        <v>120</v>
      </c>
      <c r="J74" t="s">
        <v>122</v>
      </c>
      <c r="K74" s="4">
        <v>148</v>
      </c>
      <c r="L74" s="4">
        <v>164.28</v>
      </c>
      <c r="M74" s="4">
        <v>1332</v>
      </c>
      <c r="N74" s="4">
        <v>1478.52</v>
      </c>
      <c r="O74">
        <v>26</v>
      </c>
      <c r="P74" t="s">
        <v>128</v>
      </c>
      <c r="Q74">
        <v>2021</v>
      </c>
      <c r="R74" s="3">
        <v>44281</v>
      </c>
      <c r="S74" s="4">
        <v>709.68959999999993</v>
      </c>
      <c r="T74" s="4">
        <v>16.28</v>
      </c>
      <c r="U74" s="4">
        <v>146.52000000000001</v>
      </c>
      <c r="V74" s="23">
        <v>9.9099099099099114E-2</v>
      </c>
      <c r="W74" t="s">
        <v>147</v>
      </c>
      <c r="X74" t="s">
        <v>216</v>
      </c>
      <c r="Y74" t="s">
        <v>270</v>
      </c>
      <c r="Z74" s="4">
        <f>Tabla1_1[[#This Row],[Total Selling Value]]-Tabla1_1[[#This Row],[total_discount_value]]-Tabla1_1[[#This Row],[Total Buying Value]]</f>
        <v>-563.16959999999995</v>
      </c>
      <c r="AA74" s="23">
        <f>Tabla1_1[[#This Row],[beneficio_descuento]]/Tabla1_1[[#This Row],[Total Selling Value]]</f>
        <v>-0.3809009009009009</v>
      </c>
    </row>
    <row r="75" spans="1:27">
      <c r="A75">
        <v>44282</v>
      </c>
      <c r="B75" t="s">
        <v>48</v>
      </c>
      <c r="C75" t="s">
        <v>292</v>
      </c>
      <c r="D75">
        <v>3</v>
      </c>
      <c r="E75" t="s">
        <v>70</v>
      </c>
      <c r="F75" t="s">
        <v>71</v>
      </c>
      <c r="G75">
        <v>12</v>
      </c>
      <c r="H75" t="s">
        <v>99</v>
      </c>
      <c r="I75" t="s">
        <v>121</v>
      </c>
      <c r="J75" t="s">
        <v>122</v>
      </c>
      <c r="K75" s="4">
        <v>148</v>
      </c>
      <c r="L75" s="4">
        <v>201.28</v>
      </c>
      <c r="M75" s="4">
        <v>444</v>
      </c>
      <c r="N75" s="4">
        <v>603.84</v>
      </c>
      <c r="O75">
        <v>27</v>
      </c>
      <c r="P75" t="s">
        <v>128</v>
      </c>
      <c r="Q75">
        <v>2021</v>
      </c>
      <c r="R75" s="3">
        <v>44282</v>
      </c>
      <c r="S75" s="4">
        <v>72.460800000000006</v>
      </c>
      <c r="T75" s="4">
        <v>53.28</v>
      </c>
      <c r="U75" s="4">
        <v>159.84</v>
      </c>
      <c r="V75" s="23">
        <v>0.26470588235294118</v>
      </c>
      <c r="W75" t="s">
        <v>179</v>
      </c>
      <c r="X75" t="s">
        <v>216</v>
      </c>
      <c r="Y75" t="s">
        <v>270</v>
      </c>
      <c r="Z75" s="4">
        <f>Tabla1_1[[#This Row],[Total Selling Value]]-Tabla1_1[[#This Row],[total_discount_value]]-Tabla1_1[[#This Row],[Total Buying Value]]</f>
        <v>87.379200000000083</v>
      </c>
      <c r="AA75" s="23">
        <f>Tabla1_1[[#This Row],[beneficio_descuento]]/Tabla1_1[[#This Row],[Total Selling Value]]</f>
        <v>0.1447058823529413</v>
      </c>
    </row>
    <row r="76" spans="1:27">
      <c r="A76">
        <v>44283</v>
      </c>
      <c r="B76" t="s">
        <v>56</v>
      </c>
      <c r="C76" t="s">
        <v>293</v>
      </c>
      <c r="D76">
        <v>8</v>
      </c>
      <c r="E76" t="s">
        <v>71</v>
      </c>
      <c r="F76" t="s">
        <v>138</v>
      </c>
      <c r="G76">
        <v>1</v>
      </c>
      <c r="H76" t="s">
        <v>108</v>
      </c>
      <c r="I76" t="s">
        <v>119</v>
      </c>
      <c r="J76" t="s">
        <v>124</v>
      </c>
      <c r="K76" s="4">
        <v>43</v>
      </c>
      <c r="L76" s="4">
        <v>47.73</v>
      </c>
      <c r="M76" s="4">
        <v>344</v>
      </c>
      <c r="N76" s="4">
        <v>381.84</v>
      </c>
      <c r="O76">
        <v>28</v>
      </c>
      <c r="P76" t="s">
        <v>128</v>
      </c>
      <c r="Q76">
        <v>2021</v>
      </c>
      <c r="R76" s="3">
        <v>44283</v>
      </c>
      <c r="S76" s="4">
        <v>3.8184</v>
      </c>
      <c r="T76" s="4">
        <v>4.7299999999999969</v>
      </c>
      <c r="U76" s="4">
        <v>37.839999999999975</v>
      </c>
      <c r="V76" s="23">
        <v>9.9099099099099044E-2</v>
      </c>
      <c r="W76" t="s">
        <v>179</v>
      </c>
      <c r="X76" t="s">
        <v>219</v>
      </c>
      <c r="Y76" t="s">
        <v>270</v>
      </c>
      <c r="Z76" s="4">
        <f>Tabla1_1[[#This Row],[Total Selling Value]]-Tabla1_1[[#This Row],[total_discount_value]]-Tabla1_1[[#This Row],[Total Buying Value]]</f>
        <v>34.021599999999978</v>
      </c>
      <c r="AA76" s="23">
        <f>Tabla1_1[[#This Row],[beneficio_descuento]]/Tabla1_1[[#This Row],[Total Selling Value]]</f>
        <v>8.9099099099099049E-2</v>
      </c>
    </row>
    <row r="77" spans="1:27">
      <c r="A77">
        <v>44285</v>
      </c>
      <c r="B77" t="s">
        <v>21</v>
      </c>
      <c r="C77" t="s">
        <v>294</v>
      </c>
      <c r="D77">
        <v>1</v>
      </c>
      <c r="E77" t="s">
        <v>71</v>
      </c>
      <c r="F77" t="s">
        <v>138</v>
      </c>
      <c r="G77">
        <v>43</v>
      </c>
      <c r="H77" t="s">
        <v>74</v>
      </c>
      <c r="I77" t="s">
        <v>118</v>
      </c>
      <c r="J77" t="s">
        <v>123</v>
      </c>
      <c r="K77" s="4">
        <v>72</v>
      </c>
      <c r="L77" s="4">
        <v>79.92</v>
      </c>
      <c r="M77" s="4">
        <v>72</v>
      </c>
      <c r="N77" s="4">
        <v>79.92</v>
      </c>
      <c r="O77">
        <v>30</v>
      </c>
      <c r="P77" t="s">
        <v>128</v>
      </c>
      <c r="Q77">
        <v>2021</v>
      </c>
      <c r="R77" s="3">
        <v>44285</v>
      </c>
      <c r="S77" s="4">
        <v>34.365600000000001</v>
      </c>
      <c r="T77" s="4">
        <v>7.9200000000000017</v>
      </c>
      <c r="U77" s="4">
        <v>7.9200000000000017</v>
      </c>
      <c r="V77" s="23">
        <v>9.9099099099099114E-2</v>
      </c>
      <c r="W77" t="s">
        <v>179</v>
      </c>
      <c r="X77" t="s">
        <v>219</v>
      </c>
      <c r="Y77" t="s">
        <v>270</v>
      </c>
      <c r="Z77" s="4">
        <f>Tabla1_1[[#This Row],[Total Selling Value]]-Tabla1_1[[#This Row],[total_discount_value]]-Tabla1_1[[#This Row],[Total Buying Value]]</f>
        <v>-26.445599999999999</v>
      </c>
      <c r="AA77" s="23">
        <f>Tabla1_1[[#This Row],[beneficio_descuento]]/Tabla1_1[[#This Row],[Total Selling Value]]</f>
        <v>-0.33090090090090091</v>
      </c>
    </row>
    <row r="78" spans="1:27">
      <c r="A78">
        <v>44286</v>
      </c>
      <c r="B78" t="s">
        <v>30</v>
      </c>
      <c r="C78" t="s">
        <v>295</v>
      </c>
      <c r="D78">
        <v>3</v>
      </c>
      <c r="E78" t="s">
        <v>70</v>
      </c>
      <c r="F78" t="s">
        <v>138</v>
      </c>
      <c r="G78">
        <v>24</v>
      </c>
      <c r="H78" t="s">
        <v>80</v>
      </c>
      <c r="I78" t="s">
        <v>118</v>
      </c>
      <c r="J78" t="s">
        <v>122</v>
      </c>
      <c r="K78" s="4">
        <v>120</v>
      </c>
      <c r="L78" s="4">
        <v>162</v>
      </c>
      <c r="M78" s="4">
        <v>360</v>
      </c>
      <c r="N78" s="4">
        <v>486</v>
      </c>
      <c r="O78">
        <v>31</v>
      </c>
      <c r="P78" t="s">
        <v>128</v>
      </c>
      <c r="Q78">
        <v>2021</v>
      </c>
      <c r="R78" s="3">
        <v>44286</v>
      </c>
      <c r="S78" s="4">
        <v>116.64</v>
      </c>
      <c r="T78" s="4">
        <v>42</v>
      </c>
      <c r="U78" s="4">
        <v>126</v>
      </c>
      <c r="V78" s="23">
        <v>0.25925925925925924</v>
      </c>
      <c r="W78" t="s">
        <v>179</v>
      </c>
      <c r="X78" t="s">
        <v>219</v>
      </c>
      <c r="Y78" t="s">
        <v>270</v>
      </c>
      <c r="Z78" s="4">
        <f>Tabla1_1[[#This Row],[Total Selling Value]]-Tabla1_1[[#This Row],[total_discount_value]]-Tabla1_1[[#This Row],[Total Buying Value]]</f>
        <v>9.3600000000000136</v>
      </c>
      <c r="AA78" s="23">
        <f>Tabla1_1[[#This Row],[beneficio_descuento]]/Tabla1_1[[#This Row],[Total Selling Value]]</f>
        <v>1.9259259259259288E-2</v>
      </c>
    </row>
    <row r="79" spans="1:27">
      <c r="A79">
        <v>44290</v>
      </c>
      <c r="B79" t="s">
        <v>37</v>
      </c>
      <c r="C79" t="s">
        <v>296</v>
      </c>
      <c r="D79">
        <v>4</v>
      </c>
      <c r="E79" t="s">
        <v>70</v>
      </c>
      <c r="F79" t="s">
        <v>138</v>
      </c>
      <c r="G79">
        <v>12</v>
      </c>
      <c r="H79" t="s">
        <v>87</v>
      </c>
      <c r="I79" t="s">
        <v>118</v>
      </c>
      <c r="J79" t="s">
        <v>123</v>
      </c>
      <c r="K79" s="4">
        <v>90</v>
      </c>
      <c r="L79" s="4">
        <v>115.2</v>
      </c>
      <c r="M79" s="4">
        <v>360</v>
      </c>
      <c r="N79" s="4">
        <v>460.8</v>
      </c>
      <c r="O79">
        <v>4</v>
      </c>
      <c r="P79" t="s">
        <v>129</v>
      </c>
      <c r="Q79">
        <v>2021</v>
      </c>
      <c r="R79" s="3">
        <v>44290</v>
      </c>
      <c r="S79" s="4">
        <v>55.295999999999999</v>
      </c>
      <c r="T79" s="4">
        <v>25.200000000000003</v>
      </c>
      <c r="U79" s="4">
        <v>100.80000000000001</v>
      </c>
      <c r="V79" s="23">
        <v>0.21875000000000003</v>
      </c>
      <c r="W79" t="s">
        <v>179</v>
      </c>
      <c r="X79" t="s">
        <v>219</v>
      </c>
      <c r="Y79" t="s">
        <v>297</v>
      </c>
      <c r="Z79" s="4">
        <f>Tabla1_1[[#This Row],[Total Selling Value]]-Tabla1_1[[#This Row],[total_discount_value]]-Tabla1_1[[#This Row],[Total Buying Value]]</f>
        <v>45.504000000000019</v>
      </c>
      <c r="AA79" s="23">
        <f>Tabla1_1[[#This Row],[beneficio_descuento]]/Tabla1_1[[#This Row],[Total Selling Value]]</f>
        <v>9.8750000000000032E-2</v>
      </c>
    </row>
    <row r="80" spans="1:27">
      <c r="A80">
        <v>44290</v>
      </c>
      <c r="B80" t="s">
        <v>57</v>
      </c>
      <c r="C80" t="s">
        <v>298</v>
      </c>
      <c r="D80">
        <v>9</v>
      </c>
      <c r="E80" t="s">
        <v>71</v>
      </c>
      <c r="F80" t="s">
        <v>138</v>
      </c>
      <c r="G80">
        <v>9</v>
      </c>
      <c r="H80" t="s">
        <v>109</v>
      </c>
      <c r="I80" t="s">
        <v>119</v>
      </c>
      <c r="J80" t="s">
        <v>125</v>
      </c>
      <c r="K80" s="4">
        <v>6</v>
      </c>
      <c r="L80" s="4">
        <v>7.8599999999999994</v>
      </c>
      <c r="M80" s="4">
        <v>54</v>
      </c>
      <c r="N80" s="4">
        <v>70.739999999999995</v>
      </c>
      <c r="O80">
        <v>4</v>
      </c>
      <c r="P80" t="s">
        <v>129</v>
      </c>
      <c r="Q80">
        <v>2021</v>
      </c>
      <c r="R80" s="3">
        <v>44290</v>
      </c>
      <c r="S80" s="4">
        <v>6.3665999999999991</v>
      </c>
      <c r="T80" s="4">
        <v>1.8599999999999994</v>
      </c>
      <c r="U80" s="4">
        <v>16.739999999999995</v>
      </c>
      <c r="V80" s="23">
        <v>0.23664122137404575</v>
      </c>
      <c r="W80" t="s">
        <v>179</v>
      </c>
      <c r="X80" t="s">
        <v>219</v>
      </c>
      <c r="Y80" t="s">
        <v>297</v>
      </c>
      <c r="Z80" s="4">
        <f>Tabla1_1[[#This Row],[Total Selling Value]]-Tabla1_1[[#This Row],[total_discount_value]]-Tabla1_1[[#This Row],[Total Buying Value]]</f>
        <v>10.37339999999999</v>
      </c>
      <c r="AA80" s="23">
        <f>Tabla1_1[[#This Row],[beneficio_descuento]]/Tabla1_1[[#This Row],[Total Selling Value]]</f>
        <v>0.14664122137404567</v>
      </c>
    </row>
    <row r="81" spans="1:27">
      <c r="A81">
        <v>44291</v>
      </c>
      <c r="B81" t="s">
        <v>25</v>
      </c>
      <c r="C81" t="s">
        <v>299</v>
      </c>
      <c r="D81">
        <v>15</v>
      </c>
      <c r="E81" t="s">
        <v>71</v>
      </c>
      <c r="F81" t="s">
        <v>71</v>
      </c>
      <c r="G81">
        <v>9</v>
      </c>
      <c r="H81" t="s">
        <v>78</v>
      </c>
      <c r="I81" t="s">
        <v>121</v>
      </c>
      <c r="J81" t="s">
        <v>123</v>
      </c>
      <c r="K81" s="4">
        <v>93</v>
      </c>
      <c r="L81" s="4">
        <v>104.16</v>
      </c>
      <c r="M81" s="4">
        <v>1395</v>
      </c>
      <c r="N81" s="4">
        <v>1562.4</v>
      </c>
      <c r="O81">
        <v>5</v>
      </c>
      <c r="P81" t="s">
        <v>129</v>
      </c>
      <c r="Q81">
        <v>2021</v>
      </c>
      <c r="R81" s="3">
        <v>44291</v>
      </c>
      <c r="S81" s="4">
        <v>140.61600000000001</v>
      </c>
      <c r="T81" s="4">
        <v>11.159999999999997</v>
      </c>
      <c r="U81" s="4">
        <v>167.39999999999995</v>
      </c>
      <c r="V81" s="23">
        <v>0.10714285714285711</v>
      </c>
      <c r="W81" t="s">
        <v>147</v>
      </c>
      <c r="X81" t="s">
        <v>216</v>
      </c>
      <c r="Y81" t="s">
        <v>297</v>
      </c>
      <c r="Z81" s="4">
        <f>Tabla1_1[[#This Row],[Total Selling Value]]-Tabla1_1[[#This Row],[total_discount_value]]-Tabla1_1[[#This Row],[Total Buying Value]]</f>
        <v>26.784000000000106</v>
      </c>
      <c r="AA81" s="23">
        <f>Tabla1_1[[#This Row],[beneficio_descuento]]/Tabla1_1[[#This Row],[Total Selling Value]]</f>
        <v>1.714285714285721E-2</v>
      </c>
    </row>
    <row r="82" spans="1:27">
      <c r="A82">
        <v>44295</v>
      </c>
      <c r="B82" t="s">
        <v>44</v>
      </c>
      <c r="C82" t="s">
        <v>300</v>
      </c>
      <c r="D82">
        <v>3</v>
      </c>
      <c r="E82" t="s">
        <v>71</v>
      </c>
      <c r="F82" t="s">
        <v>71</v>
      </c>
      <c r="G82">
        <v>22</v>
      </c>
      <c r="H82" t="s">
        <v>95</v>
      </c>
      <c r="I82" t="s">
        <v>119</v>
      </c>
      <c r="J82" t="s">
        <v>122</v>
      </c>
      <c r="K82" s="4">
        <v>133</v>
      </c>
      <c r="L82" s="4">
        <v>155.61000000000001</v>
      </c>
      <c r="M82" s="4">
        <v>399</v>
      </c>
      <c r="N82" s="4">
        <v>466.83</v>
      </c>
      <c r="O82">
        <v>9</v>
      </c>
      <c r="P82" t="s">
        <v>129</v>
      </c>
      <c r="Q82">
        <v>2021</v>
      </c>
      <c r="R82" s="3">
        <v>44295</v>
      </c>
      <c r="S82" s="4">
        <v>102.7026</v>
      </c>
      <c r="T82" s="4">
        <v>22.610000000000014</v>
      </c>
      <c r="U82" s="4">
        <v>67.830000000000041</v>
      </c>
      <c r="V82" s="23">
        <v>0.14529914529914539</v>
      </c>
      <c r="W82" t="s">
        <v>179</v>
      </c>
      <c r="X82" t="s">
        <v>216</v>
      </c>
      <c r="Y82" t="s">
        <v>297</v>
      </c>
      <c r="Z82" s="4">
        <f>Tabla1_1[[#This Row],[Total Selling Value]]-Tabla1_1[[#This Row],[total_discount_value]]-Tabla1_1[[#This Row],[Total Buying Value]]</f>
        <v>-34.872600000000034</v>
      </c>
      <c r="AA82" s="23">
        <f>Tabla1_1[[#This Row],[beneficio_descuento]]/Tabla1_1[[#This Row],[Total Selling Value]]</f>
        <v>-7.4700854700854774E-2</v>
      </c>
    </row>
    <row r="83" spans="1:27">
      <c r="A83">
        <v>44296</v>
      </c>
      <c r="B83" t="s">
        <v>42</v>
      </c>
      <c r="C83" t="s">
        <v>301</v>
      </c>
      <c r="D83">
        <v>14</v>
      </c>
      <c r="E83" t="s">
        <v>70</v>
      </c>
      <c r="F83" t="s">
        <v>71</v>
      </c>
      <c r="G83">
        <v>16</v>
      </c>
      <c r="H83" t="s">
        <v>92</v>
      </c>
      <c r="I83" t="s">
        <v>117</v>
      </c>
      <c r="J83" t="s">
        <v>122</v>
      </c>
      <c r="K83" s="4">
        <v>121</v>
      </c>
      <c r="L83" s="4">
        <v>141.57</v>
      </c>
      <c r="M83" s="4">
        <v>1694</v>
      </c>
      <c r="N83" s="4">
        <v>1981.98</v>
      </c>
      <c r="O83">
        <v>10</v>
      </c>
      <c r="P83" t="s">
        <v>129</v>
      </c>
      <c r="Q83">
        <v>2021</v>
      </c>
      <c r="R83" s="3">
        <v>44296</v>
      </c>
      <c r="S83" s="4">
        <v>317.11680000000001</v>
      </c>
      <c r="T83" s="4">
        <v>20.569999999999993</v>
      </c>
      <c r="U83" s="4">
        <v>287.9799999999999</v>
      </c>
      <c r="V83" s="23">
        <v>0.14529914529914525</v>
      </c>
      <c r="W83" t="s">
        <v>178</v>
      </c>
      <c r="X83" t="s">
        <v>216</v>
      </c>
      <c r="Y83" t="s">
        <v>297</v>
      </c>
      <c r="Z83" s="4">
        <f>Tabla1_1[[#This Row],[Total Selling Value]]-Tabla1_1[[#This Row],[total_discount_value]]-Tabla1_1[[#This Row],[Total Buying Value]]</f>
        <v>-29.136799999999994</v>
      </c>
      <c r="AA83" s="23">
        <f>Tabla1_1[[#This Row],[beneficio_descuento]]/Tabla1_1[[#This Row],[Total Selling Value]]</f>
        <v>-1.4700854700854698E-2</v>
      </c>
    </row>
    <row r="84" spans="1:27">
      <c r="A84">
        <v>44298</v>
      </c>
      <c r="B84" t="s">
        <v>28</v>
      </c>
      <c r="C84" t="s">
        <v>302</v>
      </c>
      <c r="D84">
        <v>3</v>
      </c>
      <c r="E84" t="s">
        <v>70</v>
      </c>
      <c r="F84" t="s">
        <v>138</v>
      </c>
      <c r="G84">
        <v>15</v>
      </c>
      <c r="H84" t="s">
        <v>93</v>
      </c>
      <c r="I84" t="s">
        <v>118</v>
      </c>
      <c r="J84" t="s">
        <v>123</v>
      </c>
      <c r="K84" s="4">
        <v>67</v>
      </c>
      <c r="L84" s="4">
        <v>85.76</v>
      </c>
      <c r="M84" s="4">
        <v>201</v>
      </c>
      <c r="N84" s="4">
        <v>257.27999999999997</v>
      </c>
      <c r="O84">
        <v>12</v>
      </c>
      <c r="P84" t="s">
        <v>129</v>
      </c>
      <c r="Q84">
        <v>2021</v>
      </c>
      <c r="R84" s="3">
        <v>44298</v>
      </c>
      <c r="S84" s="4">
        <v>38.591999999999992</v>
      </c>
      <c r="T84" s="4">
        <v>18.760000000000005</v>
      </c>
      <c r="U84" s="4">
        <v>56.280000000000015</v>
      </c>
      <c r="V84" s="23">
        <v>0.21875000000000008</v>
      </c>
      <c r="W84" t="s">
        <v>179</v>
      </c>
      <c r="X84" t="s">
        <v>219</v>
      </c>
      <c r="Y84" t="s">
        <v>297</v>
      </c>
      <c r="Z84" s="4">
        <f>Tabla1_1[[#This Row],[Total Selling Value]]-Tabla1_1[[#This Row],[total_discount_value]]-Tabla1_1[[#This Row],[Total Buying Value]]</f>
        <v>17.687999999999988</v>
      </c>
      <c r="AA84" s="23">
        <f>Tabla1_1[[#This Row],[beneficio_descuento]]/Tabla1_1[[#This Row],[Total Selling Value]]</f>
        <v>6.8749999999999964E-2</v>
      </c>
    </row>
    <row r="85" spans="1:27">
      <c r="A85">
        <v>44298</v>
      </c>
      <c r="B85" t="s">
        <v>39</v>
      </c>
      <c r="C85" t="s">
        <v>303</v>
      </c>
      <c r="D85">
        <v>4</v>
      </c>
      <c r="E85" t="s">
        <v>70</v>
      </c>
      <c r="F85" t="s">
        <v>71</v>
      </c>
      <c r="G85">
        <v>33</v>
      </c>
      <c r="H85" t="s">
        <v>89</v>
      </c>
      <c r="I85" t="s">
        <v>121</v>
      </c>
      <c r="J85" t="s">
        <v>124</v>
      </c>
      <c r="K85" s="4">
        <v>47</v>
      </c>
      <c r="L85" s="4">
        <v>53.11</v>
      </c>
      <c r="M85" s="4">
        <v>188</v>
      </c>
      <c r="N85" s="4">
        <v>212.44</v>
      </c>
      <c r="O85">
        <v>12</v>
      </c>
      <c r="P85" t="s">
        <v>129</v>
      </c>
      <c r="Q85">
        <v>2021</v>
      </c>
      <c r="R85" s="3">
        <v>44298</v>
      </c>
      <c r="S85" s="4">
        <v>70.105199999999996</v>
      </c>
      <c r="T85" s="4">
        <v>6.1099999999999994</v>
      </c>
      <c r="U85" s="4">
        <v>24.439999999999998</v>
      </c>
      <c r="V85" s="23">
        <v>0.1150442477876106</v>
      </c>
      <c r="W85" t="s">
        <v>179</v>
      </c>
      <c r="X85" t="s">
        <v>216</v>
      </c>
      <c r="Y85" t="s">
        <v>297</v>
      </c>
      <c r="Z85" s="4">
        <f>Tabla1_1[[#This Row],[Total Selling Value]]-Tabla1_1[[#This Row],[total_discount_value]]-Tabla1_1[[#This Row],[Total Buying Value]]</f>
        <v>-45.665199999999999</v>
      </c>
      <c r="AA85" s="23">
        <f>Tabla1_1[[#This Row],[beneficio_descuento]]/Tabla1_1[[#This Row],[Total Selling Value]]</f>
        <v>-0.21495575221238938</v>
      </c>
    </row>
    <row r="86" spans="1:27">
      <c r="A86">
        <v>44298</v>
      </c>
      <c r="B86" t="s">
        <v>46</v>
      </c>
      <c r="C86" t="s">
        <v>304</v>
      </c>
      <c r="D86">
        <v>9</v>
      </c>
      <c r="E86" t="s">
        <v>70</v>
      </c>
      <c r="F86" t="s">
        <v>71</v>
      </c>
      <c r="G86">
        <v>4</v>
      </c>
      <c r="H86" t="s">
        <v>97</v>
      </c>
      <c r="I86" t="s">
        <v>121</v>
      </c>
      <c r="J86" t="s">
        <v>124</v>
      </c>
      <c r="K86" s="4">
        <v>48</v>
      </c>
      <c r="L86" s="4">
        <v>57.12</v>
      </c>
      <c r="M86" s="4">
        <v>432</v>
      </c>
      <c r="N86" s="4">
        <v>514.08000000000004</v>
      </c>
      <c r="O86">
        <v>12</v>
      </c>
      <c r="P86" t="s">
        <v>129</v>
      </c>
      <c r="Q86">
        <v>2021</v>
      </c>
      <c r="R86" s="3">
        <v>44298</v>
      </c>
      <c r="S86" s="4">
        <v>20.563200000000002</v>
      </c>
      <c r="T86" s="4">
        <v>9.1199999999999974</v>
      </c>
      <c r="U86" s="4">
        <v>82.079999999999984</v>
      </c>
      <c r="V86" s="23">
        <v>0.15966386554621845</v>
      </c>
      <c r="W86" t="s">
        <v>179</v>
      </c>
      <c r="X86" t="s">
        <v>216</v>
      </c>
      <c r="Y86" t="s">
        <v>297</v>
      </c>
      <c r="Z86" s="4">
        <f>Tabla1_1[[#This Row],[Total Selling Value]]-Tabla1_1[[#This Row],[total_discount_value]]-Tabla1_1[[#This Row],[Total Buying Value]]</f>
        <v>61.516800000000046</v>
      </c>
      <c r="AA86" s="23">
        <f>Tabla1_1[[#This Row],[beneficio_descuento]]/Tabla1_1[[#This Row],[Total Selling Value]]</f>
        <v>0.11966386554621856</v>
      </c>
    </row>
    <row r="87" spans="1:27">
      <c r="A87">
        <v>44298</v>
      </c>
      <c r="B87" t="s">
        <v>58</v>
      </c>
      <c r="C87" t="s">
        <v>305</v>
      </c>
      <c r="D87">
        <v>13</v>
      </c>
      <c r="E87" t="s">
        <v>70</v>
      </c>
      <c r="F87" t="s">
        <v>138</v>
      </c>
      <c r="G87">
        <v>35</v>
      </c>
      <c r="H87" t="s">
        <v>110</v>
      </c>
      <c r="I87" t="s">
        <v>121</v>
      </c>
      <c r="J87" t="s">
        <v>123</v>
      </c>
      <c r="K87" s="4">
        <v>95</v>
      </c>
      <c r="L87" s="4">
        <v>119.7</v>
      </c>
      <c r="M87" s="4">
        <v>1235</v>
      </c>
      <c r="N87" s="4">
        <v>1556.1</v>
      </c>
      <c r="O87">
        <v>12</v>
      </c>
      <c r="P87" t="s">
        <v>129</v>
      </c>
      <c r="Q87">
        <v>2021</v>
      </c>
      <c r="R87" s="3">
        <v>44298</v>
      </c>
      <c r="S87" s="4">
        <v>544.63499999999988</v>
      </c>
      <c r="T87" s="4">
        <v>24.700000000000003</v>
      </c>
      <c r="U87" s="4">
        <v>321.10000000000002</v>
      </c>
      <c r="V87" s="23">
        <v>0.20634920634920637</v>
      </c>
      <c r="W87" t="s">
        <v>147</v>
      </c>
      <c r="X87" t="s">
        <v>219</v>
      </c>
      <c r="Y87" t="s">
        <v>297</v>
      </c>
      <c r="Z87" s="4">
        <f>Tabla1_1[[#This Row],[Total Selling Value]]-Tabla1_1[[#This Row],[total_discount_value]]-Tabla1_1[[#This Row],[Total Buying Value]]</f>
        <v>-223.53499999999997</v>
      </c>
      <c r="AA87" s="23">
        <f>Tabla1_1[[#This Row],[beneficio_descuento]]/Tabla1_1[[#This Row],[Total Selling Value]]</f>
        <v>-0.14365079365079364</v>
      </c>
    </row>
    <row r="88" spans="1:27">
      <c r="A88">
        <v>44301</v>
      </c>
      <c r="B88" t="s">
        <v>59</v>
      </c>
      <c r="C88" t="s">
        <v>306</v>
      </c>
      <c r="D88">
        <v>3</v>
      </c>
      <c r="E88" t="s">
        <v>70</v>
      </c>
      <c r="F88" t="s">
        <v>71</v>
      </c>
      <c r="G88">
        <v>6</v>
      </c>
      <c r="H88" t="s">
        <v>111</v>
      </c>
      <c r="I88" t="s">
        <v>120</v>
      </c>
      <c r="J88" t="s">
        <v>122</v>
      </c>
      <c r="K88" s="4">
        <v>134</v>
      </c>
      <c r="L88" s="4">
        <v>156.78</v>
      </c>
      <c r="M88" s="4">
        <v>402</v>
      </c>
      <c r="N88" s="4">
        <v>470.34</v>
      </c>
      <c r="O88">
        <v>15</v>
      </c>
      <c r="P88" t="s">
        <v>129</v>
      </c>
      <c r="Q88">
        <v>2021</v>
      </c>
      <c r="R88" s="3">
        <v>44301</v>
      </c>
      <c r="S88" s="4">
        <v>28.220399999999998</v>
      </c>
      <c r="T88" s="4">
        <v>22.78</v>
      </c>
      <c r="U88" s="4">
        <v>68.34</v>
      </c>
      <c r="V88" s="23">
        <v>0.14529914529914531</v>
      </c>
      <c r="W88" t="s">
        <v>179</v>
      </c>
      <c r="X88" t="s">
        <v>216</v>
      </c>
      <c r="Y88" t="s">
        <v>297</v>
      </c>
      <c r="Z88" s="4">
        <f>Tabla1_1[[#This Row],[Total Selling Value]]-Tabla1_1[[#This Row],[total_discount_value]]-Tabla1_1[[#This Row],[Total Buying Value]]</f>
        <v>40.119599999999991</v>
      </c>
      <c r="AA88" s="23">
        <f>Tabla1_1[[#This Row],[beneficio_descuento]]/Tabla1_1[[#This Row],[Total Selling Value]]</f>
        <v>8.5299145299145285E-2</v>
      </c>
    </row>
    <row r="89" spans="1:27">
      <c r="A89">
        <v>44302</v>
      </c>
      <c r="B89" t="s">
        <v>50</v>
      </c>
      <c r="C89" t="s">
        <v>307</v>
      </c>
      <c r="D89">
        <v>15</v>
      </c>
      <c r="E89" t="s">
        <v>70</v>
      </c>
      <c r="F89" t="s">
        <v>138</v>
      </c>
      <c r="G89">
        <v>13</v>
      </c>
      <c r="H89" t="s">
        <v>102</v>
      </c>
      <c r="I89" t="s">
        <v>120</v>
      </c>
      <c r="J89" t="s">
        <v>125</v>
      </c>
      <c r="K89" s="4">
        <v>37</v>
      </c>
      <c r="L89" s="4">
        <v>49.21</v>
      </c>
      <c r="M89" s="4">
        <v>555</v>
      </c>
      <c r="N89" s="4">
        <v>738.15</v>
      </c>
      <c r="O89">
        <v>16</v>
      </c>
      <c r="P89" t="s">
        <v>129</v>
      </c>
      <c r="Q89">
        <v>2021</v>
      </c>
      <c r="R89" s="3">
        <v>44302</v>
      </c>
      <c r="S89" s="4">
        <v>95.959500000000006</v>
      </c>
      <c r="T89" s="4">
        <v>12.21</v>
      </c>
      <c r="U89" s="4">
        <v>183.15</v>
      </c>
      <c r="V89" s="23">
        <v>0.24812030075187971</v>
      </c>
      <c r="W89" t="s">
        <v>179</v>
      </c>
      <c r="X89" t="s">
        <v>219</v>
      </c>
      <c r="Y89" t="s">
        <v>297</v>
      </c>
      <c r="Z89" s="4">
        <f>Tabla1_1[[#This Row],[Total Selling Value]]-Tabla1_1[[#This Row],[total_discount_value]]-Tabla1_1[[#This Row],[Total Buying Value]]</f>
        <v>87.190499999999929</v>
      </c>
      <c r="AA89" s="23">
        <f>Tabla1_1[[#This Row],[beneficio_descuento]]/Tabla1_1[[#This Row],[Total Selling Value]]</f>
        <v>0.11812030075187961</v>
      </c>
    </row>
    <row r="90" spans="1:27">
      <c r="A90">
        <v>44304</v>
      </c>
      <c r="B90" t="s">
        <v>21</v>
      </c>
      <c r="C90" t="s">
        <v>308</v>
      </c>
      <c r="D90">
        <v>9</v>
      </c>
      <c r="E90" t="s">
        <v>68</v>
      </c>
      <c r="F90" t="s">
        <v>71</v>
      </c>
      <c r="G90">
        <v>13</v>
      </c>
      <c r="H90" t="s">
        <v>74</v>
      </c>
      <c r="I90" t="s">
        <v>118</v>
      </c>
      <c r="J90" t="s">
        <v>123</v>
      </c>
      <c r="K90" s="4">
        <v>72</v>
      </c>
      <c r="L90" s="4">
        <v>79.92</v>
      </c>
      <c r="M90" s="4">
        <v>648</v>
      </c>
      <c r="N90" s="4">
        <v>719.28</v>
      </c>
      <c r="O90">
        <v>18</v>
      </c>
      <c r="P90" t="s">
        <v>129</v>
      </c>
      <c r="Q90">
        <v>2021</v>
      </c>
      <c r="R90" s="3">
        <v>44304</v>
      </c>
      <c r="S90" s="4">
        <v>93.506399999999999</v>
      </c>
      <c r="T90" s="4">
        <v>7.9200000000000017</v>
      </c>
      <c r="U90" s="4">
        <v>71.280000000000015</v>
      </c>
      <c r="V90" s="23">
        <v>9.9099099099099128E-2</v>
      </c>
      <c r="W90" t="s">
        <v>179</v>
      </c>
      <c r="X90" t="s">
        <v>216</v>
      </c>
      <c r="Y90" t="s">
        <v>297</v>
      </c>
      <c r="Z90" s="4">
        <f>Tabla1_1[[#This Row],[Total Selling Value]]-Tabla1_1[[#This Row],[total_discount_value]]-Tabla1_1[[#This Row],[Total Buying Value]]</f>
        <v>-22.226400000000012</v>
      </c>
      <c r="AA90" s="23">
        <f>Tabla1_1[[#This Row],[beneficio_descuento]]/Tabla1_1[[#This Row],[Total Selling Value]]</f>
        <v>-3.0900900900900918E-2</v>
      </c>
    </row>
    <row r="91" spans="1:27">
      <c r="A91">
        <v>44304</v>
      </c>
      <c r="B91" t="s">
        <v>60</v>
      </c>
      <c r="C91" t="s">
        <v>309</v>
      </c>
      <c r="D91">
        <v>13</v>
      </c>
      <c r="E91" t="s">
        <v>70</v>
      </c>
      <c r="F91" t="s">
        <v>138</v>
      </c>
      <c r="G91">
        <v>42</v>
      </c>
      <c r="H91" t="s">
        <v>112</v>
      </c>
      <c r="I91" t="s">
        <v>120</v>
      </c>
      <c r="J91" t="s">
        <v>122</v>
      </c>
      <c r="K91" s="4">
        <v>150</v>
      </c>
      <c r="L91" s="4">
        <v>210</v>
      </c>
      <c r="M91" s="4">
        <v>1950</v>
      </c>
      <c r="N91" s="4">
        <v>2730</v>
      </c>
      <c r="O91">
        <v>18</v>
      </c>
      <c r="P91" t="s">
        <v>129</v>
      </c>
      <c r="Q91">
        <v>2021</v>
      </c>
      <c r="R91" s="3">
        <v>44304</v>
      </c>
      <c r="S91" s="4">
        <v>1146.5999999999999</v>
      </c>
      <c r="T91" s="4">
        <v>60</v>
      </c>
      <c r="U91" s="4">
        <v>780</v>
      </c>
      <c r="V91" s="23">
        <v>0.2857142857142857</v>
      </c>
      <c r="W91" t="s">
        <v>178</v>
      </c>
      <c r="X91" t="s">
        <v>219</v>
      </c>
      <c r="Y91" t="s">
        <v>297</v>
      </c>
      <c r="Z91" s="4">
        <f>Tabla1_1[[#This Row],[Total Selling Value]]-Tabla1_1[[#This Row],[total_discount_value]]-Tabla1_1[[#This Row],[Total Buying Value]]</f>
        <v>-366.59999999999991</v>
      </c>
      <c r="AA91" s="23">
        <f>Tabla1_1[[#This Row],[beneficio_descuento]]/Tabla1_1[[#This Row],[Total Selling Value]]</f>
        <v>-0.13428571428571426</v>
      </c>
    </row>
    <row r="92" spans="1:27">
      <c r="A92">
        <v>44309</v>
      </c>
      <c r="B92" t="s">
        <v>30</v>
      </c>
      <c r="C92" t="s">
        <v>310</v>
      </c>
      <c r="D92">
        <v>6</v>
      </c>
      <c r="E92" t="s">
        <v>70</v>
      </c>
      <c r="F92" t="s">
        <v>71</v>
      </c>
      <c r="G92">
        <v>21</v>
      </c>
      <c r="H92" t="s">
        <v>80</v>
      </c>
      <c r="I92" t="s">
        <v>118</v>
      </c>
      <c r="J92" t="s">
        <v>122</v>
      </c>
      <c r="K92" s="4">
        <v>120</v>
      </c>
      <c r="L92" s="4">
        <v>162</v>
      </c>
      <c r="M92" s="4">
        <v>720</v>
      </c>
      <c r="N92" s="4">
        <v>972</v>
      </c>
      <c r="O92">
        <v>23</v>
      </c>
      <c r="P92" t="s">
        <v>129</v>
      </c>
      <c r="Q92">
        <v>2021</v>
      </c>
      <c r="R92" s="3">
        <v>44309</v>
      </c>
      <c r="S92" s="4">
        <v>204.12</v>
      </c>
      <c r="T92" s="4">
        <v>42</v>
      </c>
      <c r="U92" s="4">
        <v>252</v>
      </c>
      <c r="V92" s="23">
        <v>0.25925925925925924</v>
      </c>
      <c r="W92" t="s">
        <v>179</v>
      </c>
      <c r="X92" t="s">
        <v>216</v>
      </c>
      <c r="Y92" t="s">
        <v>297</v>
      </c>
      <c r="Z92" s="4">
        <f>Tabla1_1[[#This Row],[Total Selling Value]]-Tabla1_1[[#This Row],[total_discount_value]]-Tabla1_1[[#This Row],[Total Buying Value]]</f>
        <v>47.879999999999995</v>
      </c>
      <c r="AA92" s="23">
        <f>Tabla1_1[[#This Row],[beneficio_descuento]]/Tabla1_1[[#This Row],[Total Selling Value]]</f>
        <v>4.9259259259259253E-2</v>
      </c>
    </row>
    <row r="93" spans="1:27">
      <c r="A93">
        <v>44309</v>
      </c>
      <c r="B93" t="s">
        <v>53</v>
      </c>
      <c r="C93" t="s">
        <v>311</v>
      </c>
      <c r="D93">
        <v>10</v>
      </c>
      <c r="E93" t="s">
        <v>70</v>
      </c>
      <c r="F93" t="s">
        <v>71</v>
      </c>
      <c r="G93">
        <v>30</v>
      </c>
      <c r="H93" t="s">
        <v>105</v>
      </c>
      <c r="I93" t="s">
        <v>121</v>
      </c>
      <c r="J93" t="s">
        <v>125</v>
      </c>
      <c r="K93" s="4">
        <v>37</v>
      </c>
      <c r="L93" s="4">
        <v>41.81</v>
      </c>
      <c r="M93" s="4">
        <v>370</v>
      </c>
      <c r="N93" s="4">
        <v>418.1</v>
      </c>
      <c r="O93">
        <v>23</v>
      </c>
      <c r="P93" t="s">
        <v>129</v>
      </c>
      <c r="Q93">
        <v>2021</v>
      </c>
      <c r="R93" s="3">
        <v>44309</v>
      </c>
      <c r="S93" s="4">
        <v>125.43</v>
      </c>
      <c r="T93" s="4">
        <v>4.8100000000000023</v>
      </c>
      <c r="U93" s="4">
        <v>48.100000000000023</v>
      </c>
      <c r="V93" s="23">
        <v>0.11504424778761067</v>
      </c>
      <c r="W93" t="s">
        <v>179</v>
      </c>
      <c r="X93" t="s">
        <v>216</v>
      </c>
      <c r="Y93" t="s">
        <v>297</v>
      </c>
      <c r="Z93" s="4">
        <f>Tabla1_1[[#This Row],[Total Selling Value]]-Tabla1_1[[#This Row],[total_discount_value]]-Tabla1_1[[#This Row],[Total Buying Value]]</f>
        <v>-77.329999999999984</v>
      </c>
      <c r="AA93" s="23">
        <f>Tabla1_1[[#This Row],[beneficio_descuento]]/Tabla1_1[[#This Row],[Total Selling Value]]</f>
        <v>-0.18495575221238933</v>
      </c>
    </row>
    <row r="94" spans="1:27">
      <c r="A94">
        <v>44310</v>
      </c>
      <c r="B94" t="s">
        <v>48</v>
      </c>
      <c r="C94" t="s">
        <v>312</v>
      </c>
      <c r="D94">
        <v>2</v>
      </c>
      <c r="E94" t="s">
        <v>71</v>
      </c>
      <c r="F94" t="s">
        <v>71</v>
      </c>
      <c r="G94">
        <v>12</v>
      </c>
      <c r="H94" t="s">
        <v>99</v>
      </c>
      <c r="I94" t="s">
        <v>121</v>
      </c>
      <c r="J94" t="s">
        <v>122</v>
      </c>
      <c r="K94" s="4">
        <v>148</v>
      </c>
      <c r="L94" s="4">
        <v>201.28</v>
      </c>
      <c r="M94" s="4">
        <v>296</v>
      </c>
      <c r="N94" s="4">
        <v>402.56</v>
      </c>
      <c r="O94">
        <v>24</v>
      </c>
      <c r="P94" t="s">
        <v>129</v>
      </c>
      <c r="Q94">
        <v>2021</v>
      </c>
      <c r="R94" s="3">
        <v>44310</v>
      </c>
      <c r="S94" s="4">
        <v>48.307200000000002</v>
      </c>
      <c r="T94" s="4">
        <v>53.28</v>
      </c>
      <c r="U94" s="4">
        <v>106.56</v>
      </c>
      <c r="V94" s="23">
        <v>0.26470588235294118</v>
      </c>
      <c r="W94" t="s">
        <v>179</v>
      </c>
      <c r="X94" t="s">
        <v>216</v>
      </c>
      <c r="Y94" t="s">
        <v>297</v>
      </c>
      <c r="Z94" s="4">
        <f>Tabla1_1[[#This Row],[Total Selling Value]]-Tabla1_1[[#This Row],[total_discount_value]]-Tabla1_1[[#This Row],[Total Buying Value]]</f>
        <v>58.252799999999979</v>
      </c>
      <c r="AA94" s="23">
        <f>Tabla1_1[[#This Row],[beneficio_descuento]]/Tabla1_1[[#This Row],[Total Selling Value]]</f>
        <v>0.14470588235294113</v>
      </c>
    </row>
    <row r="95" spans="1:27">
      <c r="A95">
        <v>44312</v>
      </c>
      <c r="B95" t="s">
        <v>28</v>
      </c>
      <c r="C95" t="s">
        <v>313</v>
      </c>
      <c r="D95">
        <v>3</v>
      </c>
      <c r="E95" t="s">
        <v>70</v>
      </c>
      <c r="F95" t="s">
        <v>71</v>
      </c>
      <c r="G95">
        <v>34</v>
      </c>
      <c r="H95" t="s">
        <v>93</v>
      </c>
      <c r="I95" t="s">
        <v>118</v>
      </c>
      <c r="J95" t="s">
        <v>123</v>
      </c>
      <c r="K95" s="4">
        <v>67</v>
      </c>
      <c r="L95" s="4">
        <v>85.76</v>
      </c>
      <c r="M95" s="4">
        <v>201</v>
      </c>
      <c r="N95" s="4">
        <v>257.27999999999997</v>
      </c>
      <c r="O95">
        <v>26</v>
      </c>
      <c r="P95" t="s">
        <v>129</v>
      </c>
      <c r="Q95">
        <v>2021</v>
      </c>
      <c r="R95" s="3">
        <v>44312</v>
      </c>
      <c r="S95" s="4">
        <v>87.475200000000001</v>
      </c>
      <c r="T95" s="4">
        <v>18.760000000000005</v>
      </c>
      <c r="U95" s="4">
        <v>56.280000000000015</v>
      </c>
      <c r="V95" s="23">
        <v>0.21875000000000008</v>
      </c>
      <c r="W95" t="s">
        <v>179</v>
      </c>
      <c r="X95" t="s">
        <v>216</v>
      </c>
      <c r="Y95" t="s">
        <v>297</v>
      </c>
      <c r="Z95" s="4">
        <f>Tabla1_1[[#This Row],[Total Selling Value]]-Tabla1_1[[#This Row],[total_discount_value]]-Tabla1_1[[#This Row],[Total Buying Value]]</f>
        <v>-31.195200000000028</v>
      </c>
      <c r="AA95" s="23">
        <f>Tabla1_1[[#This Row],[beneficio_descuento]]/Tabla1_1[[#This Row],[Total Selling Value]]</f>
        <v>-0.12125000000000012</v>
      </c>
    </row>
    <row r="96" spans="1:27">
      <c r="A96">
        <v>44315</v>
      </c>
      <c r="B96" t="s">
        <v>48</v>
      </c>
      <c r="C96" t="s">
        <v>314</v>
      </c>
      <c r="D96">
        <v>7</v>
      </c>
      <c r="E96" t="s">
        <v>70</v>
      </c>
      <c r="F96" t="s">
        <v>71</v>
      </c>
      <c r="G96">
        <v>38</v>
      </c>
      <c r="H96" t="s">
        <v>99</v>
      </c>
      <c r="I96" t="s">
        <v>121</v>
      </c>
      <c r="J96" t="s">
        <v>122</v>
      </c>
      <c r="K96" s="4">
        <v>148</v>
      </c>
      <c r="L96" s="4">
        <v>201.28</v>
      </c>
      <c r="M96" s="4">
        <v>1036</v>
      </c>
      <c r="N96" s="4">
        <v>1408.96</v>
      </c>
      <c r="O96">
        <v>29</v>
      </c>
      <c r="P96" t="s">
        <v>129</v>
      </c>
      <c r="Q96">
        <v>2021</v>
      </c>
      <c r="R96" s="3">
        <v>44315</v>
      </c>
      <c r="S96" s="4">
        <v>535.40480000000002</v>
      </c>
      <c r="T96" s="4">
        <v>53.28</v>
      </c>
      <c r="U96" s="4">
        <v>372.96000000000004</v>
      </c>
      <c r="V96" s="23">
        <v>0.26470588235294118</v>
      </c>
      <c r="W96" t="s">
        <v>147</v>
      </c>
      <c r="X96" t="s">
        <v>216</v>
      </c>
      <c r="Y96" t="s">
        <v>297</v>
      </c>
      <c r="Z96" s="4">
        <f>Tabla1_1[[#This Row],[Total Selling Value]]-Tabla1_1[[#This Row],[total_discount_value]]-Tabla1_1[[#This Row],[Total Buying Value]]</f>
        <v>-162.44479999999999</v>
      </c>
      <c r="AA96" s="23">
        <f>Tabla1_1[[#This Row],[beneficio_descuento]]/Tabla1_1[[#This Row],[Total Selling Value]]</f>
        <v>-0.11529411764705881</v>
      </c>
    </row>
    <row r="97" spans="1:27">
      <c r="A97">
        <v>44316</v>
      </c>
      <c r="B97" t="s">
        <v>39</v>
      </c>
      <c r="C97" t="s">
        <v>315</v>
      </c>
      <c r="D97">
        <v>1</v>
      </c>
      <c r="E97" t="s">
        <v>70</v>
      </c>
      <c r="F97" t="s">
        <v>71</v>
      </c>
      <c r="G97">
        <v>10</v>
      </c>
      <c r="H97" t="s">
        <v>89</v>
      </c>
      <c r="I97" t="s">
        <v>121</v>
      </c>
      <c r="J97" t="s">
        <v>124</v>
      </c>
      <c r="K97" s="4">
        <v>47</v>
      </c>
      <c r="L97" s="4">
        <v>53.11</v>
      </c>
      <c r="M97" s="4">
        <v>47</v>
      </c>
      <c r="N97" s="4">
        <v>53.11</v>
      </c>
      <c r="O97">
        <v>30</v>
      </c>
      <c r="P97" t="s">
        <v>129</v>
      </c>
      <c r="Q97">
        <v>2021</v>
      </c>
      <c r="R97" s="3">
        <v>44316</v>
      </c>
      <c r="S97" s="4">
        <v>5.3109999999999999</v>
      </c>
      <c r="T97" s="4">
        <v>6.1099999999999994</v>
      </c>
      <c r="U97" s="4">
        <v>6.1099999999999994</v>
      </c>
      <c r="V97" s="23">
        <v>0.1150442477876106</v>
      </c>
      <c r="W97" t="s">
        <v>179</v>
      </c>
      <c r="X97" t="s">
        <v>216</v>
      </c>
      <c r="Y97" t="s">
        <v>297</v>
      </c>
      <c r="Z97" s="4">
        <f>Tabla1_1[[#This Row],[Total Selling Value]]-Tabla1_1[[#This Row],[total_discount_value]]-Tabla1_1[[#This Row],[Total Buying Value]]</f>
        <v>0.79899999999999949</v>
      </c>
      <c r="AA97" s="23">
        <f>Tabla1_1[[#This Row],[beneficio_descuento]]/Tabla1_1[[#This Row],[Total Selling Value]]</f>
        <v>1.5044247787610611E-2</v>
      </c>
    </row>
    <row r="98" spans="1:27">
      <c r="A98">
        <v>44317</v>
      </c>
      <c r="B98" t="s">
        <v>50</v>
      </c>
      <c r="C98" t="s">
        <v>316</v>
      </c>
      <c r="D98">
        <v>3</v>
      </c>
      <c r="E98" t="s">
        <v>71</v>
      </c>
      <c r="F98" t="s">
        <v>138</v>
      </c>
      <c r="G98">
        <v>9</v>
      </c>
      <c r="H98" t="s">
        <v>102</v>
      </c>
      <c r="I98" t="s">
        <v>120</v>
      </c>
      <c r="J98" t="s">
        <v>125</v>
      </c>
      <c r="K98" s="4">
        <v>37</v>
      </c>
      <c r="L98" s="4">
        <v>49.21</v>
      </c>
      <c r="M98" s="4">
        <v>111</v>
      </c>
      <c r="N98" s="4">
        <v>147.63</v>
      </c>
      <c r="O98">
        <v>1</v>
      </c>
      <c r="P98" t="s">
        <v>130</v>
      </c>
      <c r="Q98">
        <v>2021</v>
      </c>
      <c r="R98" s="3">
        <v>44317</v>
      </c>
      <c r="S98" s="4">
        <v>13.2867</v>
      </c>
      <c r="T98" s="4">
        <v>12.21</v>
      </c>
      <c r="U98" s="4">
        <v>36.630000000000003</v>
      </c>
      <c r="V98" s="23">
        <v>0.24812030075187971</v>
      </c>
      <c r="W98" t="s">
        <v>179</v>
      </c>
      <c r="X98" t="s">
        <v>219</v>
      </c>
      <c r="Y98" t="s">
        <v>317</v>
      </c>
      <c r="Z98" s="4">
        <f>Tabla1_1[[#This Row],[Total Selling Value]]-Tabla1_1[[#This Row],[total_discount_value]]-Tabla1_1[[#This Row],[Total Buying Value]]</f>
        <v>23.343299999999999</v>
      </c>
      <c r="AA98" s="23">
        <f>Tabla1_1[[#This Row],[beneficio_descuento]]/Tabla1_1[[#This Row],[Total Selling Value]]</f>
        <v>0.15812030075187969</v>
      </c>
    </row>
    <row r="99" spans="1:27">
      <c r="A99">
        <v>44317</v>
      </c>
      <c r="B99" t="s">
        <v>30</v>
      </c>
      <c r="C99" t="s">
        <v>318</v>
      </c>
      <c r="D99">
        <v>1</v>
      </c>
      <c r="E99" t="s">
        <v>71</v>
      </c>
      <c r="F99" t="s">
        <v>138</v>
      </c>
      <c r="G99">
        <v>34</v>
      </c>
      <c r="H99" t="s">
        <v>80</v>
      </c>
      <c r="I99" t="s">
        <v>118</v>
      </c>
      <c r="J99" t="s">
        <v>122</v>
      </c>
      <c r="K99" s="4">
        <v>120</v>
      </c>
      <c r="L99" s="4">
        <v>162</v>
      </c>
      <c r="M99" s="4">
        <v>120</v>
      </c>
      <c r="N99" s="4">
        <v>162</v>
      </c>
      <c r="O99">
        <v>1</v>
      </c>
      <c r="P99" t="s">
        <v>130</v>
      </c>
      <c r="Q99">
        <v>2021</v>
      </c>
      <c r="R99" s="3">
        <v>44317</v>
      </c>
      <c r="S99" s="4">
        <v>55.080000000000005</v>
      </c>
      <c r="T99" s="4">
        <v>42</v>
      </c>
      <c r="U99" s="4">
        <v>42</v>
      </c>
      <c r="V99" s="23">
        <v>0.25925925925925924</v>
      </c>
      <c r="W99" t="s">
        <v>179</v>
      </c>
      <c r="X99" t="s">
        <v>219</v>
      </c>
      <c r="Y99" t="s">
        <v>317</v>
      </c>
      <c r="Z99" s="4">
        <f>Tabla1_1[[#This Row],[Total Selling Value]]-Tabla1_1[[#This Row],[total_discount_value]]-Tabla1_1[[#This Row],[Total Buying Value]]</f>
        <v>-13.080000000000013</v>
      </c>
      <c r="AA99" s="23">
        <f>Tabla1_1[[#This Row],[beneficio_descuento]]/Tabla1_1[[#This Row],[Total Selling Value]]</f>
        <v>-8.0740740740740821E-2</v>
      </c>
    </row>
    <row r="100" spans="1:27">
      <c r="A100">
        <v>44319</v>
      </c>
      <c r="B100" t="s">
        <v>33</v>
      </c>
      <c r="C100" t="s">
        <v>319</v>
      </c>
      <c r="D100">
        <v>3</v>
      </c>
      <c r="E100" t="s">
        <v>71</v>
      </c>
      <c r="F100" t="s">
        <v>71</v>
      </c>
      <c r="G100">
        <v>14</v>
      </c>
      <c r="H100" t="s">
        <v>83</v>
      </c>
      <c r="I100" t="s">
        <v>121</v>
      </c>
      <c r="J100" t="s">
        <v>124</v>
      </c>
      <c r="K100" s="4">
        <v>55</v>
      </c>
      <c r="L100" s="4">
        <v>58.3</v>
      </c>
      <c r="M100" s="4">
        <v>165</v>
      </c>
      <c r="N100" s="4">
        <v>174.9</v>
      </c>
      <c r="O100">
        <v>3</v>
      </c>
      <c r="P100" t="s">
        <v>130</v>
      </c>
      <c r="Q100">
        <v>2021</v>
      </c>
      <c r="R100" s="3">
        <v>44319</v>
      </c>
      <c r="S100" s="4">
        <v>24.486000000000004</v>
      </c>
      <c r="T100" s="4">
        <v>3.2999999999999972</v>
      </c>
      <c r="U100" s="4">
        <v>9.8999999999999915</v>
      </c>
      <c r="V100" s="23">
        <v>5.6603773584905613E-2</v>
      </c>
      <c r="W100" t="s">
        <v>179</v>
      </c>
      <c r="X100" t="s">
        <v>216</v>
      </c>
      <c r="Y100" t="s">
        <v>317</v>
      </c>
      <c r="Z100" s="4">
        <f>Tabla1_1[[#This Row],[Total Selling Value]]-Tabla1_1[[#This Row],[total_discount_value]]-Tabla1_1[[#This Row],[Total Buying Value]]</f>
        <v>-14.586000000000013</v>
      </c>
      <c r="AA100" s="23">
        <f>Tabla1_1[[#This Row],[beneficio_descuento]]/Tabla1_1[[#This Row],[Total Selling Value]]</f>
        <v>-8.3396226415094407E-2</v>
      </c>
    </row>
    <row r="101" spans="1:27">
      <c r="A101">
        <v>44320</v>
      </c>
      <c r="B101" t="s">
        <v>47</v>
      </c>
      <c r="C101" t="s">
        <v>320</v>
      </c>
      <c r="D101">
        <v>13</v>
      </c>
      <c r="E101" t="s">
        <v>71</v>
      </c>
      <c r="F101" t="s">
        <v>71</v>
      </c>
      <c r="G101">
        <v>13</v>
      </c>
      <c r="H101" t="s">
        <v>98</v>
      </c>
      <c r="I101" t="s">
        <v>120</v>
      </c>
      <c r="J101" t="s">
        <v>125</v>
      </c>
      <c r="K101" s="4">
        <v>12</v>
      </c>
      <c r="L101" s="4">
        <v>15.72</v>
      </c>
      <c r="M101" s="4">
        <v>156</v>
      </c>
      <c r="N101" s="4">
        <v>204.36</v>
      </c>
      <c r="O101">
        <v>4</v>
      </c>
      <c r="P101" t="s">
        <v>130</v>
      </c>
      <c r="Q101">
        <v>2021</v>
      </c>
      <c r="R101" s="3">
        <v>44320</v>
      </c>
      <c r="S101" s="4">
        <v>26.566800000000004</v>
      </c>
      <c r="T101" s="4">
        <v>3.7200000000000006</v>
      </c>
      <c r="U101" s="4">
        <v>48.360000000000007</v>
      </c>
      <c r="V101" s="23">
        <v>0.23664122137404581</v>
      </c>
      <c r="W101" t="s">
        <v>179</v>
      </c>
      <c r="X101" t="s">
        <v>216</v>
      </c>
      <c r="Y101" t="s">
        <v>317</v>
      </c>
      <c r="Z101" s="4">
        <f>Tabla1_1[[#This Row],[Total Selling Value]]-Tabla1_1[[#This Row],[total_discount_value]]-Tabla1_1[[#This Row],[Total Buying Value]]</f>
        <v>21.793200000000013</v>
      </c>
      <c r="AA101" s="23">
        <f>Tabla1_1[[#This Row],[beneficio_descuento]]/Tabla1_1[[#This Row],[Total Selling Value]]</f>
        <v>0.10664122137404586</v>
      </c>
    </row>
    <row r="102" spans="1:27">
      <c r="A102">
        <v>44320</v>
      </c>
      <c r="B102" t="s">
        <v>29</v>
      </c>
      <c r="C102" t="s">
        <v>321</v>
      </c>
      <c r="D102">
        <v>4</v>
      </c>
      <c r="E102" t="s">
        <v>70</v>
      </c>
      <c r="F102" t="s">
        <v>138</v>
      </c>
      <c r="G102">
        <v>34</v>
      </c>
      <c r="H102" t="s">
        <v>113</v>
      </c>
      <c r="I102" t="s">
        <v>120</v>
      </c>
      <c r="J102" t="s">
        <v>123</v>
      </c>
      <c r="K102" s="4">
        <v>112</v>
      </c>
      <c r="L102" s="4">
        <v>146.72</v>
      </c>
      <c r="M102" s="4">
        <v>448</v>
      </c>
      <c r="N102" s="4">
        <v>586.88</v>
      </c>
      <c r="O102">
        <v>4</v>
      </c>
      <c r="P102" t="s">
        <v>130</v>
      </c>
      <c r="Q102">
        <v>2021</v>
      </c>
      <c r="R102" s="3">
        <v>44320</v>
      </c>
      <c r="S102" s="4">
        <v>199.53920000000002</v>
      </c>
      <c r="T102" s="4">
        <v>34.72</v>
      </c>
      <c r="U102" s="4">
        <v>138.88</v>
      </c>
      <c r="V102" s="23">
        <v>0.23664122137404581</v>
      </c>
      <c r="W102" t="s">
        <v>179</v>
      </c>
      <c r="X102" t="s">
        <v>219</v>
      </c>
      <c r="Y102" t="s">
        <v>317</v>
      </c>
      <c r="Z102" s="4">
        <f>Tabla1_1[[#This Row],[Total Selling Value]]-Tabla1_1[[#This Row],[total_discount_value]]-Tabla1_1[[#This Row],[Total Buying Value]]</f>
        <v>-60.659200000000055</v>
      </c>
      <c r="AA102" s="23">
        <f>Tabla1_1[[#This Row],[beneficio_descuento]]/Tabla1_1[[#This Row],[Total Selling Value]]</f>
        <v>-0.10335877862595429</v>
      </c>
    </row>
    <row r="103" spans="1:27">
      <c r="A103">
        <v>44321</v>
      </c>
      <c r="B103" t="s">
        <v>57</v>
      </c>
      <c r="C103" t="s">
        <v>322</v>
      </c>
      <c r="D103">
        <v>13</v>
      </c>
      <c r="E103" t="s">
        <v>70</v>
      </c>
      <c r="F103" t="s">
        <v>138</v>
      </c>
      <c r="G103">
        <v>43</v>
      </c>
      <c r="H103" t="s">
        <v>109</v>
      </c>
      <c r="I103" t="s">
        <v>119</v>
      </c>
      <c r="J103" t="s">
        <v>125</v>
      </c>
      <c r="K103" s="4">
        <v>6</v>
      </c>
      <c r="L103" s="4">
        <v>7.8599999999999994</v>
      </c>
      <c r="M103" s="4">
        <v>78</v>
      </c>
      <c r="N103" s="4">
        <v>102.18</v>
      </c>
      <c r="O103">
        <v>5</v>
      </c>
      <c r="P103" t="s">
        <v>130</v>
      </c>
      <c r="Q103">
        <v>2021</v>
      </c>
      <c r="R103" s="3">
        <v>44321</v>
      </c>
      <c r="S103" s="4">
        <v>43.937400000000004</v>
      </c>
      <c r="T103" s="4">
        <v>1.8599999999999994</v>
      </c>
      <c r="U103" s="4">
        <v>24.179999999999993</v>
      </c>
      <c r="V103" s="23">
        <v>0.23664122137404572</v>
      </c>
      <c r="W103" t="s">
        <v>179</v>
      </c>
      <c r="X103" t="s">
        <v>219</v>
      </c>
      <c r="Y103" t="s">
        <v>317</v>
      </c>
      <c r="Z103" s="4">
        <f>Tabla1_1[[#This Row],[Total Selling Value]]-Tabla1_1[[#This Row],[total_discount_value]]-Tabla1_1[[#This Row],[Total Buying Value]]</f>
        <v>-19.757399999999997</v>
      </c>
      <c r="AA103" s="23">
        <f>Tabla1_1[[#This Row],[beneficio_descuento]]/Tabla1_1[[#This Row],[Total Selling Value]]</f>
        <v>-0.19335877862595416</v>
      </c>
    </row>
    <row r="104" spans="1:27">
      <c r="A104">
        <v>44322</v>
      </c>
      <c r="B104" t="s">
        <v>45</v>
      </c>
      <c r="C104" t="s">
        <v>323</v>
      </c>
      <c r="D104">
        <v>15</v>
      </c>
      <c r="E104" t="s">
        <v>70</v>
      </c>
      <c r="F104" t="s">
        <v>71</v>
      </c>
      <c r="G104">
        <v>0</v>
      </c>
      <c r="H104" t="s">
        <v>96</v>
      </c>
      <c r="I104" t="s">
        <v>119</v>
      </c>
      <c r="J104" t="s">
        <v>123</v>
      </c>
      <c r="K104" s="4">
        <v>83</v>
      </c>
      <c r="L104" s="4">
        <v>94.62</v>
      </c>
      <c r="M104" s="4">
        <v>1245</v>
      </c>
      <c r="N104" s="4">
        <v>1419.3</v>
      </c>
      <c r="O104">
        <v>6</v>
      </c>
      <c r="P104" t="s">
        <v>130</v>
      </c>
      <c r="Q104">
        <v>2021</v>
      </c>
      <c r="R104" s="3">
        <v>44322</v>
      </c>
      <c r="S104" s="4">
        <v>0</v>
      </c>
      <c r="T104" s="4">
        <v>11.620000000000005</v>
      </c>
      <c r="U104" s="4">
        <v>174.30000000000007</v>
      </c>
      <c r="V104" s="23">
        <v>0.1228070175438597</v>
      </c>
      <c r="W104" t="s">
        <v>147</v>
      </c>
      <c r="X104" t="s">
        <v>216</v>
      </c>
      <c r="Y104" t="s">
        <v>317</v>
      </c>
      <c r="Z104" s="4">
        <f>Tabla1_1[[#This Row],[Total Selling Value]]-Tabla1_1[[#This Row],[total_discount_value]]-Tabla1_1[[#This Row],[Total Buying Value]]</f>
        <v>174.29999999999995</v>
      </c>
      <c r="AA104" s="23">
        <f>Tabla1_1[[#This Row],[beneficio_descuento]]/Tabla1_1[[#This Row],[Total Selling Value]]</f>
        <v>0.12280701754385961</v>
      </c>
    </row>
    <row r="105" spans="1:27">
      <c r="A105">
        <v>44322</v>
      </c>
      <c r="B105" t="s">
        <v>57</v>
      </c>
      <c r="C105" t="s">
        <v>324</v>
      </c>
      <c r="D105">
        <v>6</v>
      </c>
      <c r="E105" t="s">
        <v>71</v>
      </c>
      <c r="F105" t="s">
        <v>71</v>
      </c>
      <c r="G105">
        <v>27</v>
      </c>
      <c r="H105" t="s">
        <v>109</v>
      </c>
      <c r="I105" t="s">
        <v>119</v>
      </c>
      <c r="J105" t="s">
        <v>125</v>
      </c>
      <c r="K105" s="4">
        <v>6</v>
      </c>
      <c r="L105" s="4">
        <v>7.8599999999999994</v>
      </c>
      <c r="M105" s="4">
        <v>36</v>
      </c>
      <c r="N105" s="4">
        <v>47.16</v>
      </c>
      <c r="O105">
        <v>6</v>
      </c>
      <c r="P105" t="s">
        <v>130</v>
      </c>
      <c r="Q105">
        <v>2021</v>
      </c>
      <c r="R105" s="3">
        <v>44322</v>
      </c>
      <c r="S105" s="4">
        <v>12.7332</v>
      </c>
      <c r="T105" s="4">
        <v>1.8599999999999994</v>
      </c>
      <c r="U105" s="4">
        <v>11.159999999999997</v>
      </c>
      <c r="V105" s="23">
        <v>0.23664122137404575</v>
      </c>
      <c r="W105" t="s">
        <v>179</v>
      </c>
      <c r="X105" t="s">
        <v>216</v>
      </c>
      <c r="Y105" t="s">
        <v>317</v>
      </c>
      <c r="Z105" s="4">
        <f>Tabla1_1[[#This Row],[Total Selling Value]]-Tabla1_1[[#This Row],[total_discount_value]]-Tabla1_1[[#This Row],[Total Buying Value]]</f>
        <v>-1.5731999999999999</v>
      </c>
      <c r="AA105" s="23">
        <f>Tabla1_1[[#This Row],[beneficio_descuento]]/Tabla1_1[[#This Row],[Total Selling Value]]</f>
        <v>-3.3358778625954197E-2</v>
      </c>
    </row>
    <row r="106" spans="1:27">
      <c r="A106">
        <v>44323</v>
      </c>
      <c r="B106" t="s">
        <v>50</v>
      </c>
      <c r="C106" t="s">
        <v>325</v>
      </c>
      <c r="D106">
        <v>1</v>
      </c>
      <c r="E106" t="s">
        <v>70</v>
      </c>
      <c r="F106" t="s">
        <v>138</v>
      </c>
      <c r="G106">
        <v>4</v>
      </c>
      <c r="H106" t="s">
        <v>102</v>
      </c>
      <c r="I106" t="s">
        <v>120</v>
      </c>
      <c r="J106" t="s">
        <v>125</v>
      </c>
      <c r="K106" s="4">
        <v>37</v>
      </c>
      <c r="L106" s="4">
        <v>49.21</v>
      </c>
      <c r="M106" s="4">
        <v>37</v>
      </c>
      <c r="N106" s="4">
        <v>49.21</v>
      </c>
      <c r="O106">
        <v>7</v>
      </c>
      <c r="P106" t="s">
        <v>130</v>
      </c>
      <c r="Q106">
        <v>2021</v>
      </c>
      <c r="R106" s="3">
        <v>44323</v>
      </c>
      <c r="S106" s="4">
        <v>1.9684000000000001</v>
      </c>
      <c r="T106" s="4">
        <v>12.21</v>
      </c>
      <c r="U106" s="4">
        <v>12.21</v>
      </c>
      <c r="V106" s="23">
        <v>0.24812030075187971</v>
      </c>
      <c r="W106" t="s">
        <v>179</v>
      </c>
      <c r="X106" t="s">
        <v>219</v>
      </c>
      <c r="Y106" t="s">
        <v>317</v>
      </c>
      <c r="Z106" s="4">
        <f>Tabla1_1[[#This Row],[Total Selling Value]]-Tabla1_1[[#This Row],[total_discount_value]]-Tabla1_1[[#This Row],[Total Buying Value]]</f>
        <v>10.241599999999998</v>
      </c>
      <c r="AA106" s="23">
        <f>Tabla1_1[[#This Row],[beneficio_descuento]]/Tabla1_1[[#This Row],[Total Selling Value]]</f>
        <v>0.20812030075187965</v>
      </c>
    </row>
    <row r="107" spans="1:27">
      <c r="A107">
        <v>44325</v>
      </c>
      <c r="B107" t="s">
        <v>41</v>
      </c>
      <c r="C107" t="s">
        <v>326</v>
      </c>
      <c r="D107">
        <v>6</v>
      </c>
      <c r="E107" t="s">
        <v>71</v>
      </c>
      <c r="F107" t="s">
        <v>71</v>
      </c>
      <c r="G107">
        <v>44</v>
      </c>
      <c r="H107" t="s">
        <v>91</v>
      </c>
      <c r="I107" t="s">
        <v>120</v>
      </c>
      <c r="J107" t="s">
        <v>125</v>
      </c>
      <c r="K107" s="4">
        <v>13</v>
      </c>
      <c r="L107" s="4">
        <v>16.64</v>
      </c>
      <c r="M107" s="4">
        <v>78</v>
      </c>
      <c r="N107" s="4">
        <v>99.84</v>
      </c>
      <c r="O107">
        <v>9</v>
      </c>
      <c r="P107" t="s">
        <v>130</v>
      </c>
      <c r="Q107">
        <v>2021</v>
      </c>
      <c r="R107" s="3">
        <v>44325</v>
      </c>
      <c r="S107" s="4">
        <v>43.929600000000001</v>
      </c>
      <c r="T107" s="4">
        <v>3.6400000000000006</v>
      </c>
      <c r="U107" s="4">
        <v>21.840000000000003</v>
      </c>
      <c r="V107" s="23">
        <v>0.21875000000000003</v>
      </c>
      <c r="W107" t="s">
        <v>179</v>
      </c>
      <c r="X107" t="s">
        <v>216</v>
      </c>
      <c r="Y107" t="s">
        <v>317</v>
      </c>
      <c r="Z107" s="4">
        <f>Tabla1_1[[#This Row],[Total Selling Value]]-Tabla1_1[[#This Row],[total_discount_value]]-Tabla1_1[[#This Row],[Total Buying Value]]</f>
        <v>-22.089599999999997</v>
      </c>
      <c r="AA107" s="23">
        <f>Tabla1_1[[#This Row],[beneficio_descuento]]/Tabla1_1[[#This Row],[Total Selling Value]]</f>
        <v>-0.22124999999999997</v>
      </c>
    </row>
    <row r="108" spans="1:27">
      <c r="A108">
        <v>44325</v>
      </c>
      <c r="B108" t="s">
        <v>53</v>
      </c>
      <c r="C108" t="s">
        <v>327</v>
      </c>
      <c r="D108">
        <v>8</v>
      </c>
      <c r="E108" t="s">
        <v>70</v>
      </c>
      <c r="F108" t="s">
        <v>138</v>
      </c>
      <c r="G108">
        <v>24</v>
      </c>
      <c r="H108" t="s">
        <v>105</v>
      </c>
      <c r="I108" t="s">
        <v>121</v>
      </c>
      <c r="J108" t="s">
        <v>125</v>
      </c>
      <c r="K108" s="4">
        <v>37</v>
      </c>
      <c r="L108" s="4">
        <v>41.81</v>
      </c>
      <c r="M108" s="4">
        <v>296</v>
      </c>
      <c r="N108" s="4">
        <v>334.48</v>
      </c>
      <c r="O108">
        <v>9</v>
      </c>
      <c r="P108" t="s">
        <v>130</v>
      </c>
      <c r="Q108">
        <v>2021</v>
      </c>
      <c r="R108" s="3">
        <v>44325</v>
      </c>
      <c r="S108" s="4">
        <v>80.275199999999998</v>
      </c>
      <c r="T108" s="4">
        <v>4.8100000000000023</v>
      </c>
      <c r="U108" s="4">
        <v>38.480000000000018</v>
      </c>
      <c r="V108" s="23">
        <v>0.11504424778761067</v>
      </c>
      <c r="W108" t="s">
        <v>179</v>
      </c>
      <c r="X108" t="s">
        <v>219</v>
      </c>
      <c r="Y108" t="s">
        <v>317</v>
      </c>
      <c r="Z108" s="4">
        <f>Tabla1_1[[#This Row],[Total Selling Value]]-Tabla1_1[[#This Row],[total_discount_value]]-Tabla1_1[[#This Row],[Total Buying Value]]</f>
        <v>-41.795199999999966</v>
      </c>
      <c r="AA108" s="23">
        <f>Tabla1_1[[#This Row],[beneficio_descuento]]/Tabla1_1[[#This Row],[Total Selling Value]]</f>
        <v>-0.12495575221238928</v>
      </c>
    </row>
    <row r="109" spans="1:27">
      <c r="A109">
        <v>44328</v>
      </c>
      <c r="B109" t="s">
        <v>41</v>
      </c>
      <c r="C109" t="s">
        <v>328</v>
      </c>
      <c r="D109">
        <v>3</v>
      </c>
      <c r="E109" t="s">
        <v>70</v>
      </c>
      <c r="F109" t="s">
        <v>71</v>
      </c>
      <c r="G109">
        <v>52</v>
      </c>
      <c r="H109" t="s">
        <v>91</v>
      </c>
      <c r="I109" t="s">
        <v>120</v>
      </c>
      <c r="J109" t="s">
        <v>125</v>
      </c>
      <c r="K109" s="4">
        <v>13</v>
      </c>
      <c r="L109" s="4">
        <v>16.64</v>
      </c>
      <c r="M109" s="4">
        <v>39</v>
      </c>
      <c r="N109" s="4">
        <v>49.92</v>
      </c>
      <c r="O109">
        <v>12</v>
      </c>
      <c r="P109" t="s">
        <v>130</v>
      </c>
      <c r="Q109">
        <v>2021</v>
      </c>
      <c r="R109" s="3">
        <v>44328</v>
      </c>
      <c r="S109" s="4">
        <v>25.958400000000001</v>
      </c>
      <c r="T109" s="4">
        <v>3.6400000000000006</v>
      </c>
      <c r="U109" s="4">
        <v>10.920000000000002</v>
      </c>
      <c r="V109" s="23">
        <v>0.21875000000000003</v>
      </c>
      <c r="W109" t="s">
        <v>179</v>
      </c>
      <c r="X109" t="s">
        <v>216</v>
      </c>
      <c r="Y109" t="s">
        <v>317</v>
      </c>
      <c r="Z109" s="4">
        <f>Tabla1_1[[#This Row],[Total Selling Value]]-Tabla1_1[[#This Row],[total_discount_value]]-Tabla1_1[[#This Row],[Total Buying Value]]</f>
        <v>-15.038399999999999</v>
      </c>
      <c r="AA109" s="23">
        <f>Tabla1_1[[#This Row],[beneficio_descuento]]/Tabla1_1[[#This Row],[Total Selling Value]]</f>
        <v>-0.30124999999999996</v>
      </c>
    </row>
    <row r="110" spans="1:27">
      <c r="A110">
        <v>44328</v>
      </c>
      <c r="B110" t="s">
        <v>24</v>
      </c>
      <c r="C110" t="s">
        <v>329</v>
      </c>
      <c r="D110">
        <v>15</v>
      </c>
      <c r="E110" t="s">
        <v>70</v>
      </c>
      <c r="F110" t="s">
        <v>71</v>
      </c>
      <c r="G110">
        <v>7</v>
      </c>
      <c r="H110" t="s">
        <v>77</v>
      </c>
      <c r="I110" t="s">
        <v>121</v>
      </c>
      <c r="J110" t="s">
        <v>125</v>
      </c>
      <c r="K110" s="4">
        <v>5</v>
      </c>
      <c r="L110" s="4">
        <v>6.7</v>
      </c>
      <c r="M110" s="4">
        <v>75</v>
      </c>
      <c r="N110" s="4">
        <v>100.5</v>
      </c>
      <c r="O110">
        <v>12</v>
      </c>
      <c r="P110" t="s">
        <v>130</v>
      </c>
      <c r="Q110">
        <v>2021</v>
      </c>
      <c r="R110" s="3">
        <v>44328</v>
      </c>
      <c r="S110" s="4">
        <v>7.035000000000001</v>
      </c>
      <c r="T110" s="4">
        <v>1.7000000000000002</v>
      </c>
      <c r="U110" s="4">
        <v>25.500000000000004</v>
      </c>
      <c r="V110" s="23">
        <v>0.2537313432835821</v>
      </c>
      <c r="W110" t="s">
        <v>179</v>
      </c>
      <c r="X110" t="s">
        <v>216</v>
      </c>
      <c r="Y110" t="s">
        <v>317</v>
      </c>
      <c r="Z110" s="4">
        <f>Tabla1_1[[#This Row],[Total Selling Value]]-Tabla1_1[[#This Row],[total_discount_value]]-Tabla1_1[[#This Row],[Total Buying Value]]</f>
        <v>18.465000000000003</v>
      </c>
      <c r="AA110" s="23">
        <f>Tabla1_1[[#This Row],[beneficio_descuento]]/Tabla1_1[[#This Row],[Total Selling Value]]</f>
        <v>0.18373134328358212</v>
      </c>
    </row>
    <row r="111" spans="1:27">
      <c r="A111">
        <v>44329</v>
      </c>
      <c r="B111" t="s">
        <v>39</v>
      </c>
      <c r="C111" t="s">
        <v>330</v>
      </c>
      <c r="D111">
        <v>4</v>
      </c>
      <c r="E111" t="s">
        <v>70</v>
      </c>
      <c r="F111" t="s">
        <v>71</v>
      </c>
      <c r="G111">
        <v>28</v>
      </c>
      <c r="H111" t="s">
        <v>89</v>
      </c>
      <c r="I111" t="s">
        <v>121</v>
      </c>
      <c r="J111" t="s">
        <v>124</v>
      </c>
      <c r="K111" s="4">
        <v>47</v>
      </c>
      <c r="L111" s="4">
        <v>53.11</v>
      </c>
      <c r="M111" s="4">
        <v>188</v>
      </c>
      <c r="N111" s="4">
        <v>212.44</v>
      </c>
      <c r="O111">
        <v>13</v>
      </c>
      <c r="P111" t="s">
        <v>130</v>
      </c>
      <c r="Q111">
        <v>2021</v>
      </c>
      <c r="R111" s="3">
        <v>44329</v>
      </c>
      <c r="S111" s="4">
        <v>59.483200000000004</v>
      </c>
      <c r="T111" s="4">
        <v>6.1099999999999994</v>
      </c>
      <c r="U111" s="4">
        <v>24.439999999999998</v>
      </c>
      <c r="V111" s="23">
        <v>0.1150442477876106</v>
      </c>
      <c r="W111" t="s">
        <v>179</v>
      </c>
      <c r="X111" t="s">
        <v>216</v>
      </c>
      <c r="Y111" t="s">
        <v>317</v>
      </c>
      <c r="Z111" s="4">
        <f>Tabla1_1[[#This Row],[Total Selling Value]]-Tabla1_1[[#This Row],[total_discount_value]]-Tabla1_1[[#This Row],[Total Buying Value]]</f>
        <v>-35.043200000000013</v>
      </c>
      <c r="AA111" s="23">
        <f>Tabla1_1[[#This Row],[beneficio_descuento]]/Tabla1_1[[#This Row],[Total Selling Value]]</f>
        <v>-0.16495575221238945</v>
      </c>
    </row>
    <row r="112" spans="1:27">
      <c r="A112">
        <v>44336</v>
      </c>
      <c r="B112" t="s">
        <v>30</v>
      </c>
      <c r="C112" t="s">
        <v>331</v>
      </c>
      <c r="D112">
        <v>2</v>
      </c>
      <c r="E112" t="s">
        <v>71</v>
      </c>
      <c r="F112" t="s">
        <v>138</v>
      </c>
      <c r="G112">
        <v>1</v>
      </c>
      <c r="H112" t="s">
        <v>80</v>
      </c>
      <c r="I112" t="s">
        <v>118</v>
      </c>
      <c r="J112" t="s">
        <v>122</v>
      </c>
      <c r="K112" s="4">
        <v>120</v>
      </c>
      <c r="L112" s="4">
        <v>162</v>
      </c>
      <c r="M112" s="4">
        <v>240</v>
      </c>
      <c r="N112" s="4">
        <v>324</v>
      </c>
      <c r="O112">
        <v>20</v>
      </c>
      <c r="P112" t="s">
        <v>130</v>
      </c>
      <c r="Q112">
        <v>2021</v>
      </c>
      <c r="R112" s="3">
        <v>44336</v>
      </c>
      <c r="S112" s="4">
        <v>3.24</v>
      </c>
      <c r="T112" s="4">
        <v>42</v>
      </c>
      <c r="U112" s="4">
        <v>84</v>
      </c>
      <c r="V112" s="23">
        <v>0.25925925925925924</v>
      </c>
      <c r="W112" t="s">
        <v>179</v>
      </c>
      <c r="X112" t="s">
        <v>219</v>
      </c>
      <c r="Y112" t="s">
        <v>317</v>
      </c>
      <c r="Z112" s="4">
        <f>Tabla1_1[[#This Row],[Total Selling Value]]-Tabla1_1[[#This Row],[total_discount_value]]-Tabla1_1[[#This Row],[Total Buying Value]]</f>
        <v>80.759999999999991</v>
      </c>
      <c r="AA112" s="23">
        <f>Tabla1_1[[#This Row],[beneficio_descuento]]/Tabla1_1[[#This Row],[Total Selling Value]]</f>
        <v>0.24925925925925924</v>
      </c>
    </row>
    <row r="113" spans="1:27">
      <c r="A113">
        <v>44339</v>
      </c>
      <c r="B113" t="s">
        <v>37</v>
      </c>
      <c r="C113" t="s">
        <v>332</v>
      </c>
      <c r="D113">
        <v>11</v>
      </c>
      <c r="E113" t="s">
        <v>70</v>
      </c>
      <c r="F113" t="s">
        <v>71</v>
      </c>
      <c r="G113">
        <v>9</v>
      </c>
      <c r="H113" t="s">
        <v>87</v>
      </c>
      <c r="I113" t="s">
        <v>118</v>
      </c>
      <c r="J113" t="s">
        <v>123</v>
      </c>
      <c r="K113" s="4">
        <v>90</v>
      </c>
      <c r="L113" s="4">
        <v>115.2</v>
      </c>
      <c r="M113" s="4">
        <v>990</v>
      </c>
      <c r="N113" s="4">
        <v>1267.2</v>
      </c>
      <c r="O113">
        <v>23</v>
      </c>
      <c r="P113" t="s">
        <v>130</v>
      </c>
      <c r="Q113">
        <v>2021</v>
      </c>
      <c r="R113" s="3">
        <v>44339</v>
      </c>
      <c r="S113" s="4">
        <v>114.048</v>
      </c>
      <c r="T113" s="4">
        <v>25.200000000000003</v>
      </c>
      <c r="U113" s="4">
        <v>277.20000000000005</v>
      </c>
      <c r="V113" s="23">
        <v>0.21875000000000003</v>
      </c>
      <c r="W113" t="s">
        <v>147</v>
      </c>
      <c r="X113" t="s">
        <v>216</v>
      </c>
      <c r="Y113" t="s">
        <v>317</v>
      </c>
      <c r="Z113" s="4">
        <f>Tabla1_1[[#This Row],[Total Selling Value]]-Tabla1_1[[#This Row],[total_discount_value]]-Tabla1_1[[#This Row],[Total Buying Value]]</f>
        <v>163.15200000000004</v>
      </c>
      <c r="AA113" s="23">
        <f>Tabla1_1[[#This Row],[beneficio_descuento]]/Tabla1_1[[#This Row],[Total Selling Value]]</f>
        <v>0.12875000000000003</v>
      </c>
    </row>
    <row r="114" spans="1:27">
      <c r="A114">
        <v>44346</v>
      </c>
      <c r="B114" t="s">
        <v>32</v>
      </c>
      <c r="C114" t="s">
        <v>333</v>
      </c>
      <c r="D114">
        <v>13</v>
      </c>
      <c r="E114" t="s">
        <v>71</v>
      </c>
      <c r="F114" t="s">
        <v>71</v>
      </c>
      <c r="G114">
        <v>5</v>
      </c>
      <c r="H114" t="s">
        <v>82</v>
      </c>
      <c r="I114" t="s">
        <v>117</v>
      </c>
      <c r="J114" t="s">
        <v>122</v>
      </c>
      <c r="K114" s="4">
        <v>141</v>
      </c>
      <c r="L114" s="4">
        <v>149.46</v>
      </c>
      <c r="M114" s="4">
        <v>1833</v>
      </c>
      <c r="N114" s="4">
        <v>1942.98</v>
      </c>
      <c r="O114">
        <v>30</v>
      </c>
      <c r="P114" t="s">
        <v>130</v>
      </c>
      <c r="Q114">
        <v>2021</v>
      </c>
      <c r="R114" s="3">
        <v>44346</v>
      </c>
      <c r="S114" s="4">
        <v>97.149000000000001</v>
      </c>
      <c r="T114" s="4">
        <v>8.460000000000008</v>
      </c>
      <c r="U114" s="4">
        <v>109.9800000000001</v>
      </c>
      <c r="V114" s="23">
        <v>5.660377358490571E-2</v>
      </c>
      <c r="W114" t="s">
        <v>178</v>
      </c>
      <c r="X114" t="s">
        <v>216</v>
      </c>
      <c r="Y114" t="s">
        <v>317</v>
      </c>
      <c r="Z114" s="4">
        <f>Tabla1_1[[#This Row],[Total Selling Value]]-Tabla1_1[[#This Row],[total_discount_value]]-Tabla1_1[[#This Row],[Total Buying Value]]</f>
        <v>12.831000000000131</v>
      </c>
      <c r="AA114" s="23">
        <f>Tabla1_1[[#This Row],[beneficio_descuento]]/Tabla1_1[[#This Row],[Total Selling Value]]</f>
        <v>6.6037735849057274E-3</v>
      </c>
    </row>
    <row r="115" spans="1:27">
      <c r="A115">
        <v>44346</v>
      </c>
      <c r="B115" t="s">
        <v>22</v>
      </c>
      <c r="C115" t="s">
        <v>334</v>
      </c>
      <c r="D115">
        <v>6</v>
      </c>
      <c r="E115" t="s">
        <v>71</v>
      </c>
      <c r="F115" t="s">
        <v>138</v>
      </c>
      <c r="G115">
        <v>39</v>
      </c>
      <c r="H115" t="s">
        <v>75</v>
      </c>
      <c r="I115" t="s">
        <v>120</v>
      </c>
      <c r="J115" t="s">
        <v>123</v>
      </c>
      <c r="K115" s="4">
        <v>112</v>
      </c>
      <c r="L115" s="4">
        <v>122.08</v>
      </c>
      <c r="M115" s="4">
        <v>672</v>
      </c>
      <c r="N115" s="4">
        <v>732.48</v>
      </c>
      <c r="O115">
        <v>30</v>
      </c>
      <c r="P115" t="s">
        <v>130</v>
      </c>
      <c r="Q115">
        <v>2021</v>
      </c>
      <c r="R115" s="3">
        <v>44346</v>
      </c>
      <c r="S115" s="4">
        <v>285.66720000000004</v>
      </c>
      <c r="T115" s="4">
        <v>10.079999999999998</v>
      </c>
      <c r="U115" s="4">
        <v>60.47999999999999</v>
      </c>
      <c r="V115" s="23">
        <v>8.2568807339449532E-2</v>
      </c>
      <c r="W115" t="s">
        <v>179</v>
      </c>
      <c r="X115" t="s">
        <v>219</v>
      </c>
      <c r="Y115" t="s">
        <v>317</v>
      </c>
      <c r="Z115" s="4">
        <f>Tabla1_1[[#This Row],[Total Selling Value]]-Tabla1_1[[#This Row],[total_discount_value]]-Tabla1_1[[#This Row],[Total Buying Value]]</f>
        <v>-225.18720000000002</v>
      </c>
      <c r="AA115" s="23">
        <f>Tabla1_1[[#This Row],[beneficio_descuento]]/Tabla1_1[[#This Row],[Total Selling Value]]</f>
        <v>-0.30743119266055047</v>
      </c>
    </row>
    <row r="116" spans="1:27">
      <c r="A116">
        <v>44350</v>
      </c>
      <c r="B116" t="s">
        <v>52</v>
      </c>
      <c r="C116" t="s">
        <v>335</v>
      </c>
      <c r="D116">
        <v>10</v>
      </c>
      <c r="E116" t="s">
        <v>70</v>
      </c>
      <c r="F116" t="s">
        <v>138</v>
      </c>
      <c r="G116">
        <v>14</v>
      </c>
      <c r="H116" t="s">
        <v>104</v>
      </c>
      <c r="I116" t="s">
        <v>117</v>
      </c>
      <c r="J116" t="s">
        <v>122</v>
      </c>
      <c r="K116" s="4">
        <v>126</v>
      </c>
      <c r="L116" s="4">
        <v>162.54</v>
      </c>
      <c r="M116" s="4">
        <v>1260</v>
      </c>
      <c r="N116" s="4">
        <v>1625.4</v>
      </c>
      <c r="O116">
        <v>3</v>
      </c>
      <c r="P116" t="s">
        <v>131</v>
      </c>
      <c r="Q116">
        <v>2021</v>
      </c>
      <c r="R116" s="3">
        <v>44350</v>
      </c>
      <c r="S116" s="4">
        <v>227.55600000000004</v>
      </c>
      <c r="T116" s="4">
        <v>36.539999999999992</v>
      </c>
      <c r="U116" s="4">
        <v>365.39999999999992</v>
      </c>
      <c r="V116" s="23">
        <v>0.22480620155038752</v>
      </c>
      <c r="W116" t="s">
        <v>147</v>
      </c>
      <c r="X116" t="s">
        <v>219</v>
      </c>
      <c r="Y116" t="s">
        <v>336</v>
      </c>
      <c r="Z116" s="4">
        <f>Tabla1_1[[#This Row],[Total Selling Value]]-Tabla1_1[[#This Row],[total_discount_value]]-Tabla1_1[[#This Row],[Total Buying Value]]</f>
        <v>137.84400000000005</v>
      </c>
      <c r="AA116" s="23">
        <f>Tabla1_1[[#This Row],[beneficio_descuento]]/Tabla1_1[[#This Row],[Total Selling Value]]</f>
        <v>8.4806201550387622E-2</v>
      </c>
    </row>
    <row r="117" spans="1:27">
      <c r="A117">
        <v>44351</v>
      </c>
      <c r="B117" t="s">
        <v>34</v>
      </c>
      <c r="C117" t="s">
        <v>337</v>
      </c>
      <c r="D117">
        <v>8</v>
      </c>
      <c r="E117" t="s">
        <v>68</v>
      </c>
      <c r="F117" t="s">
        <v>71</v>
      </c>
      <c r="G117">
        <v>11</v>
      </c>
      <c r="H117" t="s">
        <v>84</v>
      </c>
      <c r="I117" t="s">
        <v>117</v>
      </c>
      <c r="J117" t="s">
        <v>124</v>
      </c>
      <c r="K117" s="4">
        <v>61</v>
      </c>
      <c r="L117" s="4">
        <v>76.25</v>
      </c>
      <c r="M117" s="4">
        <v>488</v>
      </c>
      <c r="N117" s="4">
        <v>610</v>
      </c>
      <c r="O117">
        <v>4</v>
      </c>
      <c r="P117" t="s">
        <v>131</v>
      </c>
      <c r="Q117">
        <v>2021</v>
      </c>
      <c r="R117" s="3">
        <v>44351</v>
      </c>
      <c r="S117" s="4">
        <v>67.099999999999994</v>
      </c>
      <c r="T117" s="4">
        <v>15.25</v>
      </c>
      <c r="U117" s="4">
        <v>122</v>
      </c>
      <c r="V117" s="23">
        <v>0.2</v>
      </c>
      <c r="W117" t="s">
        <v>179</v>
      </c>
      <c r="X117" t="s">
        <v>216</v>
      </c>
      <c r="Y117" t="s">
        <v>336</v>
      </c>
      <c r="Z117" s="4">
        <f>Tabla1_1[[#This Row],[Total Selling Value]]-Tabla1_1[[#This Row],[total_discount_value]]-Tabla1_1[[#This Row],[Total Buying Value]]</f>
        <v>54.899999999999977</v>
      </c>
      <c r="AA117" s="23">
        <f>Tabla1_1[[#This Row],[beneficio_descuento]]/Tabla1_1[[#This Row],[Total Selling Value]]</f>
        <v>8.9999999999999969E-2</v>
      </c>
    </row>
    <row r="118" spans="1:27">
      <c r="A118">
        <v>44351</v>
      </c>
      <c r="B118" t="s">
        <v>34</v>
      </c>
      <c r="C118" t="s">
        <v>337</v>
      </c>
      <c r="D118">
        <v>12</v>
      </c>
      <c r="E118" t="s">
        <v>71</v>
      </c>
      <c r="F118" t="s">
        <v>138</v>
      </c>
      <c r="G118">
        <v>29</v>
      </c>
      <c r="H118" t="s">
        <v>84</v>
      </c>
      <c r="I118" t="s">
        <v>117</v>
      </c>
      <c r="J118" t="s">
        <v>124</v>
      </c>
      <c r="K118" s="4">
        <v>61</v>
      </c>
      <c r="L118" s="4">
        <v>76.25</v>
      </c>
      <c r="M118" s="4">
        <v>732</v>
      </c>
      <c r="N118" s="4">
        <v>915</v>
      </c>
      <c r="O118">
        <v>4</v>
      </c>
      <c r="P118" t="s">
        <v>131</v>
      </c>
      <c r="Q118">
        <v>2021</v>
      </c>
      <c r="R118" s="3">
        <v>44351</v>
      </c>
      <c r="S118" s="4">
        <v>265.34999999999997</v>
      </c>
      <c r="T118" s="4">
        <v>15.25</v>
      </c>
      <c r="U118" s="4">
        <v>183</v>
      </c>
      <c r="V118" s="23">
        <v>0.2</v>
      </c>
      <c r="W118" t="s">
        <v>179</v>
      </c>
      <c r="X118" t="s">
        <v>219</v>
      </c>
      <c r="Y118" t="s">
        <v>336</v>
      </c>
      <c r="Z118" s="4">
        <f>Tabla1_1[[#This Row],[Total Selling Value]]-Tabla1_1[[#This Row],[total_discount_value]]-Tabla1_1[[#This Row],[Total Buying Value]]</f>
        <v>-82.349999999999909</v>
      </c>
      <c r="AA118" s="23">
        <f>Tabla1_1[[#This Row],[beneficio_descuento]]/Tabla1_1[[#This Row],[Total Selling Value]]</f>
        <v>-8.99999999999999E-2</v>
      </c>
    </row>
    <row r="119" spans="1:27">
      <c r="A119">
        <v>44352</v>
      </c>
      <c r="B119" t="s">
        <v>42</v>
      </c>
      <c r="C119" t="s">
        <v>338</v>
      </c>
      <c r="D119">
        <v>15</v>
      </c>
      <c r="E119" t="s">
        <v>68</v>
      </c>
      <c r="F119" t="s">
        <v>71</v>
      </c>
      <c r="G119">
        <v>27</v>
      </c>
      <c r="H119" t="s">
        <v>92</v>
      </c>
      <c r="I119" t="s">
        <v>117</v>
      </c>
      <c r="J119" t="s">
        <v>122</v>
      </c>
      <c r="K119" s="4">
        <v>121</v>
      </c>
      <c r="L119" s="4">
        <v>141.57</v>
      </c>
      <c r="M119" s="4">
        <v>1815</v>
      </c>
      <c r="N119" s="4">
        <v>2123.5500000000002</v>
      </c>
      <c r="O119">
        <v>5</v>
      </c>
      <c r="P119" t="s">
        <v>131</v>
      </c>
      <c r="Q119">
        <v>2021</v>
      </c>
      <c r="R119" s="3">
        <v>44352</v>
      </c>
      <c r="S119" s="4">
        <v>573.35850000000005</v>
      </c>
      <c r="T119" s="4">
        <v>20.569999999999993</v>
      </c>
      <c r="U119" s="4">
        <v>308.5499999999999</v>
      </c>
      <c r="V119" s="23">
        <v>0.14529914529914523</v>
      </c>
      <c r="W119" t="s">
        <v>178</v>
      </c>
      <c r="X119" t="s">
        <v>216</v>
      </c>
      <c r="Y119" t="s">
        <v>336</v>
      </c>
      <c r="Z119" s="4">
        <f>Tabla1_1[[#This Row],[Total Selling Value]]-Tabla1_1[[#This Row],[total_discount_value]]-Tabla1_1[[#This Row],[Total Buying Value]]</f>
        <v>-264.80849999999987</v>
      </c>
      <c r="AA119" s="23">
        <f>Tabla1_1[[#This Row],[beneficio_descuento]]/Tabla1_1[[#This Row],[Total Selling Value]]</f>
        <v>-0.12470085470085462</v>
      </c>
    </row>
    <row r="120" spans="1:27">
      <c r="A120">
        <v>44352</v>
      </c>
      <c r="B120" t="s">
        <v>24</v>
      </c>
      <c r="C120" t="s">
        <v>339</v>
      </c>
      <c r="D120">
        <v>10</v>
      </c>
      <c r="E120" t="s">
        <v>70</v>
      </c>
      <c r="F120" t="s">
        <v>71</v>
      </c>
      <c r="G120">
        <v>38</v>
      </c>
      <c r="H120" t="s">
        <v>77</v>
      </c>
      <c r="I120" t="s">
        <v>121</v>
      </c>
      <c r="J120" t="s">
        <v>125</v>
      </c>
      <c r="K120" s="4">
        <v>5</v>
      </c>
      <c r="L120" s="4">
        <v>6.7</v>
      </c>
      <c r="M120" s="4">
        <v>50</v>
      </c>
      <c r="N120" s="4">
        <v>67</v>
      </c>
      <c r="O120">
        <v>5</v>
      </c>
      <c r="P120" t="s">
        <v>131</v>
      </c>
      <c r="Q120">
        <v>2021</v>
      </c>
      <c r="R120" s="3">
        <v>44352</v>
      </c>
      <c r="S120" s="4">
        <v>25.46</v>
      </c>
      <c r="T120" s="4">
        <v>1.7000000000000002</v>
      </c>
      <c r="U120" s="4">
        <v>17</v>
      </c>
      <c r="V120" s="23">
        <v>0.2537313432835821</v>
      </c>
      <c r="W120" t="s">
        <v>179</v>
      </c>
      <c r="X120" t="s">
        <v>216</v>
      </c>
      <c r="Y120" t="s">
        <v>336</v>
      </c>
      <c r="Z120" s="4">
        <f>Tabla1_1[[#This Row],[Total Selling Value]]-Tabla1_1[[#This Row],[total_discount_value]]-Tabla1_1[[#This Row],[Total Buying Value]]</f>
        <v>-8.4600000000000009</v>
      </c>
      <c r="AA120" s="23">
        <f>Tabla1_1[[#This Row],[beneficio_descuento]]/Tabla1_1[[#This Row],[Total Selling Value]]</f>
        <v>-0.12626865671641793</v>
      </c>
    </row>
    <row r="121" spans="1:27">
      <c r="A121">
        <v>44353</v>
      </c>
      <c r="B121" t="s">
        <v>58</v>
      </c>
      <c r="C121" t="s">
        <v>340</v>
      </c>
      <c r="D121">
        <v>6</v>
      </c>
      <c r="E121" t="s">
        <v>70</v>
      </c>
      <c r="F121" t="s">
        <v>71</v>
      </c>
      <c r="G121">
        <v>15</v>
      </c>
      <c r="H121" t="s">
        <v>110</v>
      </c>
      <c r="I121" t="s">
        <v>121</v>
      </c>
      <c r="J121" t="s">
        <v>123</v>
      </c>
      <c r="K121" s="4">
        <v>95</v>
      </c>
      <c r="L121" s="4">
        <v>119.7</v>
      </c>
      <c r="M121" s="4">
        <v>570</v>
      </c>
      <c r="N121" s="4">
        <v>718.2</v>
      </c>
      <c r="O121">
        <v>6</v>
      </c>
      <c r="P121" t="s">
        <v>131</v>
      </c>
      <c r="Q121">
        <v>2021</v>
      </c>
      <c r="R121" s="3">
        <v>44353</v>
      </c>
      <c r="S121" s="4">
        <v>107.73</v>
      </c>
      <c r="T121" s="4">
        <v>24.700000000000003</v>
      </c>
      <c r="U121" s="4">
        <v>148.20000000000002</v>
      </c>
      <c r="V121" s="23">
        <v>0.20634920634920637</v>
      </c>
      <c r="W121" t="s">
        <v>179</v>
      </c>
      <c r="X121" t="s">
        <v>216</v>
      </c>
      <c r="Y121" t="s">
        <v>336</v>
      </c>
      <c r="Z121" s="4">
        <f>Tabla1_1[[#This Row],[Total Selling Value]]-Tabla1_1[[#This Row],[total_discount_value]]-Tabla1_1[[#This Row],[Total Buying Value]]</f>
        <v>40.470000000000027</v>
      </c>
      <c r="AA121" s="23">
        <f>Tabla1_1[[#This Row],[beneficio_descuento]]/Tabla1_1[[#This Row],[Total Selling Value]]</f>
        <v>5.6349206349206385E-2</v>
      </c>
    </row>
    <row r="122" spans="1:27">
      <c r="A122">
        <v>44355</v>
      </c>
      <c r="B122" t="s">
        <v>53</v>
      </c>
      <c r="C122" t="s">
        <v>341</v>
      </c>
      <c r="D122">
        <v>11</v>
      </c>
      <c r="E122" t="s">
        <v>70</v>
      </c>
      <c r="F122" t="s">
        <v>71</v>
      </c>
      <c r="G122">
        <v>42</v>
      </c>
      <c r="H122" t="s">
        <v>105</v>
      </c>
      <c r="I122" t="s">
        <v>121</v>
      </c>
      <c r="J122" t="s">
        <v>125</v>
      </c>
      <c r="K122" s="4">
        <v>37</v>
      </c>
      <c r="L122" s="4">
        <v>41.81</v>
      </c>
      <c r="M122" s="4">
        <v>407</v>
      </c>
      <c r="N122" s="4">
        <v>459.91</v>
      </c>
      <c r="O122">
        <v>8</v>
      </c>
      <c r="P122" t="s">
        <v>131</v>
      </c>
      <c r="Q122">
        <v>2021</v>
      </c>
      <c r="R122" s="3">
        <v>44355</v>
      </c>
      <c r="S122" s="4">
        <v>193.16220000000001</v>
      </c>
      <c r="T122" s="4">
        <v>4.8100000000000023</v>
      </c>
      <c r="U122" s="4">
        <v>52.910000000000025</v>
      </c>
      <c r="V122" s="23">
        <v>0.11504424778761067</v>
      </c>
      <c r="W122" t="s">
        <v>179</v>
      </c>
      <c r="X122" t="s">
        <v>216</v>
      </c>
      <c r="Y122" t="s">
        <v>336</v>
      </c>
      <c r="Z122" s="4">
        <f>Tabla1_1[[#This Row],[Total Selling Value]]-Tabla1_1[[#This Row],[total_discount_value]]-Tabla1_1[[#This Row],[Total Buying Value]]</f>
        <v>-140.25220000000002</v>
      </c>
      <c r="AA122" s="23">
        <f>Tabla1_1[[#This Row],[beneficio_descuento]]/Tabla1_1[[#This Row],[Total Selling Value]]</f>
        <v>-0.30495575221238941</v>
      </c>
    </row>
    <row r="123" spans="1:27">
      <c r="A123">
        <v>44355</v>
      </c>
      <c r="B123" t="s">
        <v>23</v>
      </c>
      <c r="C123" t="s">
        <v>342</v>
      </c>
      <c r="D123">
        <v>11</v>
      </c>
      <c r="E123" t="s">
        <v>68</v>
      </c>
      <c r="F123" t="s">
        <v>138</v>
      </c>
      <c r="G123">
        <v>39</v>
      </c>
      <c r="H123" t="s">
        <v>76</v>
      </c>
      <c r="I123" t="s">
        <v>119</v>
      </c>
      <c r="J123" t="s">
        <v>124</v>
      </c>
      <c r="K123" s="4">
        <v>44</v>
      </c>
      <c r="L123" s="4">
        <v>48.84</v>
      </c>
      <c r="M123" s="4">
        <v>484</v>
      </c>
      <c r="N123" s="4">
        <v>537.24</v>
      </c>
      <c r="O123">
        <v>8</v>
      </c>
      <c r="P123" t="s">
        <v>131</v>
      </c>
      <c r="Q123">
        <v>2021</v>
      </c>
      <c r="R123" s="3">
        <v>44355</v>
      </c>
      <c r="S123" s="4">
        <v>209.52360000000002</v>
      </c>
      <c r="T123" s="4">
        <v>4.8400000000000034</v>
      </c>
      <c r="U123" s="4">
        <v>53.240000000000038</v>
      </c>
      <c r="V123" s="23">
        <v>9.9099099099099169E-2</v>
      </c>
      <c r="W123" t="s">
        <v>179</v>
      </c>
      <c r="X123" t="s">
        <v>219</v>
      </c>
      <c r="Y123" t="s">
        <v>336</v>
      </c>
      <c r="Z123" s="4">
        <f>Tabla1_1[[#This Row],[Total Selling Value]]-Tabla1_1[[#This Row],[total_discount_value]]-Tabla1_1[[#This Row],[Total Buying Value]]</f>
        <v>-156.28359999999998</v>
      </c>
      <c r="AA123" s="23">
        <f>Tabla1_1[[#This Row],[beneficio_descuento]]/Tabla1_1[[#This Row],[Total Selling Value]]</f>
        <v>-0.29090090090090087</v>
      </c>
    </row>
    <row r="124" spans="1:27">
      <c r="A124">
        <v>44356</v>
      </c>
      <c r="B124" t="s">
        <v>36</v>
      </c>
      <c r="C124" t="s">
        <v>343</v>
      </c>
      <c r="D124">
        <v>7</v>
      </c>
      <c r="E124" t="s">
        <v>70</v>
      </c>
      <c r="F124" t="s">
        <v>71</v>
      </c>
      <c r="G124">
        <v>2</v>
      </c>
      <c r="H124" t="s">
        <v>86</v>
      </c>
      <c r="I124" t="s">
        <v>119</v>
      </c>
      <c r="J124" t="s">
        <v>123</v>
      </c>
      <c r="K124" s="4">
        <v>98</v>
      </c>
      <c r="L124" s="4">
        <v>103.88</v>
      </c>
      <c r="M124" s="4">
        <v>686</v>
      </c>
      <c r="N124" s="4">
        <v>727.16</v>
      </c>
      <c r="O124">
        <v>9</v>
      </c>
      <c r="P124" t="s">
        <v>131</v>
      </c>
      <c r="Q124">
        <v>2021</v>
      </c>
      <c r="R124" s="3">
        <v>44356</v>
      </c>
      <c r="S124" s="4">
        <v>14.543199999999999</v>
      </c>
      <c r="T124" s="4">
        <v>5.8799999999999955</v>
      </c>
      <c r="U124" s="4">
        <v>41.159999999999968</v>
      </c>
      <c r="V124" s="23">
        <v>5.660377358490562E-2</v>
      </c>
      <c r="W124" t="s">
        <v>179</v>
      </c>
      <c r="X124" t="s">
        <v>216</v>
      </c>
      <c r="Y124" t="s">
        <v>336</v>
      </c>
      <c r="Z124" s="4">
        <f>Tabla1_1[[#This Row],[Total Selling Value]]-Tabla1_1[[#This Row],[total_discount_value]]-Tabla1_1[[#This Row],[Total Buying Value]]</f>
        <v>26.616800000000012</v>
      </c>
      <c r="AA124" s="23">
        <f>Tabla1_1[[#This Row],[beneficio_descuento]]/Tabla1_1[[#This Row],[Total Selling Value]]</f>
        <v>3.6603773584905679E-2</v>
      </c>
    </row>
    <row r="125" spans="1:27">
      <c r="A125">
        <v>44358</v>
      </c>
      <c r="B125" t="s">
        <v>38</v>
      </c>
      <c r="C125" t="s">
        <v>344</v>
      </c>
      <c r="D125">
        <v>12</v>
      </c>
      <c r="E125" t="s">
        <v>68</v>
      </c>
      <c r="F125" t="s">
        <v>138</v>
      </c>
      <c r="G125">
        <v>41</v>
      </c>
      <c r="H125" t="s">
        <v>88</v>
      </c>
      <c r="I125" t="s">
        <v>121</v>
      </c>
      <c r="J125" t="s">
        <v>123</v>
      </c>
      <c r="K125" s="4">
        <v>89</v>
      </c>
      <c r="L125" s="4">
        <v>117.48</v>
      </c>
      <c r="M125" s="4">
        <v>1068</v>
      </c>
      <c r="N125" s="4">
        <v>1409.76</v>
      </c>
      <c r="O125">
        <v>11</v>
      </c>
      <c r="P125" t="s">
        <v>131</v>
      </c>
      <c r="Q125">
        <v>2021</v>
      </c>
      <c r="R125" s="3">
        <v>44358</v>
      </c>
      <c r="S125" s="4">
        <v>578.00159999999994</v>
      </c>
      <c r="T125" s="4">
        <v>28.480000000000004</v>
      </c>
      <c r="U125" s="4">
        <v>341.76000000000005</v>
      </c>
      <c r="V125" s="23">
        <v>0.24242424242424246</v>
      </c>
      <c r="W125" t="s">
        <v>147</v>
      </c>
      <c r="X125" t="s">
        <v>219</v>
      </c>
      <c r="Y125" t="s">
        <v>336</v>
      </c>
      <c r="Z125" s="4">
        <f>Tabla1_1[[#This Row],[Total Selling Value]]-Tabla1_1[[#This Row],[total_discount_value]]-Tabla1_1[[#This Row],[Total Buying Value]]</f>
        <v>-236.24159999999995</v>
      </c>
      <c r="AA125" s="23">
        <f>Tabla1_1[[#This Row],[beneficio_descuento]]/Tabla1_1[[#This Row],[Total Selling Value]]</f>
        <v>-0.16757575757575754</v>
      </c>
    </row>
    <row r="126" spans="1:27">
      <c r="A126">
        <v>44359</v>
      </c>
      <c r="B126" t="s">
        <v>61</v>
      </c>
      <c r="C126" t="s">
        <v>345</v>
      </c>
      <c r="D126">
        <v>6</v>
      </c>
      <c r="E126" t="s">
        <v>70</v>
      </c>
      <c r="F126" t="s">
        <v>71</v>
      </c>
      <c r="G126">
        <v>51</v>
      </c>
      <c r="H126" t="s">
        <v>114</v>
      </c>
      <c r="I126" t="s">
        <v>118</v>
      </c>
      <c r="J126" t="s">
        <v>122</v>
      </c>
      <c r="K126" s="4">
        <v>138</v>
      </c>
      <c r="L126" s="4">
        <v>173.88</v>
      </c>
      <c r="M126" s="4">
        <v>828</v>
      </c>
      <c r="N126" s="4">
        <v>1043.28</v>
      </c>
      <c r="O126">
        <v>12</v>
      </c>
      <c r="P126" t="s">
        <v>131</v>
      </c>
      <c r="Q126">
        <v>2021</v>
      </c>
      <c r="R126" s="3">
        <v>44359</v>
      </c>
      <c r="S126" s="4">
        <v>532.07280000000003</v>
      </c>
      <c r="T126" s="4">
        <v>35.879999999999995</v>
      </c>
      <c r="U126" s="4">
        <v>215.27999999999997</v>
      </c>
      <c r="V126" s="23">
        <v>0.20634920634920634</v>
      </c>
      <c r="W126" t="s">
        <v>147</v>
      </c>
      <c r="X126" t="s">
        <v>216</v>
      </c>
      <c r="Y126" t="s">
        <v>336</v>
      </c>
      <c r="Z126" s="4">
        <f>Tabla1_1[[#This Row],[Total Selling Value]]-Tabla1_1[[#This Row],[total_discount_value]]-Tabla1_1[[#This Row],[Total Buying Value]]</f>
        <v>-316.79280000000006</v>
      </c>
      <c r="AA126" s="23">
        <f>Tabla1_1[[#This Row],[beneficio_descuento]]/Tabla1_1[[#This Row],[Total Selling Value]]</f>
        <v>-0.30365079365079373</v>
      </c>
    </row>
    <row r="127" spans="1:27">
      <c r="A127">
        <v>44361</v>
      </c>
      <c r="B127" t="s">
        <v>27</v>
      </c>
      <c r="C127" t="s">
        <v>346</v>
      </c>
      <c r="D127">
        <v>10</v>
      </c>
      <c r="E127" t="s">
        <v>71</v>
      </c>
      <c r="F127" t="s">
        <v>138</v>
      </c>
      <c r="G127">
        <v>43</v>
      </c>
      <c r="H127" t="s">
        <v>100</v>
      </c>
      <c r="I127" t="s">
        <v>117</v>
      </c>
      <c r="J127" t="s">
        <v>125</v>
      </c>
      <c r="K127" s="4">
        <v>7</v>
      </c>
      <c r="L127" s="4">
        <v>8.33</v>
      </c>
      <c r="M127" s="4">
        <v>70</v>
      </c>
      <c r="N127" s="4">
        <v>83.3</v>
      </c>
      <c r="O127">
        <v>14</v>
      </c>
      <c r="P127" t="s">
        <v>131</v>
      </c>
      <c r="Q127">
        <v>2021</v>
      </c>
      <c r="R127" s="3">
        <v>44361</v>
      </c>
      <c r="S127" s="4">
        <v>35.818999999999996</v>
      </c>
      <c r="T127" s="4">
        <v>1.33</v>
      </c>
      <c r="U127" s="4">
        <v>13.3</v>
      </c>
      <c r="V127" s="23">
        <v>0.1596638655462185</v>
      </c>
      <c r="W127" t="s">
        <v>179</v>
      </c>
      <c r="X127" t="s">
        <v>219</v>
      </c>
      <c r="Y127" t="s">
        <v>336</v>
      </c>
      <c r="Z127" s="4">
        <f>Tabla1_1[[#This Row],[Total Selling Value]]-Tabla1_1[[#This Row],[total_discount_value]]-Tabla1_1[[#This Row],[Total Buying Value]]</f>
        <v>-22.518999999999998</v>
      </c>
      <c r="AA127" s="23">
        <f>Tabla1_1[[#This Row],[beneficio_descuento]]/Tabla1_1[[#This Row],[Total Selling Value]]</f>
        <v>-0.27033613445378152</v>
      </c>
    </row>
    <row r="128" spans="1:27">
      <c r="A128">
        <v>44363</v>
      </c>
      <c r="B128" t="s">
        <v>60</v>
      </c>
      <c r="C128" t="s">
        <v>347</v>
      </c>
      <c r="D128">
        <v>5</v>
      </c>
      <c r="E128" t="s">
        <v>68</v>
      </c>
      <c r="F128" t="s">
        <v>138</v>
      </c>
      <c r="G128">
        <v>41</v>
      </c>
      <c r="H128" t="s">
        <v>112</v>
      </c>
      <c r="I128" t="s">
        <v>120</v>
      </c>
      <c r="J128" t="s">
        <v>122</v>
      </c>
      <c r="K128" s="4">
        <v>150</v>
      </c>
      <c r="L128" s="4">
        <v>210</v>
      </c>
      <c r="M128" s="4">
        <v>750</v>
      </c>
      <c r="N128" s="4">
        <v>1050</v>
      </c>
      <c r="O128">
        <v>16</v>
      </c>
      <c r="P128" t="s">
        <v>131</v>
      </c>
      <c r="Q128">
        <v>2021</v>
      </c>
      <c r="R128" s="3">
        <v>44363</v>
      </c>
      <c r="S128" s="4">
        <v>430.5</v>
      </c>
      <c r="T128" s="4">
        <v>60</v>
      </c>
      <c r="U128" s="4">
        <v>300</v>
      </c>
      <c r="V128" s="23">
        <v>0.2857142857142857</v>
      </c>
      <c r="W128" t="s">
        <v>179</v>
      </c>
      <c r="X128" t="s">
        <v>219</v>
      </c>
      <c r="Y128" t="s">
        <v>336</v>
      </c>
      <c r="Z128" s="4">
        <f>Tabla1_1[[#This Row],[Total Selling Value]]-Tabla1_1[[#This Row],[total_discount_value]]-Tabla1_1[[#This Row],[Total Buying Value]]</f>
        <v>-130.5</v>
      </c>
      <c r="AA128" s="23">
        <f>Tabla1_1[[#This Row],[beneficio_descuento]]/Tabla1_1[[#This Row],[Total Selling Value]]</f>
        <v>-0.12428571428571429</v>
      </c>
    </row>
    <row r="129" spans="1:27">
      <c r="A129">
        <v>44363</v>
      </c>
      <c r="B129" t="s">
        <v>47</v>
      </c>
      <c r="C129" t="s">
        <v>348</v>
      </c>
      <c r="D129">
        <v>12</v>
      </c>
      <c r="E129" t="s">
        <v>71</v>
      </c>
      <c r="F129" t="s">
        <v>138</v>
      </c>
      <c r="G129">
        <v>33</v>
      </c>
      <c r="H129" t="s">
        <v>98</v>
      </c>
      <c r="I129" t="s">
        <v>120</v>
      </c>
      <c r="J129" t="s">
        <v>125</v>
      </c>
      <c r="K129" s="4">
        <v>12</v>
      </c>
      <c r="L129" s="4">
        <v>15.72</v>
      </c>
      <c r="M129" s="4">
        <v>144</v>
      </c>
      <c r="N129" s="4">
        <v>188.64</v>
      </c>
      <c r="O129">
        <v>16</v>
      </c>
      <c r="P129" t="s">
        <v>131</v>
      </c>
      <c r="Q129">
        <v>2021</v>
      </c>
      <c r="R129" s="3">
        <v>44363</v>
      </c>
      <c r="S129" s="4">
        <v>62.251199999999997</v>
      </c>
      <c r="T129" s="4">
        <v>3.7200000000000006</v>
      </c>
      <c r="U129" s="4">
        <v>44.640000000000008</v>
      </c>
      <c r="V129" s="23">
        <v>0.23664122137404586</v>
      </c>
      <c r="W129" t="s">
        <v>179</v>
      </c>
      <c r="X129" t="s">
        <v>219</v>
      </c>
      <c r="Y129" t="s">
        <v>336</v>
      </c>
      <c r="Z129" s="4">
        <f>Tabla1_1[[#This Row],[Total Selling Value]]-Tabla1_1[[#This Row],[total_discount_value]]-Tabla1_1[[#This Row],[Total Buying Value]]</f>
        <v>-17.611200000000011</v>
      </c>
      <c r="AA129" s="23">
        <f>Tabla1_1[[#This Row],[beneficio_descuento]]/Tabla1_1[[#This Row],[Total Selling Value]]</f>
        <v>-9.3358778625954264E-2</v>
      </c>
    </row>
    <row r="130" spans="1:27">
      <c r="A130">
        <v>44363</v>
      </c>
      <c r="B130" t="s">
        <v>54</v>
      </c>
      <c r="C130" t="s">
        <v>349</v>
      </c>
      <c r="D130">
        <v>11</v>
      </c>
      <c r="E130" t="s">
        <v>70</v>
      </c>
      <c r="F130" t="s">
        <v>138</v>
      </c>
      <c r="G130">
        <v>46</v>
      </c>
      <c r="H130" t="s">
        <v>106</v>
      </c>
      <c r="I130" t="s">
        <v>118</v>
      </c>
      <c r="J130" t="s">
        <v>125</v>
      </c>
      <c r="K130" s="4">
        <v>37</v>
      </c>
      <c r="L130" s="4">
        <v>42.55</v>
      </c>
      <c r="M130" s="4">
        <v>407</v>
      </c>
      <c r="N130" s="4">
        <v>468.05</v>
      </c>
      <c r="O130">
        <v>16</v>
      </c>
      <c r="P130" t="s">
        <v>131</v>
      </c>
      <c r="Q130">
        <v>2021</v>
      </c>
      <c r="R130" s="3">
        <v>44363</v>
      </c>
      <c r="S130" s="4">
        <v>215.30300000000003</v>
      </c>
      <c r="T130" s="4">
        <v>5.5499999999999972</v>
      </c>
      <c r="U130" s="4">
        <v>61.049999999999969</v>
      </c>
      <c r="V130" s="23">
        <v>0.13043478260869559</v>
      </c>
      <c r="W130" t="s">
        <v>179</v>
      </c>
      <c r="X130" t="s">
        <v>219</v>
      </c>
      <c r="Y130" t="s">
        <v>336</v>
      </c>
      <c r="Z130" s="4">
        <f>Tabla1_1[[#This Row],[Total Selling Value]]-Tabla1_1[[#This Row],[total_discount_value]]-Tabla1_1[[#This Row],[Total Buying Value]]</f>
        <v>-154.25300000000001</v>
      </c>
      <c r="AA130" s="23">
        <f>Tabla1_1[[#This Row],[beneficio_descuento]]/Tabla1_1[[#This Row],[Total Selling Value]]</f>
        <v>-0.32956521739130434</v>
      </c>
    </row>
    <row r="131" spans="1:27">
      <c r="A131">
        <v>44365</v>
      </c>
      <c r="B131" t="s">
        <v>27</v>
      </c>
      <c r="C131" t="s">
        <v>350</v>
      </c>
      <c r="D131">
        <v>13</v>
      </c>
      <c r="E131" t="s">
        <v>70</v>
      </c>
      <c r="F131" t="s">
        <v>138</v>
      </c>
      <c r="G131">
        <v>26</v>
      </c>
      <c r="H131" t="s">
        <v>100</v>
      </c>
      <c r="I131" t="s">
        <v>117</v>
      </c>
      <c r="J131" t="s">
        <v>125</v>
      </c>
      <c r="K131" s="4">
        <v>7</v>
      </c>
      <c r="L131" s="4">
        <v>8.33</v>
      </c>
      <c r="M131" s="4">
        <v>91</v>
      </c>
      <c r="N131" s="4">
        <v>108.29</v>
      </c>
      <c r="O131">
        <v>18</v>
      </c>
      <c r="P131" t="s">
        <v>131</v>
      </c>
      <c r="Q131">
        <v>2021</v>
      </c>
      <c r="R131" s="3">
        <v>44365</v>
      </c>
      <c r="S131" s="4">
        <v>28.155400000000004</v>
      </c>
      <c r="T131" s="4">
        <v>1.33</v>
      </c>
      <c r="U131" s="4">
        <v>17.29</v>
      </c>
      <c r="V131" s="23">
        <v>0.15966386554621848</v>
      </c>
      <c r="W131" t="s">
        <v>179</v>
      </c>
      <c r="X131" t="s">
        <v>219</v>
      </c>
      <c r="Y131" t="s">
        <v>336</v>
      </c>
      <c r="Z131" s="4">
        <f>Tabla1_1[[#This Row],[Total Selling Value]]-Tabla1_1[[#This Row],[total_discount_value]]-Tabla1_1[[#This Row],[Total Buying Value]]</f>
        <v>-10.865399999999994</v>
      </c>
      <c r="AA131" s="23">
        <f>Tabla1_1[[#This Row],[beneficio_descuento]]/Tabla1_1[[#This Row],[Total Selling Value]]</f>
        <v>-0.10033613445378145</v>
      </c>
    </row>
    <row r="132" spans="1:27">
      <c r="A132">
        <v>44366</v>
      </c>
      <c r="B132" t="s">
        <v>61</v>
      </c>
      <c r="C132" t="s">
        <v>351</v>
      </c>
      <c r="D132">
        <v>5</v>
      </c>
      <c r="E132" t="s">
        <v>70</v>
      </c>
      <c r="F132" t="s">
        <v>71</v>
      </c>
      <c r="G132">
        <v>11</v>
      </c>
      <c r="H132" t="s">
        <v>114</v>
      </c>
      <c r="I132" t="s">
        <v>118</v>
      </c>
      <c r="J132" t="s">
        <v>122</v>
      </c>
      <c r="K132" s="4">
        <v>138</v>
      </c>
      <c r="L132" s="4">
        <v>173.88</v>
      </c>
      <c r="M132" s="4">
        <v>690</v>
      </c>
      <c r="N132" s="4">
        <v>869.4</v>
      </c>
      <c r="O132">
        <v>19</v>
      </c>
      <c r="P132" t="s">
        <v>131</v>
      </c>
      <c r="Q132">
        <v>2021</v>
      </c>
      <c r="R132" s="3">
        <v>44366</v>
      </c>
      <c r="S132" s="4">
        <v>95.634</v>
      </c>
      <c r="T132" s="4">
        <v>35.879999999999995</v>
      </c>
      <c r="U132" s="4">
        <v>179.39999999999998</v>
      </c>
      <c r="V132" s="23">
        <v>0.20634920634920634</v>
      </c>
      <c r="W132" t="s">
        <v>179</v>
      </c>
      <c r="X132" t="s">
        <v>216</v>
      </c>
      <c r="Y132" t="s">
        <v>336</v>
      </c>
      <c r="Z132" s="4">
        <f>Tabla1_1[[#This Row],[Total Selling Value]]-Tabla1_1[[#This Row],[total_discount_value]]-Tabla1_1[[#This Row],[Total Buying Value]]</f>
        <v>83.765999999999963</v>
      </c>
      <c r="AA132" s="23">
        <f>Tabla1_1[[#This Row],[beneficio_descuento]]/Tabla1_1[[#This Row],[Total Selling Value]]</f>
        <v>9.6349206349206309E-2</v>
      </c>
    </row>
    <row r="133" spans="1:27">
      <c r="A133">
        <v>44367</v>
      </c>
      <c r="B133" t="s">
        <v>41</v>
      </c>
      <c r="C133" t="s">
        <v>352</v>
      </c>
      <c r="D133">
        <v>1</v>
      </c>
      <c r="E133" t="s">
        <v>68</v>
      </c>
      <c r="F133" t="s">
        <v>138</v>
      </c>
      <c r="G133">
        <v>22</v>
      </c>
      <c r="H133" t="s">
        <v>91</v>
      </c>
      <c r="I133" t="s">
        <v>120</v>
      </c>
      <c r="J133" t="s">
        <v>125</v>
      </c>
      <c r="K133" s="4">
        <v>13</v>
      </c>
      <c r="L133" s="4">
        <v>16.64</v>
      </c>
      <c r="M133" s="4">
        <v>13</v>
      </c>
      <c r="N133" s="4">
        <v>16.64</v>
      </c>
      <c r="O133">
        <v>20</v>
      </c>
      <c r="P133" t="s">
        <v>131</v>
      </c>
      <c r="Q133">
        <v>2021</v>
      </c>
      <c r="R133" s="3">
        <v>44367</v>
      </c>
      <c r="S133" s="4">
        <v>3.6608000000000001</v>
      </c>
      <c r="T133" s="4">
        <v>3.6400000000000006</v>
      </c>
      <c r="U133" s="4">
        <v>3.6400000000000006</v>
      </c>
      <c r="V133" s="23">
        <v>0.21875000000000003</v>
      </c>
      <c r="W133" t="s">
        <v>179</v>
      </c>
      <c r="X133" t="s">
        <v>219</v>
      </c>
      <c r="Y133" t="s">
        <v>336</v>
      </c>
      <c r="Z133" s="4">
        <f>Tabla1_1[[#This Row],[Total Selling Value]]-Tabla1_1[[#This Row],[total_discount_value]]-Tabla1_1[[#This Row],[Total Buying Value]]</f>
        <v>-2.0799999999999486E-2</v>
      </c>
      <c r="AA133" s="23">
        <f>Tabla1_1[[#This Row],[beneficio_descuento]]/Tabla1_1[[#This Row],[Total Selling Value]]</f>
        <v>-1.249999999999969E-3</v>
      </c>
    </row>
    <row r="134" spans="1:27">
      <c r="A134">
        <v>44370</v>
      </c>
      <c r="B134" t="s">
        <v>41</v>
      </c>
      <c r="C134" t="s">
        <v>353</v>
      </c>
      <c r="D134">
        <v>4</v>
      </c>
      <c r="E134" t="s">
        <v>70</v>
      </c>
      <c r="F134" t="s">
        <v>71</v>
      </c>
      <c r="G134">
        <v>26</v>
      </c>
      <c r="H134" t="s">
        <v>91</v>
      </c>
      <c r="I134" t="s">
        <v>120</v>
      </c>
      <c r="J134" t="s">
        <v>125</v>
      </c>
      <c r="K134" s="4">
        <v>13</v>
      </c>
      <c r="L134" s="4">
        <v>16.64</v>
      </c>
      <c r="M134" s="4">
        <v>52</v>
      </c>
      <c r="N134" s="4">
        <v>66.56</v>
      </c>
      <c r="O134">
        <v>23</v>
      </c>
      <c r="P134" t="s">
        <v>131</v>
      </c>
      <c r="Q134">
        <v>2021</v>
      </c>
      <c r="R134" s="3">
        <v>44370</v>
      </c>
      <c r="S134" s="4">
        <v>17.305600000000002</v>
      </c>
      <c r="T134" s="4">
        <v>3.6400000000000006</v>
      </c>
      <c r="U134" s="4">
        <v>14.560000000000002</v>
      </c>
      <c r="V134" s="23">
        <v>0.21875000000000003</v>
      </c>
      <c r="W134" t="s">
        <v>179</v>
      </c>
      <c r="X134" t="s">
        <v>216</v>
      </c>
      <c r="Y134" t="s">
        <v>336</v>
      </c>
      <c r="Z134" s="4">
        <f>Tabla1_1[[#This Row],[Total Selling Value]]-Tabla1_1[[#This Row],[total_discount_value]]-Tabla1_1[[#This Row],[Total Buying Value]]</f>
        <v>-2.745599999999996</v>
      </c>
      <c r="AA134" s="23">
        <f>Tabla1_1[[#This Row],[beneficio_descuento]]/Tabla1_1[[#This Row],[Total Selling Value]]</f>
        <v>-4.1249999999999939E-2</v>
      </c>
    </row>
    <row r="135" spans="1:27">
      <c r="A135">
        <v>44371</v>
      </c>
      <c r="B135" t="s">
        <v>51</v>
      </c>
      <c r="C135" t="s">
        <v>354</v>
      </c>
      <c r="D135">
        <v>13</v>
      </c>
      <c r="E135" t="s">
        <v>70</v>
      </c>
      <c r="F135" t="s">
        <v>71</v>
      </c>
      <c r="G135">
        <v>1</v>
      </c>
      <c r="H135" t="s">
        <v>103</v>
      </c>
      <c r="I135" t="s">
        <v>120</v>
      </c>
      <c r="J135" t="s">
        <v>124</v>
      </c>
      <c r="K135" s="4">
        <v>44</v>
      </c>
      <c r="L135" s="4">
        <v>48.4</v>
      </c>
      <c r="M135" s="4">
        <v>572</v>
      </c>
      <c r="N135" s="4">
        <v>629.19999999999993</v>
      </c>
      <c r="O135">
        <v>24</v>
      </c>
      <c r="P135" t="s">
        <v>131</v>
      </c>
      <c r="Q135">
        <v>2021</v>
      </c>
      <c r="R135" s="3">
        <v>44371</v>
      </c>
      <c r="S135" s="4">
        <v>6.2919999999999998</v>
      </c>
      <c r="T135" s="4">
        <v>4.3999999999999986</v>
      </c>
      <c r="U135" s="4">
        <v>57.199999999999982</v>
      </c>
      <c r="V135" s="23">
        <v>9.0909090909090884E-2</v>
      </c>
      <c r="W135" t="s">
        <v>179</v>
      </c>
      <c r="X135" t="s">
        <v>216</v>
      </c>
      <c r="Y135" t="s">
        <v>336</v>
      </c>
      <c r="Z135" s="4">
        <f>Tabla1_1[[#This Row],[Total Selling Value]]-Tabla1_1[[#This Row],[total_discount_value]]-Tabla1_1[[#This Row],[Total Buying Value]]</f>
        <v>50.907999999999902</v>
      </c>
      <c r="AA135" s="23">
        <f>Tabla1_1[[#This Row],[beneficio_descuento]]/Tabla1_1[[#This Row],[Total Selling Value]]</f>
        <v>8.0909090909090764E-2</v>
      </c>
    </row>
    <row r="136" spans="1:27">
      <c r="A136">
        <v>44373</v>
      </c>
      <c r="B136" t="s">
        <v>57</v>
      </c>
      <c r="C136" t="s">
        <v>355</v>
      </c>
      <c r="D136">
        <v>7</v>
      </c>
      <c r="E136" t="s">
        <v>71</v>
      </c>
      <c r="F136" t="s">
        <v>71</v>
      </c>
      <c r="G136">
        <v>1</v>
      </c>
      <c r="H136" t="s">
        <v>109</v>
      </c>
      <c r="I136" t="s">
        <v>119</v>
      </c>
      <c r="J136" t="s">
        <v>125</v>
      </c>
      <c r="K136" s="4">
        <v>6</v>
      </c>
      <c r="L136" s="4">
        <v>7.8599999999999994</v>
      </c>
      <c r="M136" s="4">
        <v>42</v>
      </c>
      <c r="N136" s="4">
        <v>55.02</v>
      </c>
      <c r="O136">
        <v>26</v>
      </c>
      <c r="P136" t="s">
        <v>131</v>
      </c>
      <c r="Q136">
        <v>2021</v>
      </c>
      <c r="R136" s="3">
        <v>44373</v>
      </c>
      <c r="S136" s="4">
        <v>0.55020000000000002</v>
      </c>
      <c r="T136" s="4">
        <v>1.8599999999999994</v>
      </c>
      <c r="U136" s="4">
        <v>13.019999999999996</v>
      </c>
      <c r="V136" s="23">
        <v>0.23664122137404572</v>
      </c>
      <c r="W136" t="s">
        <v>179</v>
      </c>
      <c r="X136" t="s">
        <v>216</v>
      </c>
      <c r="Y136" t="s">
        <v>336</v>
      </c>
      <c r="Z136" s="4">
        <f>Tabla1_1[[#This Row],[Total Selling Value]]-Tabla1_1[[#This Row],[total_discount_value]]-Tabla1_1[[#This Row],[Total Buying Value]]</f>
        <v>12.469800000000006</v>
      </c>
      <c r="AA136" s="23">
        <f>Tabla1_1[[#This Row],[beneficio_descuento]]/Tabla1_1[[#This Row],[Total Selling Value]]</f>
        <v>0.22664122137404591</v>
      </c>
    </row>
    <row r="137" spans="1:27">
      <c r="A137">
        <v>44374</v>
      </c>
      <c r="B137" t="s">
        <v>44</v>
      </c>
      <c r="C137" t="s">
        <v>356</v>
      </c>
      <c r="D137">
        <v>11</v>
      </c>
      <c r="E137" t="s">
        <v>70</v>
      </c>
      <c r="F137" t="s">
        <v>138</v>
      </c>
      <c r="G137">
        <v>21</v>
      </c>
      <c r="H137" t="s">
        <v>95</v>
      </c>
      <c r="I137" t="s">
        <v>119</v>
      </c>
      <c r="J137" t="s">
        <v>122</v>
      </c>
      <c r="K137" s="4">
        <v>133</v>
      </c>
      <c r="L137" s="4">
        <v>155.61000000000001</v>
      </c>
      <c r="M137" s="4">
        <v>1463</v>
      </c>
      <c r="N137" s="4">
        <v>1711.71</v>
      </c>
      <c r="O137">
        <v>27</v>
      </c>
      <c r="P137" t="s">
        <v>131</v>
      </c>
      <c r="Q137">
        <v>2021</v>
      </c>
      <c r="R137" s="3">
        <v>44374</v>
      </c>
      <c r="S137" s="4">
        <v>359.45909999999998</v>
      </c>
      <c r="T137" s="4">
        <v>22.610000000000014</v>
      </c>
      <c r="U137" s="4">
        <v>248.71000000000015</v>
      </c>
      <c r="V137" s="23">
        <v>0.14529914529914539</v>
      </c>
      <c r="W137" t="s">
        <v>147</v>
      </c>
      <c r="X137" t="s">
        <v>219</v>
      </c>
      <c r="Y137" t="s">
        <v>336</v>
      </c>
      <c r="Z137" s="4">
        <f>Tabla1_1[[#This Row],[Total Selling Value]]-Tabla1_1[[#This Row],[total_discount_value]]-Tabla1_1[[#This Row],[Total Buying Value]]</f>
        <v>-110.7491</v>
      </c>
      <c r="AA137" s="23">
        <f>Tabla1_1[[#This Row],[beneficio_descuento]]/Tabla1_1[[#This Row],[Total Selling Value]]</f>
        <v>-6.4700854700854696E-2</v>
      </c>
    </row>
    <row r="138" spans="1:27">
      <c r="A138">
        <v>44375</v>
      </c>
      <c r="B138" t="s">
        <v>52</v>
      </c>
      <c r="C138" t="s">
        <v>357</v>
      </c>
      <c r="D138">
        <v>2</v>
      </c>
      <c r="E138" t="s">
        <v>71</v>
      </c>
      <c r="F138" t="s">
        <v>138</v>
      </c>
      <c r="G138">
        <v>43</v>
      </c>
      <c r="H138" t="s">
        <v>104</v>
      </c>
      <c r="I138" t="s">
        <v>117</v>
      </c>
      <c r="J138" t="s">
        <v>122</v>
      </c>
      <c r="K138" s="4">
        <v>126</v>
      </c>
      <c r="L138" s="4">
        <v>162.54</v>
      </c>
      <c r="M138" s="4">
        <v>252</v>
      </c>
      <c r="N138" s="4">
        <v>325.08</v>
      </c>
      <c r="O138">
        <v>28</v>
      </c>
      <c r="P138" t="s">
        <v>131</v>
      </c>
      <c r="Q138">
        <v>2021</v>
      </c>
      <c r="R138" s="3">
        <v>44375</v>
      </c>
      <c r="S138" s="4">
        <v>139.78440000000001</v>
      </c>
      <c r="T138" s="4">
        <v>36.539999999999992</v>
      </c>
      <c r="U138" s="4">
        <v>73.079999999999984</v>
      </c>
      <c r="V138" s="23">
        <v>0.22480620155038755</v>
      </c>
      <c r="W138" t="s">
        <v>179</v>
      </c>
      <c r="X138" t="s">
        <v>219</v>
      </c>
      <c r="Y138" t="s">
        <v>336</v>
      </c>
      <c r="Z138" s="4">
        <f>Tabla1_1[[#This Row],[Total Selling Value]]-Tabla1_1[[#This Row],[total_discount_value]]-Tabla1_1[[#This Row],[Total Buying Value]]</f>
        <v>-66.704400000000021</v>
      </c>
      <c r="AA138" s="23">
        <f>Tabla1_1[[#This Row],[beneficio_descuento]]/Tabla1_1[[#This Row],[Total Selling Value]]</f>
        <v>-0.20519379844961247</v>
      </c>
    </row>
    <row r="139" spans="1:27">
      <c r="A139">
        <v>44375</v>
      </c>
      <c r="B139" t="s">
        <v>24</v>
      </c>
      <c r="C139" t="s">
        <v>358</v>
      </c>
      <c r="D139">
        <v>7</v>
      </c>
      <c r="E139" t="s">
        <v>71</v>
      </c>
      <c r="F139" t="s">
        <v>71</v>
      </c>
      <c r="G139">
        <v>40</v>
      </c>
      <c r="H139" t="s">
        <v>77</v>
      </c>
      <c r="I139" t="s">
        <v>121</v>
      </c>
      <c r="J139" t="s">
        <v>125</v>
      </c>
      <c r="K139" s="4">
        <v>5</v>
      </c>
      <c r="L139" s="4">
        <v>6.7</v>
      </c>
      <c r="M139" s="4">
        <v>35</v>
      </c>
      <c r="N139" s="4">
        <v>46.9</v>
      </c>
      <c r="O139">
        <v>28</v>
      </c>
      <c r="P139" t="s">
        <v>131</v>
      </c>
      <c r="Q139">
        <v>2021</v>
      </c>
      <c r="R139" s="3">
        <v>44375</v>
      </c>
      <c r="S139" s="4">
        <v>18.760000000000002</v>
      </c>
      <c r="T139" s="4">
        <v>1.7000000000000002</v>
      </c>
      <c r="U139" s="4">
        <v>11.900000000000002</v>
      </c>
      <c r="V139" s="23">
        <v>0.25373134328358216</v>
      </c>
      <c r="W139" t="s">
        <v>179</v>
      </c>
      <c r="X139" t="s">
        <v>216</v>
      </c>
      <c r="Y139" t="s">
        <v>336</v>
      </c>
      <c r="Z139" s="4">
        <f>Tabla1_1[[#This Row],[Total Selling Value]]-Tabla1_1[[#This Row],[total_discount_value]]-Tabla1_1[[#This Row],[Total Buying Value]]</f>
        <v>-6.860000000000003</v>
      </c>
      <c r="AA139" s="23">
        <f>Tabla1_1[[#This Row],[beneficio_descuento]]/Tabla1_1[[#This Row],[Total Selling Value]]</f>
        <v>-0.14626865671641798</v>
      </c>
    </row>
    <row r="140" spans="1:27">
      <c r="A140">
        <v>44376</v>
      </c>
      <c r="B140" t="s">
        <v>29</v>
      </c>
      <c r="C140" t="s">
        <v>359</v>
      </c>
      <c r="D140">
        <v>4</v>
      </c>
      <c r="E140" t="s">
        <v>70</v>
      </c>
      <c r="F140" t="s">
        <v>71</v>
      </c>
      <c r="G140">
        <v>16</v>
      </c>
      <c r="H140" t="s">
        <v>113</v>
      </c>
      <c r="I140" t="s">
        <v>120</v>
      </c>
      <c r="J140" t="s">
        <v>123</v>
      </c>
      <c r="K140" s="4">
        <v>112</v>
      </c>
      <c r="L140" s="4">
        <v>146.72</v>
      </c>
      <c r="M140" s="4">
        <v>448</v>
      </c>
      <c r="N140" s="4">
        <v>586.88</v>
      </c>
      <c r="O140">
        <v>29</v>
      </c>
      <c r="P140" t="s">
        <v>131</v>
      </c>
      <c r="Q140">
        <v>2021</v>
      </c>
      <c r="R140" s="3">
        <v>44376</v>
      </c>
      <c r="S140" s="4">
        <v>93.900800000000004</v>
      </c>
      <c r="T140" s="4">
        <v>34.72</v>
      </c>
      <c r="U140" s="4">
        <v>138.88</v>
      </c>
      <c r="V140" s="23">
        <v>0.23664122137404581</v>
      </c>
      <c r="W140" t="s">
        <v>179</v>
      </c>
      <c r="X140" t="s">
        <v>216</v>
      </c>
      <c r="Y140" t="s">
        <v>336</v>
      </c>
      <c r="Z140" s="4">
        <f>Tabla1_1[[#This Row],[Total Selling Value]]-Tabla1_1[[#This Row],[total_discount_value]]-Tabla1_1[[#This Row],[Total Buying Value]]</f>
        <v>44.979199999999992</v>
      </c>
      <c r="AA140" s="23">
        <f>Tabla1_1[[#This Row],[beneficio_descuento]]/Tabla1_1[[#This Row],[Total Selling Value]]</f>
        <v>7.664122137404579E-2</v>
      </c>
    </row>
    <row r="141" spans="1:27">
      <c r="A141">
        <v>44378</v>
      </c>
      <c r="B141" t="s">
        <v>44</v>
      </c>
      <c r="C141" t="s">
        <v>360</v>
      </c>
      <c r="D141">
        <v>11</v>
      </c>
      <c r="E141" t="s">
        <v>70</v>
      </c>
      <c r="F141" t="s">
        <v>138</v>
      </c>
      <c r="G141">
        <v>27</v>
      </c>
      <c r="H141" t="s">
        <v>95</v>
      </c>
      <c r="I141" t="s">
        <v>119</v>
      </c>
      <c r="J141" t="s">
        <v>122</v>
      </c>
      <c r="K141" s="4">
        <v>133</v>
      </c>
      <c r="L141" s="4">
        <v>155.61000000000001</v>
      </c>
      <c r="M141" s="4">
        <v>1463</v>
      </c>
      <c r="N141" s="4">
        <v>1711.71</v>
      </c>
      <c r="O141">
        <v>1</v>
      </c>
      <c r="P141" t="s">
        <v>132</v>
      </c>
      <c r="Q141">
        <v>2021</v>
      </c>
      <c r="R141" s="3">
        <v>44378</v>
      </c>
      <c r="S141" s="4">
        <v>462.16170000000005</v>
      </c>
      <c r="T141" s="4">
        <v>22.610000000000014</v>
      </c>
      <c r="U141" s="4">
        <v>248.71000000000015</v>
      </c>
      <c r="V141" s="23">
        <v>0.14529914529914539</v>
      </c>
      <c r="W141" t="s">
        <v>147</v>
      </c>
      <c r="X141" t="s">
        <v>219</v>
      </c>
      <c r="Y141" t="s">
        <v>361</v>
      </c>
      <c r="Z141" s="4">
        <f>Tabla1_1[[#This Row],[Total Selling Value]]-Tabla1_1[[#This Row],[total_discount_value]]-Tabla1_1[[#This Row],[Total Buying Value]]</f>
        <v>-213.45170000000007</v>
      </c>
      <c r="AA141" s="23">
        <f>Tabla1_1[[#This Row],[beneficio_descuento]]/Tabla1_1[[#This Row],[Total Selling Value]]</f>
        <v>-0.12470085470085474</v>
      </c>
    </row>
    <row r="142" spans="1:27">
      <c r="A142">
        <v>44379</v>
      </c>
      <c r="B142" t="s">
        <v>40</v>
      </c>
      <c r="C142" t="s">
        <v>362</v>
      </c>
      <c r="D142">
        <v>11</v>
      </c>
      <c r="E142" t="s">
        <v>70</v>
      </c>
      <c r="F142" t="s">
        <v>138</v>
      </c>
      <c r="G142">
        <v>2</v>
      </c>
      <c r="H142" t="s">
        <v>90</v>
      </c>
      <c r="I142" t="s">
        <v>120</v>
      </c>
      <c r="J142" t="s">
        <v>122</v>
      </c>
      <c r="K142" s="4">
        <v>148</v>
      </c>
      <c r="L142" s="4">
        <v>164.28</v>
      </c>
      <c r="M142" s="4">
        <v>1628</v>
      </c>
      <c r="N142" s="4">
        <v>1807.08</v>
      </c>
      <c r="O142">
        <v>2</v>
      </c>
      <c r="P142" t="s">
        <v>132</v>
      </c>
      <c r="Q142">
        <v>2021</v>
      </c>
      <c r="R142" s="3">
        <v>44379</v>
      </c>
      <c r="S142" s="4">
        <v>36.141599999999997</v>
      </c>
      <c r="T142" s="4">
        <v>16.28</v>
      </c>
      <c r="U142" s="4">
        <v>179.08</v>
      </c>
      <c r="V142" s="23">
        <v>9.9099099099099114E-2</v>
      </c>
      <c r="W142" t="s">
        <v>178</v>
      </c>
      <c r="X142" t="s">
        <v>219</v>
      </c>
      <c r="Y142" t="s">
        <v>361</v>
      </c>
      <c r="Z142" s="4">
        <f>Tabla1_1[[#This Row],[Total Selling Value]]-Tabla1_1[[#This Row],[total_discount_value]]-Tabla1_1[[#This Row],[Total Buying Value]]</f>
        <v>142.9384</v>
      </c>
      <c r="AA142" s="23">
        <f>Tabla1_1[[#This Row],[beneficio_descuento]]/Tabla1_1[[#This Row],[Total Selling Value]]</f>
        <v>7.909909909909911E-2</v>
      </c>
    </row>
    <row r="143" spans="1:27">
      <c r="A143">
        <v>44380</v>
      </c>
      <c r="B143" t="s">
        <v>58</v>
      </c>
      <c r="C143" t="s">
        <v>363</v>
      </c>
      <c r="D143">
        <v>9</v>
      </c>
      <c r="E143" t="s">
        <v>71</v>
      </c>
      <c r="F143" t="s">
        <v>138</v>
      </c>
      <c r="G143">
        <v>50</v>
      </c>
      <c r="H143" t="s">
        <v>110</v>
      </c>
      <c r="I143" t="s">
        <v>121</v>
      </c>
      <c r="J143" t="s">
        <v>123</v>
      </c>
      <c r="K143" s="4">
        <v>95</v>
      </c>
      <c r="L143" s="4">
        <v>119.7</v>
      </c>
      <c r="M143" s="4">
        <v>855</v>
      </c>
      <c r="N143" s="4">
        <v>1077.3</v>
      </c>
      <c r="O143">
        <v>3</v>
      </c>
      <c r="P143" t="s">
        <v>132</v>
      </c>
      <c r="Q143">
        <v>2021</v>
      </c>
      <c r="R143" s="3">
        <v>44380</v>
      </c>
      <c r="S143" s="4">
        <v>538.65</v>
      </c>
      <c r="T143" s="4">
        <v>24.700000000000003</v>
      </c>
      <c r="U143" s="4">
        <v>222.3</v>
      </c>
      <c r="V143" s="23">
        <v>0.20634920634920637</v>
      </c>
      <c r="W143" t="s">
        <v>147</v>
      </c>
      <c r="X143" t="s">
        <v>219</v>
      </c>
      <c r="Y143" t="s">
        <v>361</v>
      </c>
      <c r="Z143" s="4">
        <f>Tabla1_1[[#This Row],[Total Selling Value]]-Tabla1_1[[#This Row],[total_discount_value]]-Tabla1_1[[#This Row],[Total Buying Value]]</f>
        <v>-316.35000000000002</v>
      </c>
      <c r="AA143" s="23">
        <f>Tabla1_1[[#This Row],[beneficio_descuento]]/Tabla1_1[[#This Row],[Total Selling Value]]</f>
        <v>-0.29365079365079366</v>
      </c>
    </row>
    <row r="144" spans="1:27">
      <c r="A144">
        <v>44380</v>
      </c>
      <c r="B144" t="s">
        <v>26</v>
      </c>
      <c r="C144" t="s">
        <v>364</v>
      </c>
      <c r="D144">
        <v>8</v>
      </c>
      <c r="E144" t="s">
        <v>71</v>
      </c>
      <c r="F144" t="s">
        <v>138</v>
      </c>
      <c r="G144">
        <v>51</v>
      </c>
      <c r="H144" t="s">
        <v>79</v>
      </c>
      <c r="I144" t="s">
        <v>119</v>
      </c>
      <c r="J144" t="s">
        <v>123</v>
      </c>
      <c r="K144" s="4">
        <v>71</v>
      </c>
      <c r="L144" s="4">
        <v>80.94</v>
      </c>
      <c r="M144" s="4">
        <v>568</v>
      </c>
      <c r="N144" s="4">
        <v>647.52</v>
      </c>
      <c r="O144">
        <v>3</v>
      </c>
      <c r="P144" t="s">
        <v>132</v>
      </c>
      <c r="Q144">
        <v>2021</v>
      </c>
      <c r="R144" s="3">
        <v>44380</v>
      </c>
      <c r="S144" s="4">
        <v>330.23520000000002</v>
      </c>
      <c r="T144" s="4">
        <v>9.9399999999999977</v>
      </c>
      <c r="U144" s="4">
        <v>79.519999999999982</v>
      </c>
      <c r="V144" s="23">
        <v>0.12280701754385963</v>
      </c>
      <c r="W144" t="s">
        <v>179</v>
      </c>
      <c r="X144" t="s">
        <v>219</v>
      </c>
      <c r="Y144" t="s">
        <v>361</v>
      </c>
      <c r="Z144" s="4">
        <f>Tabla1_1[[#This Row],[Total Selling Value]]-Tabla1_1[[#This Row],[total_discount_value]]-Tabla1_1[[#This Row],[Total Buying Value]]</f>
        <v>-250.71520000000004</v>
      </c>
      <c r="AA144" s="23">
        <f>Tabla1_1[[#This Row],[beneficio_descuento]]/Tabla1_1[[#This Row],[Total Selling Value]]</f>
        <v>-0.38719298245614042</v>
      </c>
    </row>
    <row r="145" spans="1:27">
      <c r="A145">
        <v>44382</v>
      </c>
      <c r="B145" t="s">
        <v>49</v>
      </c>
      <c r="C145" t="s">
        <v>365</v>
      </c>
      <c r="D145">
        <v>8</v>
      </c>
      <c r="E145" t="s">
        <v>70</v>
      </c>
      <c r="F145" t="s">
        <v>71</v>
      </c>
      <c r="G145">
        <v>11</v>
      </c>
      <c r="H145" t="s">
        <v>101</v>
      </c>
      <c r="I145" t="s">
        <v>119</v>
      </c>
      <c r="J145" t="s">
        <v>123</v>
      </c>
      <c r="K145" s="4">
        <v>105</v>
      </c>
      <c r="L145" s="4">
        <v>142.80000000000001</v>
      </c>
      <c r="M145" s="4">
        <v>840</v>
      </c>
      <c r="N145" s="4">
        <v>1142.4000000000001</v>
      </c>
      <c r="O145">
        <v>5</v>
      </c>
      <c r="P145" t="s">
        <v>132</v>
      </c>
      <c r="Q145">
        <v>2021</v>
      </c>
      <c r="R145" s="3">
        <v>44382</v>
      </c>
      <c r="S145" s="4">
        <v>125.66400000000002</v>
      </c>
      <c r="T145" s="4">
        <v>37.800000000000011</v>
      </c>
      <c r="U145" s="4">
        <v>302.40000000000009</v>
      </c>
      <c r="V145" s="23">
        <v>0.26470588235294124</v>
      </c>
      <c r="W145" t="s">
        <v>147</v>
      </c>
      <c r="X145" t="s">
        <v>216</v>
      </c>
      <c r="Y145" t="s">
        <v>361</v>
      </c>
      <c r="Z145" s="4">
        <f>Tabla1_1[[#This Row],[Total Selling Value]]-Tabla1_1[[#This Row],[total_discount_value]]-Tabla1_1[[#This Row],[Total Buying Value]]</f>
        <v>176.7360000000001</v>
      </c>
      <c r="AA145" s="23">
        <f>Tabla1_1[[#This Row],[beneficio_descuento]]/Tabla1_1[[#This Row],[Total Selling Value]]</f>
        <v>0.15470588235294125</v>
      </c>
    </row>
    <row r="146" spans="1:27">
      <c r="A146">
        <v>44383</v>
      </c>
      <c r="B146" t="s">
        <v>61</v>
      </c>
      <c r="C146" t="s">
        <v>366</v>
      </c>
      <c r="D146">
        <v>15</v>
      </c>
      <c r="E146" t="s">
        <v>70</v>
      </c>
      <c r="F146" t="s">
        <v>138</v>
      </c>
      <c r="G146">
        <v>35</v>
      </c>
      <c r="H146" t="s">
        <v>114</v>
      </c>
      <c r="I146" t="s">
        <v>118</v>
      </c>
      <c r="J146" t="s">
        <v>122</v>
      </c>
      <c r="K146" s="4">
        <v>138</v>
      </c>
      <c r="L146" s="4">
        <v>173.88</v>
      </c>
      <c r="M146" s="4">
        <v>2070</v>
      </c>
      <c r="N146" s="4">
        <v>2608.1999999999998</v>
      </c>
      <c r="O146">
        <v>6</v>
      </c>
      <c r="P146" t="s">
        <v>132</v>
      </c>
      <c r="Q146">
        <v>2021</v>
      </c>
      <c r="R146" s="3">
        <v>44383</v>
      </c>
      <c r="S146" s="4">
        <v>912.86999999999989</v>
      </c>
      <c r="T146" s="4">
        <v>35.879999999999995</v>
      </c>
      <c r="U146" s="4">
        <v>538.19999999999993</v>
      </c>
      <c r="V146" s="23">
        <v>0.20634920634920634</v>
      </c>
      <c r="W146" t="s">
        <v>178</v>
      </c>
      <c r="X146" t="s">
        <v>219</v>
      </c>
      <c r="Y146" t="s">
        <v>361</v>
      </c>
      <c r="Z146" s="4">
        <f>Tabla1_1[[#This Row],[Total Selling Value]]-Tabla1_1[[#This Row],[total_discount_value]]-Tabla1_1[[#This Row],[Total Buying Value]]</f>
        <v>-374.67000000000007</v>
      </c>
      <c r="AA146" s="23">
        <f>Tabla1_1[[#This Row],[beneficio_descuento]]/Tabla1_1[[#This Row],[Total Selling Value]]</f>
        <v>-0.1436507936507937</v>
      </c>
    </row>
    <row r="147" spans="1:27">
      <c r="A147">
        <v>44385</v>
      </c>
      <c r="B147" t="s">
        <v>23</v>
      </c>
      <c r="C147" t="s">
        <v>367</v>
      </c>
      <c r="D147">
        <v>10</v>
      </c>
      <c r="E147" t="s">
        <v>70</v>
      </c>
      <c r="F147" t="s">
        <v>71</v>
      </c>
      <c r="G147">
        <v>44</v>
      </c>
      <c r="H147" t="s">
        <v>76</v>
      </c>
      <c r="I147" t="s">
        <v>119</v>
      </c>
      <c r="J147" t="s">
        <v>124</v>
      </c>
      <c r="K147" s="4">
        <v>44</v>
      </c>
      <c r="L147" s="4">
        <v>48.84</v>
      </c>
      <c r="M147" s="4">
        <v>440</v>
      </c>
      <c r="N147" s="4">
        <v>488.4</v>
      </c>
      <c r="O147">
        <v>8</v>
      </c>
      <c r="P147" t="s">
        <v>132</v>
      </c>
      <c r="Q147">
        <v>2021</v>
      </c>
      <c r="R147" s="3">
        <v>44385</v>
      </c>
      <c r="S147" s="4">
        <v>214.89599999999999</v>
      </c>
      <c r="T147" s="4">
        <v>4.8400000000000034</v>
      </c>
      <c r="U147" s="4">
        <v>48.400000000000034</v>
      </c>
      <c r="V147" s="23">
        <v>9.9099099099099169E-2</v>
      </c>
      <c r="W147" t="s">
        <v>179</v>
      </c>
      <c r="X147" t="s">
        <v>216</v>
      </c>
      <c r="Y147" t="s">
        <v>361</v>
      </c>
      <c r="Z147" s="4">
        <f>Tabla1_1[[#This Row],[Total Selling Value]]-Tabla1_1[[#This Row],[total_discount_value]]-Tabla1_1[[#This Row],[Total Buying Value]]</f>
        <v>-166.49599999999998</v>
      </c>
      <c r="AA147" s="23">
        <f>Tabla1_1[[#This Row],[beneficio_descuento]]/Tabla1_1[[#This Row],[Total Selling Value]]</f>
        <v>-0.34090090090090086</v>
      </c>
    </row>
    <row r="148" spans="1:27">
      <c r="A148">
        <v>44387</v>
      </c>
      <c r="B148" t="s">
        <v>33</v>
      </c>
      <c r="C148" t="s">
        <v>368</v>
      </c>
      <c r="D148">
        <v>6</v>
      </c>
      <c r="E148" t="s">
        <v>68</v>
      </c>
      <c r="F148" t="s">
        <v>138</v>
      </c>
      <c r="G148">
        <v>37</v>
      </c>
      <c r="H148" t="s">
        <v>83</v>
      </c>
      <c r="I148" t="s">
        <v>121</v>
      </c>
      <c r="J148" t="s">
        <v>124</v>
      </c>
      <c r="K148" s="4">
        <v>55</v>
      </c>
      <c r="L148" s="4">
        <v>58.3</v>
      </c>
      <c r="M148" s="4">
        <v>330</v>
      </c>
      <c r="N148" s="4">
        <v>349.8</v>
      </c>
      <c r="O148">
        <v>10</v>
      </c>
      <c r="P148" t="s">
        <v>132</v>
      </c>
      <c r="Q148">
        <v>2021</v>
      </c>
      <c r="R148" s="3">
        <v>44387</v>
      </c>
      <c r="S148" s="4">
        <v>129.42600000000002</v>
      </c>
      <c r="T148" s="4">
        <v>3.2999999999999972</v>
      </c>
      <c r="U148" s="4">
        <v>19.799999999999983</v>
      </c>
      <c r="V148" s="23">
        <v>5.6603773584905613E-2</v>
      </c>
      <c r="W148" t="s">
        <v>179</v>
      </c>
      <c r="X148" t="s">
        <v>219</v>
      </c>
      <c r="Y148" t="s">
        <v>361</v>
      </c>
      <c r="Z148" s="4">
        <f>Tabla1_1[[#This Row],[Total Selling Value]]-Tabla1_1[[#This Row],[total_discount_value]]-Tabla1_1[[#This Row],[Total Buying Value]]</f>
        <v>-109.626</v>
      </c>
      <c r="AA148" s="23">
        <f>Tabla1_1[[#This Row],[beneficio_descuento]]/Tabla1_1[[#This Row],[Total Selling Value]]</f>
        <v>-0.31339622641509435</v>
      </c>
    </row>
    <row r="149" spans="1:27">
      <c r="A149">
        <v>44388</v>
      </c>
      <c r="B149" t="s">
        <v>57</v>
      </c>
      <c r="C149" t="s">
        <v>369</v>
      </c>
      <c r="D149">
        <v>4</v>
      </c>
      <c r="E149" t="s">
        <v>68</v>
      </c>
      <c r="F149" t="s">
        <v>71</v>
      </c>
      <c r="G149">
        <v>28</v>
      </c>
      <c r="H149" t="s">
        <v>109</v>
      </c>
      <c r="I149" t="s">
        <v>119</v>
      </c>
      <c r="J149" t="s">
        <v>125</v>
      </c>
      <c r="K149" s="4">
        <v>6</v>
      </c>
      <c r="L149" s="4">
        <v>7.8599999999999994</v>
      </c>
      <c r="M149" s="4">
        <v>24</v>
      </c>
      <c r="N149" s="4">
        <v>31.44</v>
      </c>
      <c r="O149">
        <v>11</v>
      </c>
      <c r="P149" t="s">
        <v>132</v>
      </c>
      <c r="Q149">
        <v>2021</v>
      </c>
      <c r="R149" s="3">
        <v>44388</v>
      </c>
      <c r="S149" s="4">
        <v>8.8032000000000004</v>
      </c>
      <c r="T149" s="4">
        <v>1.8599999999999994</v>
      </c>
      <c r="U149" s="4">
        <v>7.4399999999999977</v>
      </c>
      <c r="V149" s="23">
        <v>0.23664122137404572</v>
      </c>
      <c r="W149" t="s">
        <v>179</v>
      </c>
      <c r="X149" t="s">
        <v>216</v>
      </c>
      <c r="Y149" t="s">
        <v>361</v>
      </c>
      <c r="Z149" s="4">
        <f>Tabla1_1[[#This Row],[Total Selling Value]]-Tabla1_1[[#This Row],[total_discount_value]]-Tabla1_1[[#This Row],[Total Buying Value]]</f>
        <v>-1.3631999999999991</v>
      </c>
      <c r="AA149" s="23">
        <f>Tabla1_1[[#This Row],[beneficio_descuento]]/Tabla1_1[[#This Row],[Total Selling Value]]</f>
        <v>-4.3358778625954164E-2</v>
      </c>
    </row>
    <row r="150" spans="1:27">
      <c r="A150">
        <v>44390</v>
      </c>
      <c r="B150" t="s">
        <v>60</v>
      </c>
      <c r="C150" t="s">
        <v>370</v>
      </c>
      <c r="D150">
        <v>1</v>
      </c>
      <c r="E150" t="s">
        <v>70</v>
      </c>
      <c r="F150" t="s">
        <v>138</v>
      </c>
      <c r="G150">
        <v>45</v>
      </c>
      <c r="H150" t="s">
        <v>112</v>
      </c>
      <c r="I150" t="s">
        <v>120</v>
      </c>
      <c r="J150" t="s">
        <v>122</v>
      </c>
      <c r="K150" s="4">
        <v>150</v>
      </c>
      <c r="L150" s="4">
        <v>210</v>
      </c>
      <c r="M150" s="4">
        <v>150</v>
      </c>
      <c r="N150" s="4">
        <v>210</v>
      </c>
      <c r="O150">
        <v>13</v>
      </c>
      <c r="P150" t="s">
        <v>132</v>
      </c>
      <c r="Q150">
        <v>2021</v>
      </c>
      <c r="R150" s="3">
        <v>44390</v>
      </c>
      <c r="S150" s="4">
        <v>94.5</v>
      </c>
      <c r="T150" s="4">
        <v>60</v>
      </c>
      <c r="U150" s="4">
        <v>60</v>
      </c>
      <c r="V150" s="23">
        <v>0.2857142857142857</v>
      </c>
      <c r="W150" t="s">
        <v>179</v>
      </c>
      <c r="X150" t="s">
        <v>219</v>
      </c>
      <c r="Y150" t="s">
        <v>361</v>
      </c>
      <c r="Z150" s="4">
        <f>Tabla1_1[[#This Row],[Total Selling Value]]-Tabla1_1[[#This Row],[total_discount_value]]-Tabla1_1[[#This Row],[Total Buying Value]]</f>
        <v>-34.5</v>
      </c>
      <c r="AA150" s="23">
        <f>Tabla1_1[[#This Row],[beneficio_descuento]]/Tabla1_1[[#This Row],[Total Selling Value]]</f>
        <v>-0.16428571428571428</v>
      </c>
    </row>
    <row r="151" spans="1:27">
      <c r="A151">
        <v>44393</v>
      </c>
      <c r="B151" t="s">
        <v>32</v>
      </c>
      <c r="C151" t="s">
        <v>371</v>
      </c>
      <c r="D151">
        <v>8</v>
      </c>
      <c r="E151" t="s">
        <v>68</v>
      </c>
      <c r="F151" t="s">
        <v>138</v>
      </c>
      <c r="G151">
        <v>42</v>
      </c>
      <c r="H151" t="s">
        <v>82</v>
      </c>
      <c r="I151" t="s">
        <v>117</v>
      </c>
      <c r="J151" t="s">
        <v>122</v>
      </c>
      <c r="K151" s="4">
        <v>141</v>
      </c>
      <c r="L151" s="4">
        <v>149.46</v>
      </c>
      <c r="M151" s="4">
        <v>1128</v>
      </c>
      <c r="N151" s="4">
        <v>1195.68</v>
      </c>
      <c r="O151">
        <v>16</v>
      </c>
      <c r="P151" t="s">
        <v>132</v>
      </c>
      <c r="Q151">
        <v>2021</v>
      </c>
      <c r="R151" s="3">
        <v>44393</v>
      </c>
      <c r="S151" s="4">
        <v>502.18560000000002</v>
      </c>
      <c r="T151" s="4">
        <v>8.460000000000008</v>
      </c>
      <c r="U151" s="4">
        <v>67.680000000000064</v>
      </c>
      <c r="V151" s="23">
        <v>5.660377358490571E-2</v>
      </c>
      <c r="W151" t="s">
        <v>147</v>
      </c>
      <c r="X151" t="s">
        <v>219</v>
      </c>
      <c r="Y151" t="s">
        <v>361</v>
      </c>
      <c r="Z151" s="4">
        <f>Tabla1_1[[#This Row],[Total Selling Value]]-Tabla1_1[[#This Row],[total_discount_value]]-Tabla1_1[[#This Row],[Total Buying Value]]</f>
        <v>-434.50559999999996</v>
      </c>
      <c r="AA151" s="23">
        <f>Tabla1_1[[#This Row],[beneficio_descuento]]/Tabla1_1[[#This Row],[Total Selling Value]]</f>
        <v>-0.36339622641509428</v>
      </c>
    </row>
    <row r="152" spans="1:27">
      <c r="A152">
        <v>44395</v>
      </c>
      <c r="B152" t="s">
        <v>46</v>
      </c>
      <c r="C152" t="s">
        <v>372</v>
      </c>
      <c r="D152">
        <v>14</v>
      </c>
      <c r="E152" t="s">
        <v>71</v>
      </c>
      <c r="F152" t="s">
        <v>71</v>
      </c>
      <c r="G152">
        <v>31</v>
      </c>
      <c r="H152" t="s">
        <v>97</v>
      </c>
      <c r="I152" t="s">
        <v>121</v>
      </c>
      <c r="J152" t="s">
        <v>124</v>
      </c>
      <c r="K152" s="4">
        <v>48</v>
      </c>
      <c r="L152" s="4">
        <v>57.12</v>
      </c>
      <c r="M152" s="4">
        <v>672</v>
      </c>
      <c r="N152" s="4">
        <v>799.68000000000006</v>
      </c>
      <c r="O152">
        <v>18</v>
      </c>
      <c r="P152" t="s">
        <v>132</v>
      </c>
      <c r="Q152">
        <v>2021</v>
      </c>
      <c r="R152" s="3">
        <v>44395</v>
      </c>
      <c r="S152" s="4">
        <v>247.9008</v>
      </c>
      <c r="T152" s="4">
        <v>9.1199999999999974</v>
      </c>
      <c r="U152" s="4">
        <v>127.67999999999996</v>
      </c>
      <c r="V152" s="23">
        <v>0.15966386554621842</v>
      </c>
      <c r="W152" t="s">
        <v>179</v>
      </c>
      <c r="X152" t="s">
        <v>216</v>
      </c>
      <c r="Y152" t="s">
        <v>361</v>
      </c>
      <c r="Z152" s="4">
        <f>Tabla1_1[[#This Row],[Total Selling Value]]-Tabla1_1[[#This Row],[total_discount_value]]-Tabla1_1[[#This Row],[Total Buying Value]]</f>
        <v>-120.22079999999994</v>
      </c>
      <c r="AA152" s="23">
        <f>Tabla1_1[[#This Row],[beneficio_descuento]]/Tabla1_1[[#This Row],[Total Selling Value]]</f>
        <v>-0.15033613445378144</v>
      </c>
    </row>
    <row r="153" spans="1:27">
      <c r="A153">
        <v>44397</v>
      </c>
      <c r="B153" t="s">
        <v>21</v>
      </c>
      <c r="C153" t="s">
        <v>373</v>
      </c>
      <c r="D153">
        <v>11</v>
      </c>
      <c r="E153" t="s">
        <v>71</v>
      </c>
      <c r="F153" t="s">
        <v>71</v>
      </c>
      <c r="G153">
        <v>3</v>
      </c>
      <c r="H153" t="s">
        <v>74</v>
      </c>
      <c r="I153" t="s">
        <v>118</v>
      </c>
      <c r="J153" t="s">
        <v>123</v>
      </c>
      <c r="K153" s="4">
        <v>72</v>
      </c>
      <c r="L153" s="4">
        <v>79.92</v>
      </c>
      <c r="M153" s="4">
        <v>792</v>
      </c>
      <c r="N153" s="4">
        <v>879.12</v>
      </c>
      <c r="O153">
        <v>20</v>
      </c>
      <c r="P153" t="s">
        <v>132</v>
      </c>
      <c r="Q153">
        <v>2021</v>
      </c>
      <c r="R153" s="3">
        <v>44397</v>
      </c>
      <c r="S153" s="4">
        <v>26.3736</v>
      </c>
      <c r="T153" s="4">
        <v>7.9200000000000017</v>
      </c>
      <c r="U153" s="4">
        <v>87.120000000000019</v>
      </c>
      <c r="V153" s="23">
        <v>9.9099099099099114E-2</v>
      </c>
      <c r="W153" t="s">
        <v>147</v>
      </c>
      <c r="X153" t="s">
        <v>216</v>
      </c>
      <c r="Y153" t="s">
        <v>361</v>
      </c>
      <c r="Z153" s="4">
        <f>Tabla1_1[[#This Row],[Total Selling Value]]-Tabla1_1[[#This Row],[total_discount_value]]-Tabla1_1[[#This Row],[Total Buying Value]]</f>
        <v>60.746399999999994</v>
      </c>
      <c r="AA153" s="23">
        <f>Tabla1_1[[#This Row],[beneficio_descuento]]/Tabla1_1[[#This Row],[Total Selling Value]]</f>
        <v>6.9099099099099087E-2</v>
      </c>
    </row>
    <row r="154" spans="1:27">
      <c r="A154">
        <v>44397</v>
      </c>
      <c r="B154" t="s">
        <v>43</v>
      </c>
      <c r="C154" t="s">
        <v>374</v>
      </c>
      <c r="D154">
        <v>5</v>
      </c>
      <c r="E154" t="s">
        <v>70</v>
      </c>
      <c r="F154" t="s">
        <v>71</v>
      </c>
      <c r="G154">
        <v>8</v>
      </c>
      <c r="H154" t="s">
        <v>94</v>
      </c>
      <c r="I154" t="s">
        <v>118</v>
      </c>
      <c r="J154" t="s">
        <v>123</v>
      </c>
      <c r="K154" s="4">
        <v>67</v>
      </c>
      <c r="L154" s="4">
        <v>83.08</v>
      </c>
      <c r="M154" s="4">
        <v>335</v>
      </c>
      <c r="N154" s="4">
        <v>415.4</v>
      </c>
      <c r="O154">
        <v>20</v>
      </c>
      <c r="P154" t="s">
        <v>132</v>
      </c>
      <c r="Q154">
        <v>2021</v>
      </c>
      <c r="R154" s="3">
        <v>44397</v>
      </c>
      <c r="S154" s="4">
        <v>33.231999999999999</v>
      </c>
      <c r="T154" s="4">
        <v>16.079999999999998</v>
      </c>
      <c r="U154" s="4">
        <v>80.399999999999991</v>
      </c>
      <c r="V154" s="23">
        <v>0.19354838709677419</v>
      </c>
      <c r="W154" t="s">
        <v>179</v>
      </c>
      <c r="X154" t="s">
        <v>216</v>
      </c>
      <c r="Y154" t="s">
        <v>361</v>
      </c>
      <c r="Z154" s="4">
        <f>Tabla1_1[[#This Row],[Total Selling Value]]-Tabla1_1[[#This Row],[total_discount_value]]-Tabla1_1[[#This Row],[Total Buying Value]]</f>
        <v>47.168000000000006</v>
      </c>
      <c r="AA154" s="23">
        <f>Tabla1_1[[#This Row],[beneficio_descuento]]/Tabla1_1[[#This Row],[Total Selling Value]]</f>
        <v>0.11354838709677421</v>
      </c>
    </row>
    <row r="155" spans="1:27">
      <c r="A155">
        <v>44398</v>
      </c>
      <c r="B155" t="s">
        <v>39</v>
      </c>
      <c r="C155" t="s">
        <v>375</v>
      </c>
      <c r="D155">
        <v>15</v>
      </c>
      <c r="E155" t="s">
        <v>70</v>
      </c>
      <c r="F155" t="s">
        <v>71</v>
      </c>
      <c r="G155">
        <v>41</v>
      </c>
      <c r="H155" t="s">
        <v>89</v>
      </c>
      <c r="I155" t="s">
        <v>121</v>
      </c>
      <c r="J155" t="s">
        <v>124</v>
      </c>
      <c r="K155" s="4">
        <v>47</v>
      </c>
      <c r="L155" s="4">
        <v>53.11</v>
      </c>
      <c r="M155" s="4">
        <v>705</v>
      </c>
      <c r="N155" s="4">
        <v>796.65</v>
      </c>
      <c r="O155">
        <v>21</v>
      </c>
      <c r="P155" t="s">
        <v>132</v>
      </c>
      <c r="Q155">
        <v>2021</v>
      </c>
      <c r="R155" s="3">
        <v>44398</v>
      </c>
      <c r="S155" s="4">
        <v>326.62649999999996</v>
      </c>
      <c r="T155" s="4">
        <v>6.1099999999999994</v>
      </c>
      <c r="U155" s="4">
        <v>91.649999999999991</v>
      </c>
      <c r="V155" s="23">
        <v>0.11504424778761062</v>
      </c>
      <c r="W155" t="s">
        <v>179</v>
      </c>
      <c r="X155" t="s">
        <v>216</v>
      </c>
      <c r="Y155" t="s">
        <v>361</v>
      </c>
      <c r="Z155" s="4">
        <f>Tabla1_1[[#This Row],[Total Selling Value]]-Tabla1_1[[#This Row],[total_discount_value]]-Tabla1_1[[#This Row],[Total Buying Value]]</f>
        <v>-234.97649999999999</v>
      </c>
      <c r="AA155" s="23">
        <f>Tabla1_1[[#This Row],[beneficio_descuento]]/Tabla1_1[[#This Row],[Total Selling Value]]</f>
        <v>-0.2949557522123894</v>
      </c>
    </row>
    <row r="156" spans="1:27">
      <c r="A156">
        <v>44399</v>
      </c>
      <c r="B156" t="s">
        <v>62</v>
      </c>
      <c r="C156" t="s">
        <v>376</v>
      </c>
      <c r="D156">
        <v>3</v>
      </c>
      <c r="E156" t="s">
        <v>68</v>
      </c>
      <c r="F156" t="s">
        <v>138</v>
      </c>
      <c r="G156">
        <v>14</v>
      </c>
      <c r="H156" t="s">
        <v>115</v>
      </c>
      <c r="I156" t="s">
        <v>121</v>
      </c>
      <c r="J156" t="s">
        <v>125</v>
      </c>
      <c r="K156" s="4">
        <v>18</v>
      </c>
      <c r="L156" s="4">
        <v>24.66</v>
      </c>
      <c r="M156" s="4">
        <v>54</v>
      </c>
      <c r="N156" s="4">
        <v>73.98</v>
      </c>
      <c r="O156">
        <v>22</v>
      </c>
      <c r="P156" t="s">
        <v>132</v>
      </c>
      <c r="Q156">
        <v>2021</v>
      </c>
      <c r="R156" s="3">
        <v>44399</v>
      </c>
      <c r="S156" s="4">
        <v>10.357200000000002</v>
      </c>
      <c r="T156" s="4">
        <v>6.66</v>
      </c>
      <c r="U156" s="4">
        <v>19.98</v>
      </c>
      <c r="V156" s="23">
        <v>0.27007299270072993</v>
      </c>
      <c r="W156" t="s">
        <v>179</v>
      </c>
      <c r="X156" t="s">
        <v>219</v>
      </c>
      <c r="Y156" t="s">
        <v>361</v>
      </c>
      <c r="Z156" s="4">
        <f>Tabla1_1[[#This Row],[Total Selling Value]]-Tabla1_1[[#This Row],[total_discount_value]]-Tabla1_1[[#This Row],[Total Buying Value]]</f>
        <v>9.622799999999998</v>
      </c>
      <c r="AA156" s="23">
        <f>Tabla1_1[[#This Row],[beneficio_descuento]]/Tabla1_1[[#This Row],[Total Selling Value]]</f>
        <v>0.13007299270072989</v>
      </c>
    </row>
    <row r="157" spans="1:27">
      <c r="A157">
        <v>44399</v>
      </c>
      <c r="B157" t="s">
        <v>20</v>
      </c>
      <c r="C157" t="s">
        <v>377</v>
      </c>
      <c r="D157">
        <v>14</v>
      </c>
      <c r="E157" t="s">
        <v>71</v>
      </c>
      <c r="F157" t="s">
        <v>138</v>
      </c>
      <c r="G157">
        <v>27</v>
      </c>
      <c r="H157" t="s">
        <v>73</v>
      </c>
      <c r="I157" t="s">
        <v>117</v>
      </c>
      <c r="J157" t="s">
        <v>122</v>
      </c>
      <c r="K157" s="4">
        <v>144</v>
      </c>
      <c r="L157" s="4">
        <v>156.96</v>
      </c>
      <c r="M157" s="4">
        <v>2016</v>
      </c>
      <c r="N157" s="4">
        <v>2197.44</v>
      </c>
      <c r="O157">
        <v>22</v>
      </c>
      <c r="P157" t="s">
        <v>132</v>
      </c>
      <c r="Q157">
        <v>2021</v>
      </c>
      <c r="R157" s="3">
        <v>44399</v>
      </c>
      <c r="S157" s="4">
        <v>593.30880000000002</v>
      </c>
      <c r="T157" s="4">
        <v>12.960000000000008</v>
      </c>
      <c r="U157" s="4">
        <v>181.44000000000011</v>
      </c>
      <c r="V157" s="23">
        <v>8.2568807339449588E-2</v>
      </c>
      <c r="W157" t="s">
        <v>178</v>
      </c>
      <c r="X157" t="s">
        <v>219</v>
      </c>
      <c r="Y157" t="s">
        <v>361</v>
      </c>
      <c r="Z157" s="4">
        <f>Tabla1_1[[#This Row],[Total Selling Value]]-Tabla1_1[[#This Row],[total_discount_value]]-Tabla1_1[[#This Row],[Total Buying Value]]</f>
        <v>-411.86879999999996</v>
      </c>
      <c r="AA157" s="23">
        <f>Tabla1_1[[#This Row],[beneficio_descuento]]/Tabla1_1[[#This Row],[Total Selling Value]]</f>
        <v>-0.18743119266055044</v>
      </c>
    </row>
    <row r="158" spans="1:27">
      <c r="A158">
        <v>44400</v>
      </c>
      <c r="B158" t="s">
        <v>63</v>
      </c>
      <c r="C158" t="s">
        <v>378</v>
      </c>
      <c r="D158">
        <v>7</v>
      </c>
      <c r="E158" t="s">
        <v>68</v>
      </c>
      <c r="F158" t="s">
        <v>71</v>
      </c>
      <c r="G158">
        <v>45</v>
      </c>
      <c r="H158" t="s">
        <v>116</v>
      </c>
      <c r="I158" t="s">
        <v>121</v>
      </c>
      <c r="J158" t="s">
        <v>123</v>
      </c>
      <c r="K158" s="4">
        <v>90</v>
      </c>
      <c r="L158" s="4">
        <v>96.3</v>
      </c>
      <c r="M158" s="4">
        <v>630</v>
      </c>
      <c r="N158" s="4">
        <v>674.1</v>
      </c>
      <c r="O158">
        <v>23</v>
      </c>
      <c r="P158" t="s">
        <v>132</v>
      </c>
      <c r="Q158">
        <v>2021</v>
      </c>
      <c r="R158" s="3">
        <v>44400</v>
      </c>
      <c r="S158" s="4">
        <v>303.34500000000003</v>
      </c>
      <c r="T158" s="4">
        <v>6.2999999999999972</v>
      </c>
      <c r="U158" s="4">
        <v>44.09999999999998</v>
      </c>
      <c r="V158" s="23">
        <v>6.5420560747663517E-2</v>
      </c>
      <c r="W158" t="s">
        <v>179</v>
      </c>
      <c r="X158" t="s">
        <v>216</v>
      </c>
      <c r="Y158" t="s">
        <v>361</v>
      </c>
      <c r="Z158" s="4">
        <f>Tabla1_1[[#This Row],[Total Selling Value]]-Tabla1_1[[#This Row],[total_discount_value]]-Tabla1_1[[#This Row],[Total Buying Value]]</f>
        <v>-259.245</v>
      </c>
      <c r="AA158" s="23">
        <f>Tabla1_1[[#This Row],[beneficio_descuento]]/Tabla1_1[[#This Row],[Total Selling Value]]</f>
        <v>-0.38457943925233645</v>
      </c>
    </row>
    <row r="159" spans="1:27">
      <c r="A159">
        <v>44400</v>
      </c>
      <c r="B159" t="s">
        <v>28</v>
      </c>
      <c r="C159" t="s">
        <v>379</v>
      </c>
      <c r="D159">
        <v>8</v>
      </c>
      <c r="E159" t="s">
        <v>70</v>
      </c>
      <c r="F159" t="s">
        <v>71</v>
      </c>
      <c r="G159">
        <v>15</v>
      </c>
      <c r="H159" t="s">
        <v>93</v>
      </c>
      <c r="I159" t="s">
        <v>118</v>
      </c>
      <c r="J159" t="s">
        <v>123</v>
      </c>
      <c r="K159" s="4">
        <v>67</v>
      </c>
      <c r="L159" s="4">
        <v>85.76</v>
      </c>
      <c r="M159" s="4">
        <v>536</v>
      </c>
      <c r="N159" s="4">
        <v>686.08</v>
      </c>
      <c r="O159">
        <v>23</v>
      </c>
      <c r="P159" t="s">
        <v>132</v>
      </c>
      <c r="Q159">
        <v>2021</v>
      </c>
      <c r="R159" s="3">
        <v>44400</v>
      </c>
      <c r="S159" s="4">
        <v>102.91200000000001</v>
      </c>
      <c r="T159" s="4">
        <v>18.760000000000005</v>
      </c>
      <c r="U159" s="4">
        <v>150.08000000000004</v>
      </c>
      <c r="V159" s="23">
        <v>0.21875000000000006</v>
      </c>
      <c r="W159" t="s">
        <v>179</v>
      </c>
      <c r="X159" t="s">
        <v>216</v>
      </c>
      <c r="Y159" t="s">
        <v>361</v>
      </c>
      <c r="Z159" s="4">
        <f>Tabla1_1[[#This Row],[Total Selling Value]]-Tabla1_1[[#This Row],[total_discount_value]]-Tabla1_1[[#This Row],[Total Buying Value]]</f>
        <v>47.168000000000006</v>
      </c>
      <c r="AA159" s="23">
        <f>Tabla1_1[[#This Row],[beneficio_descuento]]/Tabla1_1[[#This Row],[Total Selling Value]]</f>
        <v>6.8750000000000006E-2</v>
      </c>
    </row>
    <row r="160" spans="1:27">
      <c r="A160">
        <v>44401</v>
      </c>
      <c r="B160" t="s">
        <v>57</v>
      </c>
      <c r="C160" t="s">
        <v>380</v>
      </c>
      <c r="D160">
        <v>4</v>
      </c>
      <c r="E160" t="s">
        <v>71</v>
      </c>
      <c r="F160" t="s">
        <v>138</v>
      </c>
      <c r="G160">
        <v>26</v>
      </c>
      <c r="H160" t="s">
        <v>109</v>
      </c>
      <c r="I160" t="s">
        <v>119</v>
      </c>
      <c r="J160" t="s">
        <v>125</v>
      </c>
      <c r="K160" s="4">
        <v>6</v>
      </c>
      <c r="L160" s="4">
        <v>7.8599999999999994</v>
      </c>
      <c r="M160" s="4">
        <v>24</v>
      </c>
      <c r="N160" s="4">
        <v>31.44</v>
      </c>
      <c r="O160">
        <v>24</v>
      </c>
      <c r="P160" t="s">
        <v>132</v>
      </c>
      <c r="Q160">
        <v>2021</v>
      </c>
      <c r="R160" s="3">
        <v>44401</v>
      </c>
      <c r="S160" s="4">
        <v>8.1744000000000003</v>
      </c>
      <c r="T160" s="4">
        <v>1.8599999999999994</v>
      </c>
      <c r="U160" s="4">
        <v>7.4399999999999977</v>
      </c>
      <c r="V160" s="23">
        <v>0.23664122137404572</v>
      </c>
      <c r="W160" t="s">
        <v>179</v>
      </c>
      <c r="X160" t="s">
        <v>219</v>
      </c>
      <c r="Y160" t="s">
        <v>361</v>
      </c>
      <c r="Z160" s="4">
        <f>Tabla1_1[[#This Row],[Total Selling Value]]-Tabla1_1[[#This Row],[total_discount_value]]-Tabla1_1[[#This Row],[Total Buying Value]]</f>
        <v>-0.73440000000000083</v>
      </c>
      <c r="AA160" s="23">
        <f>Tabla1_1[[#This Row],[beneficio_descuento]]/Tabla1_1[[#This Row],[Total Selling Value]]</f>
        <v>-2.3358778625954223E-2</v>
      </c>
    </row>
    <row r="161" spans="1:27">
      <c r="A161">
        <v>44406</v>
      </c>
      <c r="B161" t="s">
        <v>31</v>
      </c>
      <c r="C161" t="s">
        <v>381</v>
      </c>
      <c r="D161">
        <v>15</v>
      </c>
      <c r="E161" t="s">
        <v>71</v>
      </c>
      <c r="F161" t="s">
        <v>138</v>
      </c>
      <c r="G161">
        <v>34</v>
      </c>
      <c r="H161" t="s">
        <v>81</v>
      </c>
      <c r="I161" t="s">
        <v>118</v>
      </c>
      <c r="J161" t="s">
        <v>123</v>
      </c>
      <c r="K161" s="4">
        <v>76</v>
      </c>
      <c r="L161" s="4">
        <v>82.08</v>
      </c>
      <c r="M161" s="4">
        <v>1140</v>
      </c>
      <c r="N161" s="4">
        <v>1231.2</v>
      </c>
      <c r="O161">
        <v>29</v>
      </c>
      <c r="P161" t="s">
        <v>132</v>
      </c>
      <c r="Q161">
        <v>2021</v>
      </c>
      <c r="R161" s="3">
        <v>44406</v>
      </c>
      <c r="S161" s="4">
        <v>418.60800000000006</v>
      </c>
      <c r="T161" s="4">
        <v>6.0799999999999983</v>
      </c>
      <c r="U161" s="4">
        <v>91.199999999999974</v>
      </c>
      <c r="V161" s="23">
        <v>7.4074074074074056E-2</v>
      </c>
      <c r="W161" t="s">
        <v>147</v>
      </c>
      <c r="X161" t="s">
        <v>219</v>
      </c>
      <c r="Y161" t="s">
        <v>361</v>
      </c>
      <c r="Z161" s="4">
        <f>Tabla1_1[[#This Row],[Total Selling Value]]-Tabla1_1[[#This Row],[total_discount_value]]-Tabla1_1[[#This Row],[Total Buying Value]]</f>
        <v>-327.40800000000002</v>
      </c>
      <c r="AA161" s="23">
        <f>Tabla1_1[[#This Row],[beneficio_descuento]]/Tabla1_1[[#This Row],[Total Selling Value]]</f>
        <v>-0.26592592592592595</v>
      </c>
    </row>
    <row r="162" spans="1:27">
      <c r="A162">
        <v>44409</v>
      </c>
      <c r="B162" t="s">
        <v>36</v>
      </c>
      <c r="C162" t="s">
        <v>382</v>
      </c>
      <c r="D162">
        <v>11</v>
      </c>
      <c r="E162" t="s">
        <v>70</v>
      </c>
      <c r="F162" t="s">
        <v>138</v>
      </c>
      <c r="G162">
        <v>35</v>
      </c>
      <c r="H162" t="s">
        <v>86</v>
      </c>
      <c r="I162" t="s">
        <v>119</v>
      </c>
      <c r="J162" t="s">
        <v>123</v>
      </c>
      <c r="K162" s="4">
        <v>98</v>
      </c>
      <c r="L162" s="4">
        <v>103.88</v>
      </c>
      <c r="M162" s="4">
        <v>1078</v>
      </c>
      <c r="N162" s="4">
        <v>1142.68</v>
      </c>
      <c r="O162">
        <v>1</v>
      </c>
      <c r="P162" t="s">
        <v>133</v>
      </c>
      <c r="Q162">
        <v>2021</v>
      </c>
      <c r="R162" s="3">
        <v>44409</v>
      </c>
      <c r="S162" s="4">
        <v>399.93799999999999</v>
      </c>
      <c r="T162" s="4">
        <v>5.8799999999999955</v>
      </c>
      <c r="U162" s="4">
        <v>64.67999999999995</v>
      </c>
      <c r="V162" s="23">
        <v>5.6603773584905613E-2</v>
      </c>
      <c r="W162" t="s">
        <v>147</v>
      </c>
      <c r="X162" t="s">
        <v>219</v>
      </c>
      <c r="Y162" t="s">
        <v>383</v>
      </c>
      <c r="Z162" s="4">
        <f>Tabla1_1[[#This Row],[Total Selling Value]]-Tabla1_1[[#This Row],[total_discount_value]]-Tabla1_1[[#This Row],[Total Buying Value]]</f>
        <v>-335.25799999999992</v>
      </c>
      <c r="AA162" s="23">
        <f>Tabla1_1[[#This Row],[beneficio_descuento]]/Tabla1_1[[#This Row],[Total Selling Value]]</f>
        <v>-0.29339622641509427</v>
      </c>
    </row>
    <row r="163" spans="1:27">
      <c r="A163">
        <v>44410</v>
      </c>
      <c r="B163" t="s">
        <v>32</v>
      </c>
      <c r="C163" t="s">
        <v>384</v>
      </c>
      <c r="D163">
        <v>3</v>
      </c>
      <c r="E163" t="s">
        <v>70</v>
      </c>
      <c r="F163" t="s">
        <v>71</v>
      </c>
      <c r="G163">
        <v>14</v>
      </c>
      <c r="H163" t="s">
        <v>82</v>
      </c>
      <c r="I163" t="s">
        <v>117</v>
      </c>
      <c r="J163" t="s">
        <v>122</v>
      </c>
      <c r="K163" s="4">
        <v>141</v>
      </c>
      <c r="L163" s="4">
        <v>149.46</v>
      </c>
      <c r="M163" s="4">
        <v>423</v>
      </c>
      <c r="N163" s="4">
        <v>448.38</v>
      </c>
      <c r="O163">
        <v>2</v>
      </c>
      <c r="P163" t="s">
        <v>133</v>
      </c>
      <c r="Q163">
        <v>2021</v>
      </c>
      <c r="R163" s="3">
        <v>44410</v>
      </c>
      <c r="S163" s="4">
        <v>62.773200000000003</v>
      </c>
      <c r="T163" s="4">
        <v>8.460000000000008</v>
      </c>
      <c r="U163" s="4">
        <v>25.380000000000024</v>
      </c>
      <c r="V163" s="23">
        <v>5.6603773584905717E-2</v>
      </c>
      <c r="W163" t="s">
        <v>179</v>
      </c>
      <c r="X163" t="s">
        <v>216</v>
      </c>
      <c r="Y163" t="s">
        <v>383</v>
      </c>
      <c r="Z163" s="4">
        <f>Tabla1_1[[#This Row],[Total Selling Value]]-Tabla1_1[[#This Row],[total_discount_value]]-Tabla1_1[[#This Row],[Total Buying Value]]</f>
        <v>-37.393199999999979</v>
      </c>
      <c r="AA163" s="23">
        <f>Tabla1_1[[#This Row],[beneficio_descuento]]/Tabla1_1[[#This Row],[Total Selling Value]]</f>
        <v>-8.3396226415094296E-2</v>
      </c>
    </row>
    <row r="164" spans="1:27">
      <c r="A164">
        <v>44411</v>
      </c>
      <c r="B164" t="s">
        <v>42</v>
      </c>
      <c r="C164" t="s">
        <v>385</v>
      </c>
      <c r="D164">
        <v>13</v>
      </c>
      <c r="E164" t="s">
        <v>71</v>
      </c>
      <c r="F164" t="s">
        <v>71</v>
      </c>
      <c r="G164">
        <v>20</v>
      </c>
      <c r="H164" t="s">
        <v>92</v>
      </c>
      <c r="I164" t="s">
        <v>117</v>
      </c>
      <c r="J164" t="s">
        <v>122</v>
      </c>
      <c r="K164" s="4">
        <v>121</v>
      </c>
      <c r="L164" s="4">
        <v>141.57</v>
      </c>
      <c r="M164" s="4">
        <v>1573</v>
      </c>
      <c r="N164" s="4">
        <v>1840.41</v>
      </c>
      <c r="O164">
        <v>3</v>
      </c>
      <c r="P164" t="s">
        <v>133</v>
      </c>
      <c r="Q164">
        <v>2021</v>
      </c>
      <c r="R164" s="3">
        <v>44411</v>
      </c>
      <c r="S164" s="4">
        <v>368.08200000000005</v>
      </c>
      <c r="T164" s="4">
        <v>20.569999999999993</v>
      </c>
      <c r="U164" s="4">
        <v>267.40999999999991</v>
      </c>
      <c r="V164" s="23">
        <v>0.14529914529914525</v>
      </c>
      <c r="W164" t="s">
        <v>178</v>
      </c>
      <c r="X164" t="s">
        <v>216</v>
      </c>
      <c r="Y164" t="s">
        <v>383</v>
      </c>
      <c r="Z164" s="4">
        <f>Tabla1_1[[#This Row],[Total Selling Value]]-Tabla1_1[[#This Row],[total_discount_value]]-Tabla1_1[[#This Row],[Total Buying Value]]</f>
        <v>-100.67200000000003</v>
      </c>
      <c r="AA164" s="23">
        <f>Tabla1_1[[#This Row],[beneficio_descuento]]/Tabla1_1[[#This Row],[Total Selling Value]]</f>
        <v>-5.4700854700854715E-2</v>
      </c>
    </row>
    <row r="165" spans="1:27">
      <c r="A165">
        <v>44411</v>
      </c>
      <c r="B165" t="s">
        <v>33</v>
      </c>
      <c r="C165" t="s">
        <v>386</v>
      </c>
      <c r="D165">
        <v>12</v>
      </c>
      <c r="E165" t="s">
        <v>71</v>
      </c>
      <c r="F165" t="s">
        <v>71</v>
      </c>
      <c r="G165">
        <v>33</v>
      </c>
      <c r="H165" t="s">
        <v>83</v>
      </c>
      <c r="I165" t="s">
        <v>121</v>
      </c>
      <c r="J165" t="s">
        <v>124</v>
      </c>
      <c r="K165" s="4">
        <v>55</v>
      </c>
      <c r="L165" s="4">
        <v>58.3</v>
      </c>
      <c r="M165" s="4">
        <v>660</v>
      </c>
      <c r="N165" s="4">
        <v>699.59999999999991</v>
      </c>
      <c r="O165">
        <v>3</v>
      </c>
      <c r="P165" t="s">
        <v>133</v>
      </c>
      <c r="Q165">
        <v>2021</v>
      </c>
      <c r="R165" s="3">
        <v>44411</v>
      </c>
      <c r="S165" s="4">
        <v>230.86799999999999</v>
      </c>
      <c r="T165" s="4">
        <v>3.2999999999999972</v>
      </c>
      <c r="U165" s="4">
        <v>39.599999999999966</v>
      </c>
      <c r="V165" s="23">
        <v>5.660377358490562E-2</v>
      </c>
      <c r="W165" t="s">
        <v>179</v>
      </c>
      <c r="X165" t="s">
        <v>216</v>
      </c>
      <c r="Y165" t="s">
        <v>383</v>
      </c>
      <c r="Z165" s="4">
        <f>Tabla1_1[[#This Row],[Total Selling Value]]-Tabla1_1[[#This Row],[total_discount_value]]-Tabla1_1[[#This Row],[Total Buying Value]]</f>
        <v>-191.26800000000009</v>
      </c>
      <c r="AA165" s="23">
        <f>Tabla1_1[[#This Row],[beneficio_descuento]]/Tabla1_1[[#This Row],[Total Selling Value]]</f>
        <v>-0.27339622641509448</v>
      </c>
    </row>
    <row r="166" spans="1:27">
      <c r="A166">
        <v>44413</v>
      </c>
      <c r="B166" t="s">
        <v>53</v>
      </c>
      <c r="C166" t="s">
        <v>387</v>
      </c>
      <c r="D166">
        <v>14</v>
      </c>
      <c r="E166" t="s">
        <v>70</v>
      </c>
      <c r="F166" t="s">
        <v>138</v>
      </c>
      <c r="G166">
        <v>37</v>
      </c>
      <c r="H166" t="s">
        <v>105</v>
      </c>
      <c r="I166" t="s">
        <v>121</v>
      </c>
      <c r="J166" t="s">
        <v>125</v>
      </c>
      <c r="K166" s="4">
        <v>37</v>
      </c>
      <c r="L166" s="4">
        <v>41.81</v>
      </c>
      <c r="M166" s="4">
        <v>518</v>
      </c>
      <c r="N166" s="4">
        <v>585.34</v>
      </c>
      <c r="O166">
        <v>5</v>
      </c>
      <c r="P166" t="s">
        <v>133</v>
      </c>
      <c r="Q166">
        <v>2021</v>
      </c>
      <c r="R166" s="3">
        <v>44413</v>
      </c>
      <c r="S166" s="4">
        <v>216.57580000000002</v>
      </c>
      <c r="T166" s="4">
        <v>4.8100000000000023</v>
      </c>
      <c r="U166" s="4">
        <v>67.340000000000032</v>
      </c>
      <c r="V166" s="23">
        <v>0.11504424778761067</v>
      </c>
      <c r="W166" t="s">
        <v>179</v>
      </c>
      <c r="X166" t="s">
        <v>219</v>
      </c>
      <c r="Y166" t="s">
        <v>383</v>
      </c>
      <c r="Z166" s="4">
        <f>Tabla1_1[[#This Row],[Total Selling Value]]-Tabla1_1[[#This Row],[total_discount_value]]-Tabla1_1[[#This Row],[Total Buying Value]]</f>
        <v>-149.23579999999998</v>
      </c>
      <c r="AA166" s="23">
        <f>Tabla1_1[[#This Row],[beneficio_descuento]]/Tabla1_1[[#This Row],[Total Selling Value]]</f>
        <v>-0.25495575221238936</v>
      </c>
    </row>
    <row r="167" spans="1:27">
      <c r="A167">
        <v>44414</v>
      </c>
      <c r="B167" t="s">
        <v>28</v>
      </c>
      <c r="C167" t="s">
        <v>388</v>
      </c>
      <c r="D167">
        <v>1</v>
      </c>
      <c r="E167" t="s">
        <v>68</v>
      </c>
      <c r="F167" t="s">
        <v>138</v>
      </c>
      <c r="G167">
        <v>20</v>
      </c>
      <c r="H167" t="s">
        <v>93</v>
      </c>
      <c r="I167" t="s">
        <v>118</v>
      </c>
      <c r="J167" t="s">
        <v>123</v>
      </c>
      <c r="K167" s="4">
        <v>67</v>
      </c>
      <c r="L167" s="4">
        <v>85.76</v>
      </c>
      <c r="M167" s="4">
        <v>67</v>
      </c>
      <c r="N167" s="4">
        <v>85.76</v>
      </c>
      <c r="O167">
        <v>6</v>
      </c>
      <c r="P167" t="s">
        <v>133</v>
      </c>
      <c r="Q167">
        <v>2021</v>
      </c>
      <c r="R167" s="3">
        <v>44414</v>
      </c>
      <c r="S167" s="4">
        <v>17.152000000000001</v>
      </c>
      <c r="T167" s="4">
        <v>18.760000000000005</v>
      </c>
      <c r="U167" s="4">
        <v>18.760000000000005</v>
      </c>
      <c r="V167" s="23">
        <v>0.21875000000000006</v>
      </c>
      <c r="W167" t="s">
        <v>179</v>
      </c>
      <c r="X167" t="s">
        <v>219</v>
      </c>
      <c r="Y167" t="s">
        <v>383</v>
      </c>
      <c r="Z167" s="4">
        <f>Tabla1_1[[#This Row],[Total Selling Value]]-Tabla1_1[[#This Row],[total_discount_value]]-Tabla1_1[[#This Row],[Total Buying Value]]</f>
        <v>1.6080000000000041</v>
      </c>
      <c r="AA167" s="23">
        <f>Tabla1_1[[#This Row],[beneficio_descuento]]/Tabla1_1[[#This Row],[Total Selling Value]]</f>
        <v>1.8750000000000048E-2</v>
      </c>
    </row>
    <row r="168" spans="1:27">
      <c r="A168">
        <v>44418</v>
      </c>
      <c r="B168" t="s">
        <v>44</v>
      </c>
      <c r="C168" t="s">
        <v>389</v>
      </c>
      <c r="D168">
        <v>4</v>
      </c>
      <c r="E168" t="s">
        <v>68</v>
      </c>
      <c r="F168" t="s">
        <v>138</v>
      </c>
      <c r="G168">
        <v>19</v>
      </c>
      <c r="H168" t="s">
        <v>95</v>
      </c>
      <c r="I168" t="s">
        <v>119</v>
      </c>
      <c r="J168" t="s">
        <v>122</v>
      </c>
      <c r="K168" s="4">
        <v>133</v>
      </c>
      <c r="L168" s="4">
        <v>155.61000000000001</v>
      </c>
      <c r="M168" s="4">
        <v>532</v>
      </c>
      <c r="N168" s="4">
        <v>622.44000000000005</v>
      </c>
      <c r="O168">
        <v>10</v>
      </c>
      <c r="P168" t="s">
        <v>133</v>
      </c>
      <c r="Q168">
        <v>2021</v>
      </c>
      <c r="R168" s="3">
        <v>44418</v>
      </c>
      <c r="S168" s="4">
        <v>118.26360000000001</v>
      </c>
      <c r="T168" s="4">
        <v>22.610000000000014</v>
      </c>
      <c r="U168" s="4">
        <v>90.440000000000055</v>
      </c>
      <c r="V168" s="23">
        <v>0.14529914529914537</v>
      </c>
      <c r="W168" t="s">
        <v>179</v>
      </c>
      <c r="X168" t="s">
        <v>219</v>
      </c>
      <c r="Y168" t="s">
        <v>383</v>
      </c>
      <c r="Z168" s="4">
        <f>Tabla1_1[[#This Row],[Total Selling Value]]-Tabla1_1[[#This Row],[total_discount_value]]-Tabla1_1[[#This Row],[Total Buying Value]]</f>
        <v>-27.823599999999942</v>
      </c>
      <c r="AA168" s="23">
        <f>Tabla1_1[[#This Row],[beneficio_descuento]]/Tabla1_1[[#This Row],[Total Selling Value]]</f>
        <v>-4.4700854700854602E-2</v>
      </c>
    </row>
    <row r="169" spans="1:27">
      <c r="A169">
        <v>44418</v>
      </c>
      <c r="B169" t="s">
        <v>31</v>
      </c>
      <c r="C169" t="s">
        <v>390</v>
      </c>
      <c r="D169">
        <v>10</v>
      </c>
      <c r="E169" t="s">
        <v>71</v>
      </c>
      <c r="F169" t="s">
        <v>138</v>
      </c>
      <c r="G169">
        <v>27</v>
      </c>
      <c r="H169" t="s">
        <v>81</v>
      </c>
      <c r="I169" t="s">
        <v>118</v>
      </c>
      <c r="J169" t="s">
        <v>123</v>
      </c>
      <c r="K169" s="4">
        <v>76</v>
      </c>
      <c r="L169" s="4">
        <v>82.08</v>
      </c>
      <c r="M169" s="4">
        <v>760</v>
      </c>
      <c r="N169" s="4">
        <v>820.8</v>
      </c>
      <c r="O169">
        <v>10</v>
      </c>
      <c r="P169" t="s">
        <v>133</v>
      </c>
      <c r="Q169">
        <v>2021</v>
      </c>
      <c r="R169" s="3">
        <v>44418</v>
      </c>
      <c r="S169" s="4">
        <v>221.61600000000001</v>
      </c>
      <c r="T169" s="4">
        <v>6.0799999999999983</v>
      </c>
      <c r="U169" s="4">
        <v>60.799999999999983</v>
      </c>
      <c r="V169" s="23">
        <v>7.4074074074074056E-2</v>
      </c>
      <c r="W169" t="s">
        <v>147</v>
      </c>
      <c r="X169" t="s">
        <v>219</v>
      </c>
      <c r="Y169" t="s">
        <v>383</v>
      </c>
      <c r="Z169" s="4">
        <f>Tabla1_1[[#This Row],[Total Selling Value]]-Tabla1_1[[#This Row],[total_discount_value]]-Tabla1_1[[#This Row],[Total Buying Value]]</f>
        <v>-160.81600000000003</v>
      </c>
      <c r="AA169" s="23">
        <f>Tabla1_1[[#This Row],[beneficio_descuento]]/Tabla1_1[[#This Row],[Total Selling Value]]</f>
        <v>-0.19592592592592598</v>
      </c>
    </row>
    <row r="170" spans="1:27">
      <c r="A170">
        <v>44418</v>
      </c>
      <c r="B170" t="s">
        <v>35</v>
      </c>
      <c r="C170" t="s">
        <v>391</v>
      </c>
      <c r="D170">
        <v>6</v>
      </c>
      <c r="E170" t="s">
        <v>70</v>
      </c>
      <c r="F170" t="s">
        <v>138</v>
      </c>
      <c r="G170">
        <v>19</v>
      </c>
      <c r="H170" t="s">
        <v>85</v>
      </c>
      <c r="I170" t="s">
        <v>119</v>
      </c>
      <c r="J170" t="s">
        <v>123</v>
      </c>
      <c r="K170" s="4">
        <v>75</v>
      </c>
      <c r="L170" s="4">
        <v>85.5</v>
      </c>
      <c r="M170" s="4">
        <v>450</v>
      </c>
      <c r="N170" s="4">
        <v>513</v>
      </c>
      <c r="O170">
        <v>10</v>
      </c>
      <c r="P170" t="s">
        <v>133</v>
      </c>
      <c r="Q170">
        <v>2021</v>
      </c>
      <c r="R170" s="3">
        <v>44418</v>
      </c>
      <c r="S170" s="4">
        <v>97.47</v>
      </c>
      <c r="T170" s="4">
        <v>10.5</v>
      </c>
      <c r="U170" s="4">
        <v>63</v>
      </c>
      <c r="V170" s="23">
        <v>0.12280701754385964</v>
      </c>
      <c r="W170" t="s">
        <v>179</v>
      </c>
      <c r="X170" t="s">
        <v>219</v>
      </c>
      <c r="Y170" t="s">
        <v>383</v>
      </c>
      <c r="Z170" s="4">
        <f>Tabla1_1[[#This Row],[Total Selling Value]]-Tabla1_1[[#This Row],[total_discount_value]]-Tabla1_1[[#This Row],[Total Buying Value]]</f>
        <v>-34.470000000000027</v>
      </c>
      <c r="AA170" s="23">
        <f>Tabla1_1[[#This Row],[beneficio_descuento]]/Tabla1_1[[#This Row],[Total Selling Value]]</f>
        <v>-6.7192982456140402E-2</v>
      </c>
    </row>
    <row r="171" spans="1:27">
      <c r="A171">
        <v>44419</v>
      </c>
      <c r="B171" t="s">
        <v>32</v>
      </c>
      <c r="C171" t="s">
        <v>392</v>
      </c>
      <c r="D171">
        <v>4</v>
      </c>
      <c r="E171" t="s">
        <v>70</v>
      </c>
      <c r="F171" t="s">
        <v>71</v>
      </c>
      <c r="G171">
        <v>16</v>
      </c>
      <c r="H171" t="s">
        <v>82</v>
      </c>
      <c r="I171" t="s">
        <v>117</v>
      </c>
      <c r="J171" t="s">
        <v>122</v>
      </c>
      <c r="K171" s="4">
        <v>141</v>
      </c>
      <c r="L171" s="4">
        <v>149.46</v>
      </c>
      <c r="M171" s="4">
        <v>564</v>
      </c>
      <c r="N171" s="4">
        <v>597.84</v>
      </c>
      <c r="O171">
        <v>11</v>
      </c>
      <c r="P171" t="s">
        <v>133</v>
      </c>
      <c r="Q171">
        <v>2021</v>
      </c>
      <c r="R171" s="3">
        <v>44419</v>
      </c>
      <c r="S171" s="4">
        <v>95.65440000000001</v>
      </c>
      <c r="T171" s="4">
        <v>8.460000000000008</v>
      </c>
      <c r="U171" s="4">
        <v>33.840000000000032</v>
      </c>
      <c r="V171" s="23">
        <v>5.660377358490571E-2</v>
      </c>
      <c r="W171" t="s">
        <v>179</v>
      </c>
      <c r="X171" t="s">
        <v>216</v>
      </c>
      <c r="Y171" t="s">
        <v>383</v>
      </c>
      <c r="Z171" s="4">
        <f>Tabla1_1[[#This Row],[Total Selling Value]]-Tabla1_1[[#This Row],[total_discount_value]]-Tabla1_1[[#This Row],[Total Buying Value]]</f>
        <v>-61.814399999999978</v>
      </c>
      <c r="AA171" s="23">
        <f>Tabla1_1[[#This Row],[beneficio_descuento]]/Tabla1_1[[#This Row],[Total Selling Value]]</f>
        <v>-0.1033962264150943</v>
      </c>
    </row>
    <row r="172" spans="1:27">
      <c r="A172">
        <v>44421</v>
      </c>
      <c r="B172" t="s">
        <v>51</v>
      </c>
      <c r="C172" t="s">
        <v>393</v>
      </c>
      <c r="D172">
        <v>13</v>
      </c>
      <c r="E172" t="s">
        <v>70</v>
      </c>
      <c r="F172" t="s">
        <v>71</v>
      </c>
      <c r="G172">
        <v>8</v>
      </c>
      <c r="H172" t="s">
        <v>103</v>
      </c>
      <c r="I172" t="s">
        <v>120</v>
      </c>
      <c r="J172" t="s">
        <v>124</v>
      </c>
      <c r="K172" s="4">
        <v>44</v>
      </c>
      <c r="L172" s="4">
        <v>48.4</v>
      </c>
      <c r="M172" s="4">
        <v>572</v>
      </c>
      <c r="N172" s="4">
        <v>629.19999999999993</v>
      </c>
      <c r="O172">
        <v>13</v>
      </c>
      <c r="P172" t="s">
        <v>133</v>
      </c>
      <c r="Q172">
        <v>2021</v>
      </c>
      <c r="R172" s="3">
        <v>44421</v>
      </c>
      <c r="S172" s="4">
        <v>50.335999999999999</v>
      </c>
      <c r="T172" s="4">
        <v>4.3999999999999986</v>
      </c>
      <c r="U172" s="4">
        <v>57.199999999999982</v>
      </c>
      <c r="V172" s="23">
        <v>9.0909090909090884E-2</v>
      </c>
      <c r="W172" t="s">
        <v>179</v>
      </c>
      <c r="X172" t="s">
        <v>216</v>
      </c>
      <c r="Y172" t="s">
        <v>383</v>
      </c>
      <c r="Z172" s="4">
        <f>Tabla1_1[[#This Row],[Total Selling Value]]-Tabla1_1[[#This Row],[total_discount_value]]-Tabla1_1[[#This Row],[Total Buying Value]]</f>
        <v>6.8639999999999191</v>
      </c>
      <c r="AA172" s="23">
        <f>Tabla1_1[[#This Row],[beneficio_descuento]]/Tabla1_1[[#This Row],[Total Selling Value]]</f>
        <v>1.0909090909090782E-2</v>
      </c>
    </row>
    <row r="173" spans="1:27">
      <c r="A173">
        <v>44421</v>
      </c>
      <c r="B173" t="s">
        <v>46</v>
      </c>
      <c r="C173" t="s">
        <v>394</v>
      </c>
      <c r="D173">
        <v>9</v>
      </c>
      <c r="E173" t="s">
        <v>70</v>
      </c>
      <c r="F173" t="s">
        <v>71</v>
      </c>
      <c r="G173">
        <v>21</v>
      </c>
      <c r="H173" t="s">
        <v>97</v>
      </c>
      <c r="I173" t="s">
        <v>121</v>
      </c>
      <c r="J173" t="s">
        <v>124</v>
      </c>
      <c r="K173" s="4">
        <v>48</v>
      </c>
      <c r="L173" s="4">
        <v>57.12</v>
      </c>
      <c r="M173" s="4">
        <v>432</v>
      </c>
      <c r="N173" s="4">
        <v>514.08000000000004</v>
      </c>
      <c r="O173">
        <v>13</v>
      </c>
      <c r="P173" t="s">
        <v>133</v>
      </c>
      <c r="Q173">
        <v>2021</v>
      </c>
      <c r="R173" s="3">
        <v>44421</v>
      </c>
      <c r="S173" s="4">
        <v>107.9568</v>
      </c>
      <c r="T173" s="4">
        <v>9.1199999999999974</v>
      </c>
      <c r="U173" s="4">
        <v>82.079999999999984</v>
      </c>
      <c r="V173" s="23">
        <v>0.15966386554621845</v>
      </c>
      <c r="W173" t="s">
        <v>179</v>
      </c>
      <c r="X173" t="s">
        <v>216</v>
      </c>
      <c r="Y173" t="s">
        <v>383</v>
      </c>
      <c r="Z173" s="4">
        <f>Tabla1_1[[#This Row],[Total Selling Value]]-Tabla1_1[[#This Row],[total_discount_value]]-Tabla1_1[[#This Row],[Total Buying Value]]</f>
        <v>-25.876799999999946</v>
      </c>
      <c r="AA173" s="23">
        <f>Tabla1_1[[#This Row],[beneficio_descuento]]/Tabla1_1[[#This Row],[Total Selling Value]]</f>
        <v>-5.0336134453781406E-2</v>
      </c>
    </row>
    <row r="174" spans="1:27">
      <c r="A174">
        <v>44424</v>
      </c>
      <c r="B174" t="s">
        <v>26</v>
      </c>
      <c r="C174" t="s">
        <v>395</v>
      </c>
      <c r="D174">
        <v>3</v>
      </c>
      <c r="E174" t="s">
        <v>71</v>
      </c>
      <c r="F174" t="s">
        <v>71</v>
      </c>
      <c r="G174">
        <v>36</v>
      </c>
      <c r="H174" t="s">
        <v>79</v>
      </c>
      <c r="I174" t="s">
        <v>119</v>
      </c>
      <c r="J174" t="s">
        <v>123</v>
      </c>
      <c r="K174" s="4">
        <v>71</v>
      </c>
      <c r="L174" s="4">
        <v>80.94</v>
      </c>
      <c r="M174" s="4">
        <v>213</v>
      </c>
      <c r="N174" s="4">
        <v>242.82</v>
      </c>
      <c r="O174">
        <v>16</v>
      </c>
      <c r="P174" t="s">
        <v>133</v>
      </c>
      <c r="Q174">
        <v>2021</v>
      </c>
      <c r="R174" s="3">
        <v>44424</v>
      </c>
      <c r="S174" s="4">
        <v>87.415199999999999</v>
      </c>
      <c r="T174" s="4">
        <v>9.9399999999999977</v>
      </c>
      <c r="U174" s="4">
        <v>29.819999999999993</v>
      </c>
      <c r="V174" s="23">
        <v>0.12280701754385963</v>
      </c>
      <c r="W174" t="s">
        <v>179</v>
      </c>
      <c r="X174" t="s">
        <v>216</v>
      </c>
      <c r="Y174" t="s">
        <v>383</v>
      </c>
      <c r="Z174" s="4">
        <f>Tabla1_1[[#This Row],[Total Selling Value]]-Tabla1_1[[#This Row],[total_discount_value]]-Tabla1_1[[#This Row],[Total Buying Value]]</f>
        <v>-57.595200000000006</v>
      </c>
      <c r="AA174" s="23">
        <f>Tabla1_1[[#This Row],[beneficio_descuento]]/Tabla1_1[[#This Row],[Total Selling Value]]</f>
        <v>-0.23719298245614037</v>
      </c>
    </row>
    <row r="175" spans="1:27">
      <c r="A175">
        <v>44426</v>
      </c>
      <c r="B175" t="s">
        <v>27</v>
      </c>
      <c r="C175" t="s">
        <v>396</v>
      </c>
      <c r="D175">
        <v>6</v>
      </c>
      <c r="E175" t="s">
        <v>70</v>
      </c>
      <c r="F175" t="s">
        <v>71</v>
      </c>
      <c r="G175">
        <v>23</v>
      </c>
      <c r="H175" t="s">
        <v>100</v>
      </c>
      <c r="I175" t="s">
        <v>117</v>
      </c>
      <c r="J175" t="s">
        <v>125</v>
      </c>
      <c r="K175" s="4">
        <v>7</v>
      </c>
      <c r="L175" s="4">
        <v>8.33</v>
      </c>
      <c r="M175" s="4">
        <v>42</v>
      </c>
      <c r="N175" s="4">
        <v>49.98</v>
      </c>
      <c r="O175">
        <v>18</v>
      </c>
      <c r="P175" t="s">
        <v>133</v>
      </c>
      <c r="Q175">
        <v>2021</v>
      </c>
      <c r="R175" s="3">
        <v>44426</v>
      </c>
      <c r="S175" s="4">
        <v>11.4954</v>
      </c>
      <c r="T175" s="4">
        <v>1.33</v>
      </c>
      <c r="U175" s="4">
        <v>7.98</v>
      </c>
      <c r="V175" s="23">
        <v>0.1596638655462185</v>
      </c>
      <c r="W175" t="s">
        <v>179</v>
      </c>
      <c r="X175" t="s">
        <v>216</v>
      </c>
      <c r="Y175" t="s">
        <v>383</v>
      </c>
      <c r="Z175" s="4">
        <f>Tabla1_1[[#This Row],[Total Selling Value]]-Tabla1_1[[#This Row],[total_discount_value]]-Tabla1_1[[#This Row],[Total Buying Value]]</f>
        <v>-3.5153999999999996</v>
      </c>
      <c r="AA175" s="23">
        <f>Tabla1_1[[#This Row],[beneficio_descuento]]/Tabla1_1[[#This Row],[Total Selling Value]]</f>
        <v>-7.0336134453781507E-2</v>
      </c>
    </row>
    <row r="176" spans="1:27">
      <c r="A176">
        <v>44428</v>
      </c>
      <c r="B176" t="s">
        <v>34</v>
      </c>
      <c r="C176" t="s">
        <v>397</v>
      </c>
      <c r="D176">
        <v>15</v>
      </c>
      <c r="E176" t="s">
        <v>70</v>
      </c>
      <c r="F176" t="s">
        <v>138</v>
      </c>
      <c r="G176">
        <v>23</v>
      </c>
      <c r="H176" t="s">
        <v>84</v>
      </c>
      <c r="I176" t="s">
        <v>117</v>
      </c>
      <c r="J176" t="s">
        <v>124</v>
      </c>
      <c r="K176" s="4">
        <v>61</v>
      </c>
      <c r="L176" s="4">
        <v>76.25</v>
      </c>
      <c r="M176" s="4">
        <v>915</v>
      </c>
      <c r="N176" s="4">
        <v>1143.75</v>
      </c>
      <c r="O176">
        <v>20</v>
      </c>
      <c r="P176" t="s">
        <v>133</v>
      </c>
      <c r="Q176">
        <v>2021</v>
      </c>
      <c r="R176" s="3">
        <v>44428</v>
      </c>
      <c r="S176" s="4">
        <v>263.0625</v>
      </c>
      <c r="T176" s="4">
        <v>15.25</v>
      </c>
      <c r="U176" s="4">
        <v>228.75</v>
      </c>
      <c r="V176" s="23">
        <v>0.2</v>
      </c>
      <c r="W176" t="s">
        <v>147</v>
      </c>
      <c r="X176" t="s">
        <v>219</v>
      </c>
      <c r="Y176" t="s">
        <v>383</v>
      </c>
      <c r="Z176" s="4">
        <f>Tabla1_1[[#This Row],[Total Selling Value]]-Tabla1_1[[#This Row],[total_discount_value]]-Tabla1_1[[#This Row],[Total Buying Value]]</f>
        <v>-34.3125</v>
      </c>
      <c r="AA176" s="23">
        <f>Tabla1_1[[#This Row],[beneficio_descuento]]/Tabla1_1[[#This Row],[Total Selling Value]]</f>
        <v>-0.03</v>
      </c>
    </row>
    <row r="177" spans="1:27">
      <c r="A177">
        <v>44428</v>
      </c>
      <c r="B177" t="s">
        <v>25</v>
      </c>
      <c r="C177" t="s">
        <v>398</v>
      </c>
      <c r="D177">
        <v>9</v>
      </c>
      <c r="E177" t="s">
        <v>70</v>
      </c>
      <c r="F177" t="s">
        <v>71</v>
      </c>
      <c r="G177">
        <v>40</v>
      </c>
      <c r="H177" t="s">
        <v>78</v>
      </c>
      <c r="I177" t="s">
        <v>121</v>
      </c>
      <c r="J177" t="s">
        <v>123</v>
      </c>
      <c r="K177" s="4">
        <v>93</v>
      </c>
      <c r="L177" s="4">
        <v>104.16</v>
      </c>
      <c r="M177" s="4">
        <v>837</v>
      </c>
      <c r="N177" s="4">
        <v>937.43999999999994</v>
      </c>
      <c r="O177">
        <v>20</v>
      </c>
      <c r="P177" t="s">
        <v>133</v>
      </c>
      <c r="Q177">
        <v>2021</v>
      </c>
      <c r="R177" s="3">
        <v>44428</v>
      </c>
      <c r="S177" s="4">
        <v>374.976</v>
      </c>
      <c r="T177" s="4">
        <v>11.159999999999997</v>
      </c>
      <c r="U177" s="4">
        <v>100.43999999999997</v>
      </c>
      <c r="V177" s="23">
        <v>0.10714285714285712</v>
      </c>
      <c r="W177" t="s">
        <v>147</v>
      </c>
      <c r="X177" t="s">
        <v>216</v>
      </c>
      <c r="Y177" t="s">
        <v>383</v>
      </c>
      <c r="Z177" s="4">
        <f>Tabla1_1[[#This Row],[Total Selling Value]]-Tabla1_1[[#This Row],[total_discount_value]]-Tabla1_1[[#This Row],[Total Buying Value]]</f>
        <v>-274.53600000000006</v>
      </c>
      <c r="AA177" s="23">
        <f>Tabla1_1[[#This Row],[beneficio_descuento]]/Tabla1_1[[#This Row],[Total Selling Value]]</f>
        <v>-0.29285714285714293</v>
      </c>
    </row>
    <row r="178" spans="1:27">
      <c r="A178">
        <v>44428</v>
      </c>
      <c r="B178" t="s">
        <v>53</v>
      </c>
      <c r="C178" t="s">
        <v>399</v>
      </c>
      <c r="D178">
        <v>13</v>
      </c>
      <c r="E178" t="s">
        <v>70</v>
      </c>
      <c r="F178" t="s">
        <v>71</v>
      </c>
      <c r="G178">
        <v>44</v>
      </c>
      <c r="H178" t="s">
        <v>105</v>
      </c>
      <c r="I178" t="s">
        <v>121</v>
      </c>
      <c r="J178" t="s">
        <v>125</v>
      </c>
      <c r="K178" s="4">
        <v>37</v>
      </c>
      <c r="L178" s="4">
        <v>41.81</v>
      </c>
      <c r="M178" s="4">
        <v>481</v>
      </c>
      <c r="N178" s="4">
        <v>543.53</v>
      </c>
      <c r="O178">
        <v>20</v>
      </c>
      <c r="P178" t="s">
        <v>133</v>
      </c>
      <c r="Q178">
        <v>2021</v>
      </c>
      <c r="R178" s="3">
        <v>44428</v>
      </c>
      <c r="S178" s="4">
        <v>239.1532</v>
      </c>
      <c r="T178" s="4">
        <v>4.8100000000000023</v>
      </c>
      <c r="U178" s="4">
        <v>62.53000000000003</v>
      </c>
      <c r="V178" s="23">
        <v>0.11504424778761067</v>
      </c>
      <c r="W178" t="s">
        <v>179</v>
      </c>
      <c r="X178" t="s">
        <v>216</v>
      </c>
      <c r="Y178" t="s">
        <v>383</v>
      </c>
      <c r="Z178" s="4">
        <f>Tabla1_1[[#This Row],[Total Selling Value]]-Tabla1_1[[#This Row],[total_discount_value]]-Tabla1_1[[#This Row],[Total Buying Value]]</f>
        <v>-176.6232</v>
      </c>
      <c r="AA178" s="23">
        <f>Tabla1_1[[#This Row],[beneficio_descuento]]/Tabla1_1[[#This Row],[Total Selling Value]]</f>
        <v>-0.32495575221238937</v>
      </c>
    </row>
    <row r="179" spans="1:27">
      <c r="A179">
        <v>44434</v>
      </c>
      <c r="B179" t="s">
        <v>54</v>
      </c>
      <c r="C179" t="s">
        <v>400</v>
      </c>
      <c r="D179">
        <v>4</v>
      </c>
      <c r="E179" t="s">
        <v>70</v>
      </c>
      <c r="F179" t="s">
        <v>71</v>
      </c>
      <c r="G179">
        <v>29</v>
      </c>
      <c r="H179" t="s">
        <v>106</v>
      </c>
      <c r="I179" t="s">
        <v>118</v>
      </c>
      <c r="J179" t="s">
        <v>125</v>
      </c>
      <c r="K179" s="4">
        <v>37</v>
      </c>
      <c r="L179" s="4">
        <v>42.55</v>
      </c>
      <c r="M179" s="4">
        <v>148</v>
      </c>
      <c r="N179" s="4">
        <v>170.2</v>
      </c>
      <c r="O179">
        <v>26</v>
      </c>
      <c r="P179" t="s">
        <v>133</v>
      </c>
      <c r="Q179">
        <v>2021</v>
      </c>
      <c r="R179" s="3">
        <v>44434</v>
      </c>
      <c r="S179" s="4">
        <v>49.35799999999999</v>
      </c>
      <c r="T179" s="4">
        <v>5.5499999999999972</v>
      </c>
      <c r="U179" s="4">
        <v>22.199999999999989</v>
      </c>
      <c r="V179" s="23">
        <v>0.13043478260869559</v>
      </c>
      <c r="W179" t="s">
        <v>179</v>
      </c>
      <c r="X179" t="s">
        <v>216</v>
      </c>
      <c r="Y179" t="s">
        <v>383</v>
      </c>
      <c r="Z179" s="4">
        <f>Tabla1_1[[#This Row],[Total Selling Value]]-Tabla1_1[[#This Row],[total_discount_value]]-Tabla1_1[[#This Row],[Total Buying Value]]</f>
        <v>-27.158000000000001</v>
      </c>
      <c r="AA179" s="23">
        <f>Tabla1_1[[#This Row],[beneficio_descuento]]/Tabla1_1[[#This Row],[Total Selling Value]]</f>
        <v>-0.15956521739130436</v>
      </c>
    </row>
    <row r="180" spans="1:27">
      <c r="A180">
        <v>44437</v>
      </c>
      <c r="B180" t="s">
        <v>33</v>
      </c>
      <c r="C180" t="s">
        <v>401</v>
      </c>
      <c r="D180">
        <v>12</v>
      </c>
      <c r="E180" t="s">
        <v>68</v>
      </c>
      <c r="F180" t="s">
        <v>71</v>
      </c>
      <c r="G180">
        <v>4</v>
      </c>
      <c r="H180" t="s">
        <v>83</v>
      </c>
      <c r="I180" t="s">
        <v>121</v>
      </c>
      <c r="J180" t="s">
        <v>124</v>
      </c>
      <c r="K180" s="4">
        <v>55</v>
      </c>
      <c r="L180" s="4">
        <v>58.3</v>
      </c>
      <c r="M180" s="4">
        <v>660</v>
      </c>
      <c r="N180" s="4">
        <v>699.59999999999991</v>
      </c>
      <c r="O180">
        <v>29</v>
      </c>
      <c r="P180" t="s">
        <v>133</v>
      </c>
      <c r="Q180">
        <v>2021</v>
      </c>
      <c r="R180" s="3">
        <v>44437</v>
      </c>
      <c r="S180" s="4">
        <v>27.983999999999998</v>
      </c>
      <c r="T180" s="4">
        <v>3.2999999999999972</v>
      </c>
      <c r="U180" s="4">
        <v>39.599999999999966</v>
      </c>
      <c r="V180" s="23">
        <v>5.660377358490562E-2</v>
      </c>
      <c r="W180" t="s">
        <v>179</v>
      </c>
      <c r="X180" t="s">
        <v>216</v>
      </c>
      <c r="Y180" t="s">
        <v>383</v>
      </c>
      <c r="Z180" s="4">
        <f>Tabla1_1[[#This Row],[Total Selling Value]]-Tabla1_1[[#This Row],[total_discount_value]]-Tabla1_1[[#This Row],[Total Buying Value]]</f>
        <v>11.615999999999872</v>
      </c>
      <c r="AA180" s="23">
        <f>Tabla1_1[[#This Row],[beneficio_descuento]]/Tabla1_1[[#This Row],[Total Selling Value]]</f>
        <v>1.660377358490548E-2</v>
      </c>
    </row>
    <row r="181" spans="1:27">
      <c r="A181">
        <v>44438</v>
      </c>
      <c r="B181" t="s">
        <v>22</v>
      </c>
      <c r="C181" t="s">
        <v>402</v>
      </c>
      <c r="D181">
        <v>13</v>
      </c>
      <c r="E181" t="s">
        <v>70</v>
      </c>
      <c r="F181" t="s">
        <v>71</v>
      </c>
      <c r="G181">
        <v>23</v>
      </c>
      <c r="H181" t="s">
        <v>75</v>
      </c>
      <c r="I181" t="s">
        <v>120</v>
      </c>
      <c r="J181" t="s">
        <v>123</v>
      </c>
      <c r="K181" s="4">
        <v>112</v>
      </c>
      <c r="L181" s="4">
        <v>122.08</v>
      </c>
      <c r="M181" s="4">
        <v>1456</v>
      </c>
      <c r="N181" s="4">
        <v>1587.04</v>
      </c>
      <c r="O181">
        <v>30</v>
      </c>
      <c r="P181" t="s">
        <v>133</v>
      </c>
      <c r="Q181">
        <v>2021</v>
      </c>
      <c r="R181" s="3">
        <v>44438</v>
      </c>
      <c r="S181" s="4">
        <v>365.01920000000001</v>
      </c>
      <c r="T181" s="4">
        <v>10.079999999999998</v>
      </c>
      <c r="U181" s="4">
        <v>131.03999999999996</v>
      </c>
      <c r="V181" s="23">
        <v>8.2568807339449518E-2</v>
      </c>
      <c r="W181" t="s">
        <v>147</v>
      </c>
      <c r="X181" t="s">
        <v>216</v>
      </c>
      <c r="Y181" t="s">
        <v>383</v>
      </c>
      <c r="Z181" s="4">
        <f>Tabla1_1[[#This Row],[Total Selling Value]]-Tabla1_1[[#This Row],[total_discount_value]]-Tabla1_1[[#This Row],[Total Buying Value]]</f>
        <v>-233.97919999999999</v>
      </c>
      <c r="AA181" s="23">
        <f>Tabla1_1[[#This Row],[beneficio_descuento]]/Tabla1_1[[#This Row],[Total Selling Value]]</f>
        <v>-0.14743119266055046</v>
      </c>
    </row>
    <row r="182" spans="1:27">
      <c r="A182">
        <v>44439</v>
      </c>
      <c r="B182" t="s">
        <v>36</v>
      </c>
      <c r="C182" t="s">
        <v>403</v>
      </c>
      <c r="D182">
        <v>2</v>
      </c>
      <c r="E182" t="s">
        <v>70</v>
      </c>
      <c r="F182" t="s">
        <v>71</v>
      </c>
      <c r="G182">
        <v>36</v>
      </c>
      <c r="H182" t="s">
        <v>86</v>
      </c>
      <c r="I182" t="s">
        <v>119</v>
      </c>
      <c r="J182" t="s">
        <v>123</v>
      </c>
      <c r="K182" s="4">
        <v>98</v>
      </c>
      <c r="L182" s="4">
        <v>103.88</v>
      </c>
      <c r="M182" s="4">
        <v>196</v>
      </c>
      <c r="N182" s="4">
        <v>207.76</v>
      </c>
      <c r="O182">
        <v>31</v>
      </c>
      <c r="P182" t="s">
        <v>133</v>
      </c>
      <c r="Q182">
        <v>2021</v>
      </c>
      <c r="R182" s="3">
        <v>44439</v>
      </c>
      <c r="S182" s="4">
        <v>74.793599999999998</v>
      </c>
      <c r="T182" s="4">
        <v>5.8799999999999955</v>
      </c>
      <c r="U182" s="4">
        <v>11.759999999999991</v>
      </c>
      <c r="V182" s="23">
        <v>5.660377358490562E-2</v>
      </c>
      <c r="W182" t="s">
        <v>179</v>
      </c>
      <c r="X182" t="s">
        <v>216</v>
      </c>
      <c r="Y182" t="s">
        <v>383</v>
      </c>
      <c r="Z182" s="4">
        <f>Tabla1_1[[#This Row],[Total Selling Value]]-Tabla1_1[[#This Row],[total_discount_value]]-Tabla1_1[[#This Row],[Total Buying Value]]</f>
        <v>-63.033600000000007</v>
      </c>
      <c r="AA182" s="23">
        <f>Tabla1_1[[#This Row],[beneficio_descuento]]/Tabla1_1[[#This Row],[Total Selling Value]]</f>
        <v>-0.30339622641509439</v>
      </c>
    </row>
    <row r="183" spans="1:27">
      <c r="A183">
        <v>44439</v>
      </c>
      <c r="B183" t="s">
        <v>24</v>
      </c>
      <c r="C183" t="s">
        <v>404</v>
      </c>
      <c r="D183">
        <v>11</v>
      </c>
      <c r="E183" t="s">
        <v>70</v>
      </c>
      <c r="F183" t="s">
        <v>71</v>
      </c>
      <c r="G183">
        <v>3</v>
      </c>
      <c r="H183" t="s">
        <v>77</v>
      </c>
      <c r="I183" t="s">
        <v>121</v>
      </c>
      <c r="J183" t="s">
        <v>125</v>
      </c>
      <c r="K183" s="4">
        <v>5</v>
      </c>
      <c r="L183" s="4">
        <v>6.7</v>
      </c>
      <c r="M183" s="4">
        <v>55</v>
      </c>
      <c r="N183" s="4">
        <v>73.7</v>
      </c>
      <c r="O183">
        <v>31</v>
      </c>
      <c r="P183" t="s">
        <v>133</v>
      </c>
      <c r="Q183">
        <v>2021</v>
      </c>
      <c r="R183" s="3">
        <v>44439</v>
      </c>
      <c r="S183" s="4">
        <v>2.2109999999999999</v>
      </c>
      <c r="T183" s="4">
        <v>1.7000000000000002</v>
      </c>
      <c r="U183" s="4">
        <v>18.700000000000003</v>
      </c>
      <c r="V183" s="23">
        <v>0.2537313432835821</v>
      </c>
      <c r="W183" t="s">
        <v>179</v>
      </c>
      <c r="X183" t="s">
        <v>216</v>
      </c>
      <c r="Y183" t="s">
        <v>383</v>
      </c>
      <c r="Z183" s="4">
        <f>Tabla1_1[[#This Row],[Total Selling Value]]-Tabla1_1[[#This Row],[total_discount_value]]-Tabla1_1[[#This Row],[Total Buying Value]]</f>
        <v>16.489000000000004</v>
      </c>
      <c r="AA183" s="23">
        <f>Tabla1_1[[#This Row],[beneficio_descuento]]/Tabla1_1[[#This Row],[Total Selling Value]]</f>
        <v>0.22373134328358213</v>
      </c>
    </row>
    <row r="184" spans="1:27">
      <c r="A184">
        <v>44440</v>
      </c>
      <c r="B184" t="s">
        <v>20</v>
      </c>
      <c r="C184" t="s">
        <v>405</v>
      </c>
      <c r="D184">
        <v>1</v>
      </c>
      <c r="E184" t="s">
        <v>68</v>
      </c>
      <c r="F184" t="s">
        <v>138</v>
      </c>
      <c r="G184">
        <v>30</v>
      </c>
      <c r="H184" t="s">
        <v>73</v>
      </c>
      <c r="I184" t="s">
        <v>117</v>
      </c>
      <c r="J184" t="s">
        <v>122</v>
      </c>
      <c r="K184" s="4">
        <v>144</v>
      </c>
      <c r="L184" s="4">
        <v>156.96</v>
      </c>
      <c r="M184" s="4">
        <v>144</v>
      </c>
      <c r="N184" s="4">
        <v>156.96</v>
      </c>
      <c r="O184">
        <v>1</v>
      </c>
      <c r="P184" t="s">
        <v>134</v>
      </c>
      <c r="Q184">
        <v>2021</v>
      </c>
      <c r="R184" s="3">
        <v>44440</v>
      </c>
      <c r="S184" s="4">
        <v>47.088000000000001</v>
      </c>
      <c r="T184" s="4">
        <v>12.960000000000008</v>
      </c>
      <c r="U184" s="4">
        <v>12.960000000000008</v>
      </c>
      <c r="V184" s="23">
        <v>8.2568807339449588E-2</v>
      </c>
      <c r="W184" t="s">
        <v>179</v>
      </c>
      <c r="X184" t="s">
        <v>219</v>
      </c>
      <c r="Y184" t="s">
        <v>406</v>
      </c>
      <c r="Z184" s="4">
        <f>Tabla1_1[[#This Row],[Total Selling Value]]-Tabla1_1[[#This Row],[total_discount_value]]-Tabla1_1[[#This Row],[Total Buying Value]]</f>
        <v>-34.127999999999986</v>
      </c>
      <c r="AA184" s="23">
        <f>Tabla1_1[[#This Row],[beneficio_descuento]]/Tabla1_1[[#This Row],[Total Selling Value]]</f>
        <v>-0.21743119266055036</v>
      </c>
    </row>
    <row r="185" spans="1:27">
      <c r="A185">
        <v>44440</v>
      </c>
      <c r="B185" t="s">
        <v>26</v>
      </c>
      <c r="C185" t="s">
        <v>407</v>
      </c>
      <c r="D185">
        <v>14</v>
      </c>
      <c r="E185" t="s">
        <v>71</v>
      </c>
      <c r="F185" t="s">
        <v>71</v>
      </c>
      <c r="G185">
        <v>15</v>
      </c>
      <c r="H185" t="s">
        <v>79</v>
      </c>
      <c r="I185" t="s">
        <v>119</v>
      </c>
      <c r="J185" t="s">
        <v>123</v>
      </c>
      <c r="K185" s="4">
        <v>71</v>
      </c>
      <c r="L185" s="4">
        <v>80.94</v>
      </c>
      <c r="M185" s="4">
        <v>994</v>
      </c>
      <c r="N185" s="4">
        <v>1133.1600000000001</v>
      </c>
      <c r="O185">
        <v>1</v>
      </c>
      <c r="P185" t="s">
        <v>134</v>
      </c>
      <c r="Q185">
        <v>2021</v>
      </c>
      <c r="R185" s="3">
        <v>44440</v>
      </c>
      <c r="S185" s="4">
        <v>169.97400000000002</v>
      </c>
      <c r="T185" s="4">
        <v>9.9399999999999977</v>
      </c>
      <c r="U185" s="4">
        <v>139.15999999999997</v>
      </c>
      <c r="V185" s="23">
        <v>0.12280701754385961</v>
      </c>
      <c r="W185" t="s">
        <v>147</v>
      </c>
      <c r="X185" t="s">
        <v>216</v>
      </c>
      <c r="Y185" t="s">
        <v>406</v>
      </c>
      <c r="Z185" s="4">
        <f>Tabla1_1[[#This Row],[Total Selling Value]]-Tabla1_1[[#This Row],[total_discount_value]]-Tabla1_1[[#This Row],[Total Buying Value]]</f>
        <v>-30.813999999999965</v>
      </c>
      <c r="AA185" s="23">
        <f>Tabla1_1[[#This Row],[beneficio_descuento]]/Tabla1_1[[#This Row],[Total Selling Value]]</f>
        <v>-2.7192982456140317E-2</v>
      </c>
    </row>
    <row r="186" spans="1:27">
      <c r="A186">
        <v>44442</v>
      </c>
      <c r="B186" t="s">
        <v>61</v>
      </c>
      <c r="C186" t="s">
        <v>408</v>
      </c>
      <c r="D186">
        <v>8</v>
      </c>
      <c r="E186" t="s">
        <v>70</v>
      </c>
      <c r="F186" t="s">
        <v>71</v>
      </c>
      <c r="G186">
        <v>28</v>
      </c>
      <c r="H186" t="s">
        <v>114</v>
      </c>
      <c r="I186" t="s">
        <v>118</v>
      </c>
      <c r="J186" t="s">
        <v>122</v>
      </c>
      <c r="K186" s="4">
        <v>138</v>
      </c>
      <c r="L186" s="4">
        <v>173.88</v>
      </c>
      <c r="M186" s="4">
        <v>1104</v>
      </c>
      <c r="N186" s="4">
        <v>1391.04</v>
      </c>
      <c r="O186">
        <v>3</v>
      </c>
      <c r="P186" t="s">
        <v>134</v>
      </c>
      <c r="Q186">
        <v>2021</v>
      </c>
      <c r="R186" s="3">
        <v>44442</v>
      </c>
      <c r="S186" s="4">
        <v>389.49120000000005</v>
      </c>
      <c r="T186" s="4">
        <v>35.879999999999995</v>
      </c>
      <c r="U186" s="4">
        <v>287.03999999999996</v>
      </c>
      <c r="V186" s="23">
        <v>0.20634920634920634</v>
      </c>
      <c r="W186" t="s">
        <v>147</v>
      </c>
      <c r="X186" t="s">
        <v>216</v>
      </c>
      <c r="Y186" t="s">
        <v>406</v>
      </c>
      <c r="Z186" s="4">
        <f>Tabla1_1[[#This Row],[Total Selling Value]]-Tabla1_1[[#This Row],[total_discount_value]]-Tabla1_1[[#This Row],[Total Buying Value]]</f>
        <v>-102.45120000000009</v>
      </c>
      <c r="AA186" s="23">
        <f>Tabla1_1[[#This Row],[beneficio_descuento]]/Tabla1_1[[#This Row],[Total Selling Value]]</f>
        <v>-7.3650793650793717E-2</v>
      </c>
    </row>
    <row r="187" spans="1:27">
      <c r="A187">
        <v>44443</v>
      </c>
      <c r="B187" t="s">
        <v>53</v>
      </c>
      <c r="C187" t="s">
        <v>409</v>
      </c>
      <c r="D187">
        <v>7</v>
      </c>
      <c r="E187" t="s">
        <v>70</v>
      </c>
      <c r="F187" t="s">
        <v>71</v>
      </c>
      <c r="G187">
        <v>5</v>
      </c>
      <c r="H187" t="s">
        <v>105</v>
      </c>
      <c r="I187" t="s">
        <v>121</v>
      </c>
      <c r="J187" t="s">
        <v>125</v>
      </c>
      <c r="K187" s="4">
        <v>37</v>
      </c>
      <c r="L187" s="4">
        <v>41.81</v>
      </c>
      <c r="M187" s="4">
        <v>259</v>
      </c>
      <c r="N187" s="4">
        <v>292.67</v>
      </c>
      <c r="O187">
        <v>4</v>
      </c>
      <c r="P187" t="s">
        <v>134</v>
      </c>
      <c r="Q187">
        <v>2021</v>
      </c>
      <c r="R187" s="3">
        <v>44443</v>
      </c>
      <c r="S187" s="4">
        <v>14.633500000000002</v>
      </c>
      <c r="T187" s="4">
        <v>4.8100000000000023</v>
      </c>
      <c r="U187" s="4">
        <v>33.670000000000016</v>
      </c>
      <c r="V187" s="23">
        <v>0.11504424778761067</v>
      </c>
      <c r="W187" t="s">
        <v>179</v>
      </c>
      <c r="X187" t="s">
        <v>216</v>
      </c>
      <c r="Y187" t="s">
        <v>406</v>
      </c>
      <c r="Z187" s="4">
        <f>Tabla1_1[[#This Row],[Total Selling Value]]-Tabla1_1[[#This Row],[total_discount_value]]-Tabla1_1[[#This Row],[Total Buying Value]]</f>
        <v>19.03649999999999</v>
      </c>
      <c r="AA187" s="23">
        <f>Tabla1_1[[#This Row],[beneficio_descuento]]/Tabla1_1[[#This Row],[Total Selling Value]]</f>
        <v>6.5044247787610573E-2</v>
      </c>
    </row>
    <row r="188" spans="1:27">
      <c r="A188">
        <v>44443</v>
      </c>
      <c r="B188" t="s">
        <v>32</v>
      </c>
      <c r="C188" t="s">
        <v>410</v>
      </c>
      <c r="D188">
        <v>15</v>
      </c>
      <c r="E188" t="s">
        <v>70</v>
      </c>
      <c r="F188" t="s">
        <v>71</v>
      </c>
      <c r="G188">
        <v>5</v>
      </c>
      <c r="H188" t="s">
        <v>82</v>
      </c>
      <c r="I188" t="s">
        <v>117</v>
      </c>
      <c r="J188" t="s">
        <v>122</v>
      </c>
      <c r="K188" s="4">
        <v>141</v>
      </c>
      <c r="L188" s="4">
        <v>149.46</v>
      </c>
      <c r="M188" s="4">
        <v>2115</v>
      </c>
      <c r="N188" s="4">
        <v>2241.9</v>
      </c>
      <c r="O188">
        <v>4</v>
      </c>
      <c r="P188" t="s">
        <v>134</v>
      </c>
      <c r="Q188">
        <v>2021</v>
      </c>
      <c r="R188" s="3">
        <v>44443</v>
      </c>
      <c r="S188" s="4">
        <v>112.09500000000001</v>
      </c>
      <c r="T188" s="4">
        <v>8.460000000000008</v>
      </c>
      <c r="U188" s="4">
        <v>126.90000000000012</v>
      </c>
      <c r="V188" s="23">
        <v>5.660377358490571E-2</v>
      </c>
      <c r="W188" t="s">
        <v>178</v>
      </c>
      <c r="X188" t="s">
        <v>216</v>
      </c>
      <c r="Y188" t="s">
        <v>406</v>
      </c>
      <c r="Z188" s="4">
        <f>Tabla1_1[[#This Row],[Total Selling Value]]-Tabla1_1[[#This Row],[total_discount_value]]-Tabla1_1[[#This Row],[Total Buying Value]]</f>
        <v>14.805000000000291</v>
      </c>
      <c r="AA188" s="23">
        <f>Tabla1_1[[#This Row],[beneficio_descuento]]/Tabla1_1[[#This Row],[Total Selling Value]]</f>
        <v>6.6037735849057899E-3</v>
      </c>
    </row>
    <row r="189" spans="1:27">
      <c r="A189">
        <v>44444</v>
      </c>
      <c r="B189" t="s">
        <v>38</v>
      </c>
      <c r="C189" t="s">
        <v>411</v>
      </c>
      <c r="D189">
        <v>1</v>
      </c>
      <c r="E189" t="s">
        <v>70</v>
      </c>
      <c r="F189" t="s">
        <v>138</v>
      </c>
      <c r="G189">
        <v>5</v>
      </c>
      <c r="H189" t="s">
        <v>88</v>
      </c>
      <c r="I189" t="s">
        <v>121</v>
      </c>
      <c r="J189" t="s">
        <v>123</v>
      </c>
      <c r="K189" s="4">
        <v>89</v>
      </c>
      <c r="L189" s="4">
        <v>117.48</v>
      </c>
      <c r="M189" s="4">
        <v>89</v>
      </c>
      <c r="N189" s="4">
        <v>117.48</v>
      </c>
      <c r="O189">
        <v>5</v>
      </c>
      <c r="P189" t="s">
        <v>134</v>
      </c>
      <c r="Q189">
        <v>2021</v>
      </c>
      <c r="R189" s="3">
        <v>44444</v>
      </c>
      <c r="S189" s="4">
        <v>5.8740000000000006</v>
      </c>
      <c r="T189" s="4">
        <v>28.480000000000004</v>
      </c>
      <c r="U189" s="4">
        <v>28.480000000000004</v>
      </c>
      <c r="V189" s="23">
        <v>0.24242424242424246</v>
      </c>
      <c r="W189" t="s">
        <v>179</v>
      </c>
      <c r="X189" t="s">
        <v>219</v>
      </c>
      <c r="Y189" t="s">
        <v>406</v>
      </c>
      <c r="Z189" s="4">
        <f>Tabla1_1[[#This Row],[Total Selling Value]]-Tabla1_1[[#This Row],[total_discount_value]]-Tabla1_1[[#This Row],[Total Buying Value]]</f>
        <v>22.606000000000009</v>
      </c>
      <c r="AA189" s="23">
        <f>Tabla1_1[[#This Row],[beneficio_descuento]]/Tabla1_1[[#This Row],[Total Selling Value]]</f>
        <v>0.1924242424242425</v>
      </c>
    </row>
    <row r="190" spans="1:27">
      <c r="A190">
        <v>44446</v>
      </c>
      <c r="B190" t="s">
        <v>60</v>
      </c>
      <c r="C190" t="s">
        <v>412</v>
      </c>
      <c r="D190">
        <v>5</v>
      </c>
      <c r="E190" t="s">
        <v>70</v>
      </c>
      <c r="F190" t="s">
        <v>71</v>
      </c>
      <c r="G190">
        <v>2</v>
      </c>
      <c r="H190" t="s">
        <v>112</v>
      </c>
      <c r="I190" t="s">
        <v>120</v>
      </c>
      <c r="J190" t="s">
        <v>122</v>
      </c>
      <c r="K190" s="4">
        <v>150</v>
      </c>
      <c r="L190" s="4">
        <v>210</v>
      </c>
      <c r="M190" s="4">
        <v>750</v>
      </c>
      <c r="N190" s="4">
        <v>1050</v>
      </c>
      <c r="O190">
        <v>7</v>
      </c>
      <c r="P190" t="s">
        <v>134</v>
      </c>
      <c r="Q190">
        <v>2021</v>
      </c>
      <c r="R190" s="3">
        <v>44446</v>
      </c>
      <c r="S190" s="4">
        <v>21</v>
      </c>
      <c r="T190" s="4">
        <v>60</v>
      </c>
      <c r="U190" s="4">
        <v>300</v>
      </c>
      <c r="V190" s="23">
        <v>0.2857142857142857</v>
      </c>
      <c r="W190" t="s">
        <v>179</v>
      </c>
      <c r="X190" t="s">
        <v>216</v>
      </c>
      <c r="Y190" t="s">
        <v>406</v>
      </c>
      <c r="Z190" s="4">
        <f>Tabla1_1[[#This Row],[Total Selling Value]]-Tabla1_1[[#This Row],[total_discount_value]]-Tabla1_1[[#This Row],[Total Buying Value]]</f>
        <v>279</v>
      </c>
      <c r="AA190" s="23">
        <f>Tabla1_1[[#This Row],[beneficio_descuento]]/Tabla1_1[[#This Row],[Total Selling Value]]</f>
        <v>0.26571428571428574</v>
      </c>
    </row>
    <row r="191" spans="1:27">
      <c r="A191">
        <v>44448</v>
      </c>
      <c r="B191" t="s">
        <v>31</v>
      </c>
      <c r="C191" t="s">
        <v>413</v>
      </c>
      <c r="D191">
        <v>4</v>
      </c>
      <c r="E191" t="s">
        <v>70</v>
      </c>
      <c r="F191" t="s">
        <v>71</v>
      </c>
      <c r="G191">
        <v>34</v>
      </c>
      <c r="H191" t="s">
        <v>81</v>
      </c>
      <c r="I191" t="s">
        <v>118</v>
      </c>
      <c r="J191" t="s">
        <v>123</v>
      </c>
      <c r="K191" s="4">
        <v>76</v>
      </c>
      <c r="L191" s="4">
        <v>82.08</v>
      </c>
      <c r="M191" s="4">
        <v>304</v>
      </c>
      <c r="N191" s="4">
        <v>328.32</v>
      </c>
      <c r="O191">
        <v>9</v>
      </c>
      <c r="P191" t="s">
        <v>134</v>
      </c>
      <c r="Q191">
        <v>2021</v>
      </c>
      <c r="R191" s="3">
        <v>44448</v>
      </c>
      <c r="S191" s="4">
        <v>111.62880000000001</v>
      </c>
      <c r="T191" s="4">
        <v>6.0799999999999983</v>
      </c>
      <c r="U191" s="4">
        <v>24.319999999999993</v>
      </c>
      <c r="V191" s="23">
        <v>7.4074074074074056E-2</v>
      </c>
      <c r="W191" t="s">
        <v>179</v>
      </c>
      <c r="X191" t="s">
        <v>216</v>
      </c>
      <c r="Y191" t="s">
        <v>406</v>
      </c>
      <c r="Z191" s="4">
        <f>Tabla1_1[[#This Row],[Total Selling Value]]-Tabla1_1[[#This Row],[total_discount_value]]-Tabla1_1[[#This Row],[Total Buying Value]]</f>
        <v>-87.308800000000019</v>
      </c>
      <c r="AA191" s="23">
        <f>Tabla1_1[[#This Row],[beneficio_descuento]]/Tabla1_1[[#This Row],[Total Selling Value]]</f>
        <v>-0.26592592592592601</v>
      </c>
    </row>
    <row r="192" spans="1:27">
      <c r="A192">
        <v>44449</v>
      </c>
      <c r="B192" t="s">
        <v>48</v>
      </c>
      <c r="C192" t="s">
        <v>414</v>
      </c>
      <c r="D192">
        <v>6</v>
      </c>
      <c r="E192" t="s">
        <v>70</v>
      </c>
      <c r="F192" t="s">
        <v>71</v>
      </c>
      <c r="G192">
        <v>14</v>
      </c>
      <c r="H192" t="s">
        <v>99</v>
      </c>
      <c r="I192" t="s">
        <v>121</v>
      </c>
      <c r="J192" t="s">
        <v>122</v>
      </c>
      <c r="K192" s="4">
        <v>148</v>
      </c>
      <c r="L192" s="4">
        <v>201.28</v>
      </c>
      <c r="M192" s="4">
        <v>888</v>
      </c>
      <c r="N192" s="4">
        <v>1207.68</v>
      </c>
      <c r="O192">
        <v>10</v>
      </c>
      <c r="P192" t="s">
        <v>134</v>
      </c>
      <c r="Q192">
        <v>2021</v>
      </c>
      <c r="R192" s="3">
        <v>44449</v>
      </c>
      <c r="S192" s="4">
        <v>169.07520000000002</v>
      </c>
      <c r="T192" s="4">
        <v>53.28</v>
      </c>
      <c r="U192" s="4">
        <v>319.68</v>
      </c>
      <c r="V192" s="23">
        <v>0.26470588235294118</v>
      </c>
      <c r="W192" t="s">
        <v>147</v>
      </c>
      <c r="X192" t="s">
        <v>216</v>
      </c>
      <c r="Y192" t="s">
        <v>406</v>
      </c>
      <c r="Z192" s="4">
        <f>Tabla1_1[[#This Row],[Total Selling Value]]-Tabla1_1[[#This Row],[total_discount_value]]-Tabla1_1[[#This Row],[Total Buying Value]]</f>
        <v>150.60480000000007</v>
      </c>
      <c r="AA192" s="23">
        <f>Tabla1_1[[#This Row],[beneficio_descuento]]/Tabla1_1[[#This Row],[Total Selling Value]]</f>
        <v>0.12470588235294122</v>
      </c>
    </row>
    <row r="193" spans="1:27">
      <c r="A193">
        <v>44449</v>
      </c>
      <c r="B193" t="s">
        <v>36</v>
      </c>
      <c r="C193" t="s">
        <v>415</v>
      </c>
      <c r="D193">
        <v>9</v>
      </c>
      <c r="E193" t="s">
        <v>68</v>
      </c>
      <c r="F193" t="s">
        <v>71</v>
      </c>
      <c r="G193">
        <v>13</v>
      </c>
      <c r="H193" t="s">
        <v>86</v>
      </c>
      <c r="I193" t="s">
        <v>119</v>
      </c>
      <c r="J193" t="s">
        <v>123</v>
      </c>
      <c r="K193" s="4">
        <v>98</v>
      </c>
      <c r="L193" s="4">
        <v>103.88</v>
      </c>
      <c r="M193" s="4">
        <v>882</v>
      </c>
      <c r="N193" s="4">
        <v>934.92</v>
      </c>
      <c r="O193">
        <v>10</v>
      </c>
      <c r="P193" t="s">
        <v>134</v>
      </c>
      <c r="Q193">
        <v>2021</v>
      </c>
      <c r="R193" s="3">
        <v>44449</v>
      </c>
      <c r="S193" s="4">
        <v>121.53959999999999</v>
      </c>
      <c r="T193" s="4">
        <v>5.8799999999999955</v>
      </c>
      <c r="U193" s="4">
        <v>52.919999999999959</v>
      </c>
      <c r="V193" s="23">
        <v>5.660377358490562E-2</v>
      </c>
      <c r="W193" t="s">
        <v>147</v>
      </c>
      <c r="X193" t="s">
        <v>216</v>
      </c>
      <c r="Y193" t="s">
        <v>406</v>
      </c>
      <c r="Z193" s="4">
        <f>Tabla1_1[[#This Row],[Total Selling Value]]-Tabla1_1[[#This Row],[total_discount_value]]-Tabla1_1[[#This Row],[Total Buying Value]]</f>
        <v>-68.619599999999991</v>
      </c>
      <c r="AA193" s="23">
        <f>Tabla1_1[[#This Row],[beneficio_descuento]]/Tabla1_1[[#This Row],[Total Selling Value]]</f>
        <v>-7.3396226415094329E-2</v>
      </c>
    </row>
    <row r="194" spans="1:27">
      <c r="A194">
        <v>44449</v>
      </c>
      <c r="B194" t="s">
        <v>62</v>
      </c>
      <c r="C194" t="s">
        <v>416</v>
      </c>
      <c r="D194">
        <v>2</v>
      </c>
      <c r="E194" t="s">
        <v>70</v>
      </c>
      <c r="F194" t="s">
        <v>71</v>
      </c>
      <c r="G194">
        <v>32</v>
      </c>
      <c r="H194" t="s">
        <v>115</v>
      </c>
      <c r="I194" t="s">
        <v>121</v>
      </c>
      <c r="J194" t="s">
        <v>125</v>
      </c>
      <c r="K194" s="4">
        <v>18</v>
      </c>
      <c r="L194" s="4">
        <v>24.66</v>
      </c>
      <c r="M194" s="4">
        <v>36</v>
      </c>
      <c r="N194" s="4">
        <v>49.32</v>
      </c>
      <c r="O194">
        <v>10</v>
      </c>
      <c r="P194" t="s">
        <v>134</v>
      </c>
      <c r="Q194">
        <v>2021</v>
      </c>
      <c r="R194" s="3">
        <v>44449</v>
      </c>
      <c r="S194" s="4">
        <v>15.782400000000001</v>
      </c>
      <c r="T194" s="4">
        <v>6.66</v>
      </c>
      <c r="U194" s="4">
        <v>13.32</v>
      </c>
      <c r="V194" s="23">
        <v>0.27007299270072993</v>
      </c>
      <c r="W194" t="s">
        <v>179</v>
      </c>
      <c r="X194" t="s">
        <v>216</v>
      </c>
      <c r="Y194" t="s">
        <v>406</v>
      </c>
      <c r="Z194" s="4">
        <f>Tabla1_1[[#This Row],[Total Selling Value]]-Tabla1_1[[#This Row],[total_discount_value]]-Tabla1_1[[#This Row],[Total Buying Value]]</f>
        <v>-2.4624000000000024</v>
      </c>
      <c r="AA194" s="23">
        <f>Tabla1_1[[#This Row],[beneficio_descuento]]/Tabla1_1[[#This Row],[Total Selling Value]]</f>
        <v>-4.9927007299270118E-2</v>
      </c>
    </row>
    <row r="195" spans="1:27">
      <c r="A195">
        <v>44450</v>
      </c>
      <c r="B195" t="s">
        <v>36</v>
      </c>
      <c r="C195" t="s">
        <v>417</v>
      </c>
      <c r="D195">
        <v>6</v>
      </c>
      <c r="E195" t="s">
        <v>68</v>
      </c>
      <c r="F195" t="s">
        <v>71</v>
      </c>
      <c r="G195">
        <v>38</v>
      </c>
      <c r="H195" t="s">
        <v>86</v>
      </c>
      <c r="I195" t="s">
        <v>119</v>
      </c>
      <c r="J195" t="s">
        <v>123</v>
      </c>
      <c r="K195" s="4">
        <v>98</v>
      </c>
      <c r="L195" s="4">
        <v>103.88</v>
      </c>
      <c r="M195" s="4">
        <v>588</v>
      </c>
      <c r="N195" s="4">
        <v>623.28</v>
      </c>
      <c r="O195">
        <v>11</v>
      </c>
      <c r="P195" t="s">
        <v>134</v>
      </c>
      <c r="Q195">
        <v>2021</v>
      </c>
      <c r="R195" s="3">
        <v>44450</v>
      </c>
      <c r="S195" s="4">
        <v>236.84639999999999</v>
      </c>
      <c r="T195" s="4">
        <v>5.8799999999999955</v>
      </c>
      <c r="U195" s="4">
        <v>35.279999999999973</v>
      </c>
      <c r="V195" s="23">
        <v>5.660377358490562E-2</v>
      </c>
      <c r="W195" t="s">
        <v>179</v>
      </c>
      <c r="X195" t="s">
        <v>216</v>
      </c>
      <c r="Y195" t="s">
        <v>406</v>
      </c>
      <c r="Z195" s="4">
        <f>Tabla1_1[[#This Row],[Total Selling Value]]-Tabla1_1[[#This Row],[total_discount_value]]-Tabla1_1[[#This Row],[Total Buying Value]]</f>
        <v>-201.56640000000004</v>
      </c>
      <c r="AA195" s="23">
        <f>Tabla1_1[[#This Row],[beneficio_descuento]]/Tabla1_1[[#This Row],[Total Selling Value]]</f>
        <v>-0.32339622641509441</v>
      </c>
    </row>
    <row r="196" spans="1:27">
      <c r="A196">
        <v>44452</v>
      </c>
      <c r="B196" t="s">
        <v>61</v>
      </c>
      <c r="C196" t="s">
        <v>418</v>
      </c>
      <c r="D196">
        <v>7</v>
      </c>
      <c r="E196" t="s">
        <v>70</v>
      </c>
      <c r="F196" t="s">
        <v>138</v>
      </c>
      <c r="G196">
        <v>34</v>
      </c>
      <c r="H196" t="s">
        <v>114</v>
      </c>
      <c r="I196" t="s">
        <v>118</v>
      </c>
      <c r="J196" t="s">
        <v>122</v>
      </c>
      <c r="K196" s="4">
        <v>138</v>
      </c>
      <c r="L196" s="4">
        <v>173.88</v>
      </c>
      <c r="M196" s="4">
        <v>966</v>
      </c>
      <c r="N196" s="4">
        <v>1217.1600000000001</v>
      </c>
      <c r="O196">
        <v>13</v>
      </c>
      <c r="P196" t="s">
        <v>134</v>
      </c>
      <c r="Q196">
        <v>2021</v>
      </c>
      <c r="R196" s="3">
        <v>44452</v>
      </c>
      <c r="S196" s="4">
        <v>413.83440000000007</v>
      </c>
      <c r="T196" s="4">
        <v>35.879999999999995</v>
      </c>
      <c r="U196" s="4">
        <v>251.15999999999997</v>
      </c>
      <c r="V196" s="23">
        <v>0.20634920634920631</v>
      </c>
      <c r="W196" t="s">
        <v>147</v>
      </c>
      <c r="X196" t="s">
        <v>219</v>
      </c>
      <c r="Y196" t="s">
        <v>406</v>
      </c>
      <c r="Z196" s="4">
        <f>Tabla1_1[[#This Row],[Total Selling Value]]-Tabla1_1[[#This Row],[total_discount_value]]-Tabla1_1[[#This Row],[Total Buying Value]]</f>
        <v>-162.67439999999999</v>
      </c>
      <c r="AA196" s="23">
        <f>Tabla1_1[[#This Row],[beneficio_descuento]]/Tabla1_1[[#This Row],[Total Selling Value]]</f>
        <v>-0.13365079365079363</v>
      </c>
    </row>
    <row r="197" spans="1:27">
      <c r="A197">
        <v>44454</v>
      </c>
      <c r="B197" t="s">
        <v>30</v>
      </c>
      <c r="C197" t="s">
        <v>419</v>
      </c>
      <c r="D197">
        <v>6</v>
      </c>
      <c r="E197" t="s">
        <v>70</v>
      </c>
      <c r="F197" t="s">
        <v>71</v>
      </c>
      <c r="G197">
        <v>6</v>
      </c>
      <c r="H197" t="s">
        <v>80</v>
      </c>
      <c r="I197" t="s">
        <v>118</v>
      </c>
      <c r="J197" t="s">
        <v>122</v>
      </c>
      <c r="K197" s="4">
        <v>120</v>
      </c>
      <c r="L197" s="4">
        <v>162</v>
      </c>
      <c r="M197" s="4">
        <v>720</v>
      </c>
      <c r="N197" s="4">
        <v>972</v>
      </c>
      <c r="O197">
        <v>15</v>
      </c>
      <c r="P197" t="s">
        <v>134</v>
      </c>
      <c r="Q197">
        <v>2021</v>
      </c>
      <c r="R197" s="3">
        <v>44454</v>
      </c>
      <c r="S197" s="4">
        <v>58.32</v>
      </c>
      <c r="T197" s="4">
        <v>42</v>
      </c>
      <c r="U197" s="4">
        <v>252</v>
      </c>
      <c r="V197" s="23">
        <v>0.25925925925925924</v>
      </c>
      <c r="W197" t="s">
        <v>179</v>
      </c>
      <c r="X197" t="s">
        <v>216</v>
      </c>
      <c r="Y197" t="s">
        <v>406</v>
      </c>
      <c r="Z197" s="4">
        <f>Tabla1_1[[#This Row],[Total Selling Value]]-Tabla1_1[[#This Row],[total_discount_value]]-Tabla1_1[[#This Row],[Total Buying Value]]</f>
        <v>193.67999999999995</v>
      </c>
      <c r="AA197" s="23">
        <f>Tabla1_1[[#This Row],[beneficio_descuento]]/Tabla1_1[[#This Row],[Total Selling Value]]</f>
        <v>0.19925925925925922</v>
      </c>
    </row>
    <row r="198" spans="1:27">
      <c r="A198">
        <v>44454</v>
      </c>
      <c r="B198" t="s">
        <v>30</v>
      </c>
      <c r="C198" t="s">
        <v>419</v>
      </c>
      <c r="D198">
        <v>14</v>
      </c>
      <c r="E198" t="s">
        <v>70</v>
      </c>
      <c r="F198" t="s">
        <v>71</v>
      </c>
      <c r="G198">
        <v>0</v>
      </c>
      <c r="H198" t="s">
        <v>80</v>
      </c>
      <c r="I198" t="s">
        <v>118</v>
      </c>
      <c r="J198" t="s">
        <v>122</v>
      </c>
      <c r="K198" s="4">
        <v>120</v>
      </c>
      <c r="L198" s="4">
        <v>162</v>
      </c>
      <c r="M198" s="4">
        <v>1680</v>
      </c>
      <c r="N198" s="4">
        <v>2268</v>
      </c>
      <c r="O198">
        <v>15</v>
      </c>
      <c r="P198" t="s">
        <v>134</v>
      </c>
      <c r="Q198">
        <v>2021</v>
      </c>
      <c r="R198" s="3">
        <v>44454</v>
      </c>
      <c r="S198" s="4">
        <v>0</v>
      </c>
      <c r="T198" s="4">
        <v>42</v>
      </c>
      <c r="U198" s="4">
        <v>588</v>
      </c>
      <c r="V198" s="23">
        <v>0.25925925925925924</v>
      </c>
      <c r="W198" t="s">
        <v>178</v>
      </c>
      <c r="X198" t="s">
        <v>216</v>
      </c>
      <c r="Y198" t="s">
        <v>406</v>
      </c>
      <c r="Z198" s="4">
        <f>Tabla1_1[[#This Row],[Total Selling Value]]-Tabla1_1[[#This Row],[total_discount_value]]-Tabla1_1[[#This Row],[Total Buying Value]]</f>
        <v>588</v>
      </c>
      <c r="AA198" s="23">
        <f>Tabla1_1[[#This Row],[beneficio_descuento]]/Tabla1_1[[#This Row],[Total Selling Value]]</f>
        <v>0.25925925925925924</v>
      </c>
    </row>
    <row r="199" spans="1:27">
      <c r="A199">
        <v>44460</v>
      </c>
      <c r="B199" t="s">
        <v>34</v>
      </c>
      <c r="C199" t="s">
        <v>420</v>
      </c>
      <c r="D199">
        <v>7</v>
      </c>
      <c r="E199" t="s">
        <v>68</v>
      </c>
      <c r="F199" t="s">
        <v>138</v>
      </c>
      <c r="G199">
        <v>12</v>
      </c>
      <c r="H199" t="s">
        <v>84</v>
      </c>
      <c r="I199" t="s">
        <v>117</v>
      </c>
      <c r="J199" t="s">
        <v>124</v>
      </c>
      <c r="K199" s="4">
        <v>61</v>
      </c>
      <c r="L199" s="4">
        <v>76.25</v>
      </c>
      <c r="M199" s="4">
        <v>427</v>
      </c>
      <c r="N199" s="4">
        <v>533.75</v>
      </c>
      <c r="O199">
        <v>21</v>
      </c>
      <c r="P199" t="s">
        <v>134</v>
      </c>
      <c r="Q199">
        <v>2021</v>
      </c>
      <c r="R199" s="3">
        <v>44460</v>
      </c>
      <c r="S199" s="4">
        <v>64.05</v>
      </c>
      <c r="T199" s="4">
        <v>15.25</v>
      </c>
      <c r="U199" s="4">
        <v>106.75</v>
      </c>
      <c r="V199" s="23">
        <v>0.2</v>
      </c>
      <c r="W199" t="s">
        <v>179</v>
      </c>
      <c r="X199" t="s">
        <v>219</v>
      </c>
      <c r="Y199" t="s">
        <v>406</v>
      </c>
      <c r="Z199" s="4">
        <f>Tabla1_1[[#This Row],[Total Selling Value]]-Tabla1_1[[#This Row],[total_discount_value]]-Tabla1_1[[#This Row],[Total Buying Value]]</f>
        <v>42.699999999999989</v>
      </c>
      <c r="AA199" s="23">
        <f>Tabla1_1[[#This Row],[beneficio_descuento]]/Tabla1_1[[#This Row],[Total Selling Value]]</f>
        <v>7.9999999999999974E-2</v>
      </c>
    </row>
    <row r="200" spans="1:27">
      <c r="A200">
        <v>44461</v>
      </c>
      <c r="B200" t="s">
        <v>37</v>
      </c>
      <c r="C200" t="s">
        <v>421</v>
      </c>
      <c r="D200">
        <v>2</v>
      </c>
      <c r="E200" t="s">
        <v>71</v>
      </c>
      <c r="F200" t="s">
        <v>138</v>
      </c>
      <c r="G200">
        <v>1</v>
      </c>
      <c r="H200" t="s">
        <v>87</v>
      </c>
      <c r="I200" t="s">
        <v>118</v>
      </c>
      <c r="J200" t="s">
        <v>123</v>
      </c>
      <c r="K200" s="4">
        <v>90</v>
      </c>
      <c r="L200" s="4">
        <v>115.2</v>
      </c>
      <c r="M200" s="4">
        <v>180</v>
      </c>
      <c r="N200" s="4">
        <v>230.4</v>
      </c>
      <c r="O200">
        <v>22</v>
      </c>
      <c r="P200" t="s">
        <v>134</v>
      </c>
      <c r="Q200">
        <v>2021</v>
      </c>
      <c r="R200" s="3">
        <v>44461</v>
      </c>
      <c r="S200" s="4">
        <v>2.3040000000000003</v>
      </c>
      <c r="T200" s="4">
        <v>25.200000000000003</v>
      </c>
      <c r="U200" s="4">
        <v>50.400000000000006</v>
      </c>
      <c r="V200" s="23">
        <v>0.21875000000000003</v>
      </c>
      <c r="W200" t="s">
        <v>179</v>
      </c>
      <c r="X200" t="s">
        <v>219</v>
      </c>
      <c r="Y200" t="s">
        <v>406</v>
      </c>
      <c r="Z200" s="4">
        <f>Tabla1_1[[#This Row],[Total Selling Value]]-Tabla1_1[[#This Row],[total_discount_value]]-Tabla1_1[[#This Row],[Total Buying Value]]</f>
        <v>48.096000000000004</v>
      </c>
      <c r="AA200" s="23">
        <f>Tabla1_1[[#This Row],[beneficio_descuento]]/Tabla1_1[[#This Row],[Total Selling Value]]</f>
        <v>0.20875000000000002</v>
      </c>
    </row>
    <row r="201" spans="1:27">
      <c r="A201">
        <v>44461</v>
      </c>
      <c r="B201" t="s">
        <v>49</v>
      </c>
      <c r="C201" t="s">
        <v>422</v>
      </c>
      <c r="D201">
        <v>4</v>
      </c>
      <c r="E201" t="s">
        <v>70</v>
      </c>
      <c r="F201" t="s">
        <v>138</v>
      </c>
      <c r="G201">
        <v>32</v>
      </c>
      <c r="H201" t="s">
        <v>101</v>
      </c>
      <c r="I201" t="s">
        <v>119</v>
      </c>
      <c r="J201" t="s">
        <v>123</v>
      </c>
      <c r="K201" s="4">
        <v>105</v>
      </c>
      <c r="L201" s="4">
        <v>142.80000000000001</v>
      </c>
      <c r="M201" s="4">
        <v>420</v>
      </c>
      <c r="N201" s="4">
        <v>571.20000000000005</v>
      </c>
      <c r="O201">
        <v>22</v>
      </c>
      <c r="P201" t="s">
        <v>134</v>
      </c>
      <c r="Q201">
        <v>2021</v>
      </c>
      <c r="R201" s="3">
        <v>44461</v>
      </c>
      <c r="S201" s="4">
        <v>182.78400000000002</v>
      </c>
      <c r="T201" s="4">
        <v>37.800000000000011</v>
      </c>
      <c r="U201" s="4">
        <v>151.20000000000005</v>
      </c>
      <c r="V201" s="23">
        <v>0.26470588235294124</v>
      </c>
      <c r="W201" t="s">
        <v>179</v>
      </c>
      <c r="X201" t="s">
        <v>219</v>
      </c>
      <c r="Y201" t="s">
        <v>406</v>
      </c>
      <c r="Z201" s="4">
        <f>Tabla1_1[[#This Row],[Total Selling Value]]-Tabla1_1[[#This Row],[total_discount_value]]-Tabla1_1[[#This Row],[Total Buying Value]]</f>
        <v>-31.583999999999946</v>
      </c>
      <c r="AA201" s="23">
        <f>Tabla1_1[[#This Row],[beneficio_descuento]]/Tabla1_1[[#This Row],[Total Selling Value]]</f>
        <v>-5.5294117647058723E-2</v>
      </c>
    </row>
    <row r="202" spans="1:27">
      <c r="A202">
        <v>44462</v>
      </c>
      <c r="B202" t="s">
        <v>50</v>
      </c>
      <c r="C202" t="s">
        <v>423</v>
      </c>
      <c r="D202">
        <v>12</v>
      </c>
      <c r="E202" t="s">
        <v>70</v>
      </c>
      <c r="F202" t="s">
        <v>138</v>
      </c>
      <c r="G202">
        <v>26</v>
      </c>
      <c r="H202" t="s">
        <v>102</v>
      </c>
      <c r="I202" t="s">
        <v>120</v>
      </c>
      <c r="J202" t="s">
        <v>125</v>
      </c>
      <c r="K202" s="4">
        <v>37</v>
      </c>
      <c r="L202" s="4">
        <v>49.21</v>
      </c>
      <c r="M202" s="4">
        <v>444</v>
      </c>
      <c r="N202" s="4">
        <v>590.52</v>
      </c>
      <c r="O202">
        <v>23</v>
      </c>
      <c r="P202" t="s">
        <v>134</v>
      </c>
      <c r="Q202">
        <v>2021</v>
      </c>
      <c r="R202" s="3">
        <v>44462</v>
      </c>
      <c r="S202" s="4">
        <v>153.5352</v>
      </c>
      <c r="T202" s="4">
        <v>12.21</v>
      </c>
      <c r="U202" s="4">
        <v>146.52000000000001</v>
      </c>
      <c r="V202" s="23">
        <v>0.24812030075187971</v>
      </c>
      <c r="W202" t="s">
        <v>179</v>
      </c>
      <c r="X202" t="s">
        <v>219</v>
      </c>
      <c r="Y202" t="s">
        <v>406</v>
      </c>
      <c r="Z202" s="4">
        <f>Tabla1_1[[#This Row],[Total Selling Value]]-Tabla1_1[[#This Row],[total_discount_value]]-Tabla1_1[[#This Row],[Total Buying Value]]</f>
        <v>-7.0152000000000498</v>
      </c>
      <c r="AA202" s="23">
        <f>Tabla1_1[[#This Row],[beneficio_descuento]]/Tabla1_1[[#This Row],[Total Selling Value]]</f>
        <v>-1.1879699248120386E-2</v>
      </c>
    </row>
    <row r="203" spans="1:27">
      <c r="A203">
        <v>44462</v>
      </c>
      <c r="B203" t="s">
        <v>52</v>
      </c>
      <c r="C203" t="s">
        <v>424</v>
      </c>
      <c r="D203">
        <v>7</v>
      </c>
      <c r="E203" t="s">
        <v>71</v>
      </c>
      <c r="F203" t="s">
        <v>71</v>
      </c>
      <c r="G203">
        <v>34</v>
      </c>
      <c r="H203" t="s">
        <v>104</v>
      </c>
      <c r="I203" t="s">
        <v>117</v>
      </c>
      <c r="J203" t="s">
        <v>122</v>
      </c>
      <c r="K203" s="4">
        <v>126</v>
      </c>
      <c r="L203" s="4">
        <v>162.54</v>
      </c>
      <c r="M203" s="4">
        <v>882</v>
      </c>
      <c r="N203" s="4">
        <v>1137.78</v>
      </c>
      <c r="O203">
        <v>23</v>
      </c>
      <c r="P203" t="s">
        <v>134</v>
      </c>
      <c r="Q203">
        <v>2021</v>
      </c>
      <c r="R203" s="3">
        <v>44462</v>
      </c>
      <c r="S203" s="4">
        <v>386.84520000000003</v>
      </c>
      <c r="T203" s="4">
        <v>36.539999999999992</v>
      </c>
      <c r="U203" s="4">
        <v>255.77999999999994</v>
      </c>
      <c r="V203" s="23">
        <v>0.22480620155038755</v>
      </c>
      <c r="W203" t="s">
        <v>147</v>
      </c>
      <c r="X203" t="s">
        <v>216</v>
      </c>
      <c r="Y203" t="s">
        <v>406</v>
      </c>
      <c r="Z203" s="4">
        <f>Tabla1_1[[#This Row],[Total Selling Value]]-Tabla1_1[[#This Row],[total_discount_value]]-Tabla1_1[[#This Row],[Total Buying Value]]</f>
        <v>-131.0652</v>
      </c>
      <c r="AA203" s="23">
        <f>Tabla1_1[[#This Row],[beneficio_descuento]]/Tabla1_1[[#This Row],[Total Selling Value]]</f>
        <v>-0.1151937984496124</v>
      </c>
    </row>
    <row r="204" spans="1:27">
      <c r="A204">
        <v>44466</v>
      </c>
      <c r="B204" t="s">
        <v>33</v>
      </c>
      <c r="C204" t="s">
        <v>425</v>
      </c>
      <c r="D204">
        <v>1</v>
      </c>
      <c r="E204" t="s">
        <v>70</v>
      </c>
      <c r="F204" t="s">
        <v>138</v>
      </c>
      <c r="G204">
        <v>48</v>
      </c>
      <c r="H204" t="s">
        <v>83</v>
      </c>
      <c r="I204" t="s">
        <v>121</v>
      </c>
      <c r="J204" t="s">
        <v>124</v>
      </c>
      <c r="K204" s="4">
        <v>55</v>
      </c>
      <c r="L204" s="4">
        <v>58.3</v>
      </c>
      <c r="M204" s="4">
        <v>55</v>
      </c>
      <c r="N204" s="4">
        <v>58.3</v>
      </c>
      <c r="O204">
        <v>27</v>
      </c>
      <c r="P204" t="s">
        <v>134</v>
      </c>
      <c r="Q204">
        <v>2021</v>
      </c>
      <c r="R204" s="3">
        <v>44466</v>
      </c>
      <c r="S204" s="4">
        <v>27.983999999999998</v>
      </c>
      <c r="T204" s="4">
        <v>3.2999999999999972</v>
      </c>
      <c r="U204" s="4">
        <v>3.2999999999999972</v>
      </c>
      <c r="V204" s="23">
        <v>5.6603773584905613E-2</v>
      </c>
      <c r="W204" t="s">
        <v>179</v>
      </c>
      <c r="X204" t="s">
        <v>219</v>
      </c>
      <c r="Y204" t="s">
        <v>406</v>
      </c>
      <c r="Z204" s="4">
        <f>Tabla1_1[[#This Row],[Total Selling Value]]-Tabla1_1[[#This Row],[total_discount_value]]-Tabla1_1[[#This Row],[Total Buying Value]]</f>
        <v>-24.684000000000001</v>
      </c>
      <c r="AA204" s="23">
        <f>Tabla1_1[[#This Row],[beneficio_descuento]]/Tabla1_1[[#This Row],[Total Selling Value]]</f>
        <v>-0.42339622641509439</v>
      </c>
    </row>
    <row r="205" spans="1:27">
      <c r="A205">
        <v>44469</v>
      </c>
      <c r="B205" t="s">
        <v>29</v>
      </c>
      <c r="C205" t="s">
        <v>426</v>
      </c>
      <c r="D205">
        <v>9</v>
      </c>
      <c r="E205" t="s">
        <v>71</v>
      </c>
      <c r="F205" t="s">
        <v>71</v>
      </c>
      <c r="G205">
        <v>50</v>
      </c>
      <c r="H205" t="s">
        <v>113</v>
      </c>
      <c r="I205" t="s">
        <v>120</v>
      </c>
      <c r="J205" t="s">
        <v>123</v>
      </c>
      <c r="K205" s="4">
        <v>112</v>
      </c>
      <c r="L205" s="4">
        <v>146.72</v>
      </c>
      <c r="M205" s="4">
        <v>1008</v>
      </c>
      <c r="N205" s="4">
        <v>1320.48</v>
      </c>
      <c r="O205">
        <v>30</v>
      </c>
      <c r="P205" t="s">
        <v>134</v>
      </c>
      <c r="Q205">
        <v>2021</v>
      </c>
      <c r="R205" s="3">
        <v>44469</v>
      </c>
      <c r="S205" s="4">
        <v>660.24</v>
      </c>
      <c r="T205" s="4">
        <v>34.72</v>
      </c>
      <c r="U205" s="4">
        <v>312.48</v>
      </c>
      <c r="V205" s="23">
        <v>0.23664122137404581</v>
      </c>
      <c r="W205" t="s">
        <v>147</v>
      </c>
      <c r="X205" t="s">
        <v>216</v>
      </c>
      <c r="Y205" t="s">
        <v>406</v>
      </c>
      <c r="Z205" s="4">
        <f>Tabla1_1[[#This Row],[Total Selling Value]]-Tabla1_1[[#This Row],[total_discount_value]]-Tabla1_1[[#This Row],[Total Buying Value]]</f>
        <v>-347.76</v>
      </c>
      <c r="AA205" s="23">
        <f>Tabla1_1[[#This Row],[beneficio_descuento]]/Tabla1_1[[#This Row],[Total Selling Value]]</f>
        <v>-0.26335877862595419</v>
      </c>
    </row>
    <row r="206" spans="1:27">
      <c r="A206">
        <v>44469</v>
      </c>
      <c r="B206" t="s">
        <v>35</v>
      </c>
      <c r="C206" t="s">
        <v>427</v>
      </c>
      <c r="D206">
        <v>5</v>
      </c>
      <c r="E206" t="s">
        <v>71</v>
      </c>
      <c r="F206" t="s">
        <v>71</v>
      </c>
      <c r="G206">
        <v>47</v>
      </c>
      <c r="H206" t="s">
        <v>85</v>
      </c>
      <c r="I206" t="s">
        <v>119</v>
      </c>
      <c r="J206" t="s">
        <v>123</v>
      </c>
      <c r="K206" s="4">
        <v>75</v>
      </c>
      <c r="L206" s="4">
        <v>85.5</v>
      </c>
      <c r="M206" s="4">
        <v>375</v>
      </c>
      <c r="N206" s="4">
        <v>427.5</v>
      </c>
      <c r="O206">
        <v>30</v>
      </c>
      <c r="P206" t="s">
        <v>134</v>
      </c>
      <c r="Q206">
        <v>2021</v>
      </c>
      <c r="R206" s="3">
        <v>44469</v>
      </c>
      <c r="S206" s="4">
        <v>200.92499999999998</v>
      </c>
      <c r="T206" s="4">
        <v>10.5</v>
      </c>
      <c r="U206" s="4">
        <v>52.5</v>
      </c>
      <c r="V206" s="23">
        <v>0.12280701754385964</v>
      </c>
      <c r="W206" t="s">
        <v>179</v>
      </c>
      <c r="X206" t="s">
        <v>216</v>
      </c>
      <c r="Y206" t="s">
        <v>406</v>
      </c>
      <c r="Z206" s="4">
        <f>Tabla1_1[[#This Row],[Total Selling Value]]-Tabla1_1[[#This Row],[total_discount_value]]-Tabla1_1[[#This Row],[Total Buying Value]]</f>
        <v>-148.42499999999998</v>
      </c>
      <c r="AA206" s="23">
        <f>Tabla1_1[[#This Row],[beneficio_descuento]]/Tabla1_1[[#This Row],[Total Selling Value]]</f>
        <v>-0.34719298245614033</v>
      </c>
    </row>
    <row r="207" spans="1:27">
      <c r="A207">
        <v>44470</v>
      </c>
      <c r="B207" t="s">
        <v>48</v>
      </c>
      <c r="C207" t="s">
        <v>428</v>
      </c>
      <c r="D207">
        <v>14</v>
      </c>
      <c r="E207" t="s">
        <v>71</v>
      </c>
      <c r="F207" t="s">
        <v>138</v>
      </c>
      <c r="G207">
        <v>14</v>
      </c>
      <c r="H207" t="s">
        <v>99</v>
      </c>
      <c r="I207" t="s">
        <v>121</v>
      </c>
      <c r="J207" t="s">
        <v>122</v>
      </c>
      <c r="K207" s="4">
        <v>148</v>
      </c>
      <c r="L207" s="4">
        <v>201.28</v>
      </c>
      <c r="M207" s="4">
        <v>2072</v>
      </c>
      <c r="N207" s="4">
        <v>2817.92</v>
      </c>
      <c r="O207">
        <v>1</v>
      </c>
      <c r="P207" t="s">
        <v>135</v>
      </c>
      <c r="Q207">
        <v>2021</v>
      </c>
      <c r="R207" s="3">
        <v>44470</v>
      </c>
      <c r="S207" s="4">
        <v>394.50880000000006</v>
      </c>
      <c r="T207" s="4">
        <v>53.28</v>
      </c>
      <c r="U207" s="4">
        <v>745.92000000000007</v>
      </c>
      <c r="V207" s="23">
        <v>0.26470588235294118</v>
      </c>
      <c r="W207" t="s">
        <v>178</v>
      </c>
      <c r="X207" t="s">
        <v>219</v>
      </c>
      <c r="Y207" t="s">
        <v>429</v>
      </c>
      <c r="Z207" s="4">
        <f>Tabla1_1[[#This Row],[Total Selling Value]]-Tabla1_1[[#This Row],[total_discount_value]]-Tabla1_1[[#This Row],[Total Buying Value]]</f>
        <v>351.41120000000001</v>
      </c>
      <c r="AA207" s="23">
        <f>Tabla1_1[[#This Row],[beneficio_descuento]]/Tabla1_1[[#This Row],[Total Selling Value]]</f>
        <v>0.12470588235294118</v>
      </c>
    </row>
    <row r="208" spans="1:27">
      <c r="A208">
        <v>44471</v>
      </c>
      <c r="B208" t="s">
        <v>29</v>
      </c>
      <c r="C208" t="s">
        <v>430</v>
      </c>
      <c r="D208">
        <v>15</v>
      </c>
      <c r="E208" t="s">
        <v>70</v>
      </c>
      <c r="F208" t="s">
        <v>71</v>
      </c>
      <c r="G208">
        <v>28</v>
      </c>
      <c r="H208" t="s">
        <v>113</v>
      </c>
      <c r="I208" t="s">
        <v>120</v>
      </c>
      <c r="J208" t="s">
        <v>123</v>
      </c>
      <c r="K208" s="4">
        <v>112</v>
      </c>
      <c r="L208" s="4">
        <v>146.72</v>
      </c>
      <c r="M208" s="4">
        <v>1680</v>
      </c>
      <c r="N208" s="4">
        <v>2200.8000000000002</v>
      </c>
      <c r="O208">
        <v>2</v>
      </c>
      <c r="P208" t="s">
        <v>135</v>
      </c>
      <c r="Q208">
        <v>2021</v>
      </c>
      <c r="R208" s="3">
        <v>44471</v>
      </c>
      <c r="S208" s="4">
        <v>616.22400000000016</v>
      </c>
      <c r="T208" s="4">
        <v>34.72</v>
      </c>
      <c r="U208" s="4">
        <v>520.79999999999995</v>
      </c>
      <c r="V208" s="23">
        <v>0.23664122137404575</v>
      </c>
      <c r="W208" t="s">
        <v>178</v>
      </c>
      <c r="X208" t="s">
        <v>216</v>
      </c>
      <c r="Y208" t="s">
        <v>429</v>
      </c>
      <c r="Z208" s="4">
        <f>Tabla1_1[[#This Row],[Total Selling Value]]-Tabla1_1[[#This Row],[total_discount_value]]-Tabla1_1[[#This Row],[Total Buying Value]]</f>
        <v>-95.423999999999978</v>
      </c>
      <c r="AA208" s="23">
        <f>Tabla1_1[[#This Row],[beneficio_descuento]]/Tabla1_1[[#This Row],[Total Selling Value]]</f>
        <v>-4.3358778625954185E-2</v>
      </c>
    </row>
    <row r="209" spans="1:27">
      <c r="A209">
        <v>44472</v>
      </c>
      <c r="B209" t="s">
        <v>60</v>
      </c>
      <c r="C209" t="s">
        <v>431</v>
      </c>
      <c r="D209">
        <v>9</v>
      </c>
      <c r="E209" t="s">
        <v>70</v>
      </c>
      <c r="F209" t="s">
        <v>71</v>
      </c>
      <c r="G209">
        <v>21</v>
      </c>
      <c r="H209" t="s">
        <v>112</v>
      </c>
      <c r="I209" t="s">
        <v>120</v>
      </c>
      <c r="J209" t="s">
        <v>122</v>
      </c>
      <c r="K209" s="4">
        <v>150</v>
      </c>
      <c r="L209" s="4">
        <v>210</v>
      </c>
      <c r="M209" s="4">
        <v>1350</v>
      </c>
      <c r="N209" s="4">
        <v>1890</v>
      </c>
      <c r="O209">
        <v>3</v>
      </c>
      <c r="P209" t="s">
        <v>135</v>
      </c>
      <c r="Q209">
        <v>2021</v>
      </c>
      <c r="R209" s="3">
        <v>44472</v>
      </c>
      <c r="S209" s="4">
        <v>396.9</v>
      </c>
      <c r="T209" s="4">
        <v>60</v>
      </c>
      <c r="U209" s="4">
        <v>540</v>
      </c>
      <c r="V209" s="23">
        <v>0.2857142857142857</v>
      </c>
      <c r="W209" t="s">
        <v>147</v>
      </c>
      <c r="X209" t="s">
        <v>216</v>
      </c>
      <c r="Y209" t="s">
        <v>429</v>
      </c>
      <c r="Z209" s="4">
        <f>Tabla1_1[[#This Row],[Total Selling Value]]-Tabla1_1[[#This Row],[total_discount_value]]-Tabla1_1[[#This Row],[Total Buying Value]]</f>
        <v>143.09999999999991</v>
      </c>
      <c r="AA209" s="23">
        <f>Tabla1_1[[#This Row],[beneficio_descuento]]/Tabla1_1[[#This Row],[Total Selling Value]]</f>
        <v>7.5714285714285665E-2</v>
      </c>
    </row>
    <row r="210" spans="1:27">
      <c r="A210">
        <v>44475</v>
      </c>
      <c r="B210" t="s">
        <v>24</v>
      </c>
      <c r="C210" t="s">
        <v>432</v>
      </c>
      <c r="D210">
        <v>1</v>
      </c>
      <c r="E210" t="s">
        <v>70</v>
      </c>
      <c r="F210" t="s">
        <v>71</v>
      </c>
      <c r="G210">
        <v>17</v>
      </c>
      <c r="H210" t="s">
        <v>77</v>
      </c>
      <c r="I210" t="s">
        <v>121</v>
      </c>
      <c r="J210" t="s">
        <v>125</v>
      </c>
      <c r="K210" s="4">
        <v>5</v>
      </c>
      <c r="L210" s="4">
        <v>6.7</v>
      </c>
      <c r="M210" s="4">
        <v>5</v>
      </c>
      <c r="N210" s="4">
        <v>6.7</v>
      </c>
      <c r="O210">
        <v>6</v>
      </c>
      <c r="P210" t="s">
        <v>135</v>
      </c>
      <c r="Q210">
        <v>2021</v>
      </c>
      <c r="R210" s="3">
        <v>44475</v>
      </c>
      <c r="S210" s="4">
        <v>1.139</v>
      </c>
      <c r="T210" s="4">
        <v>1.7000000000000002</v>
      </c>
      <c r="U210" s="4">
        <v>1.7000000000000002</v>
      </c>
      <c r="V210" s="23">
        <v>0.2537313432835821</v>
      </c>
      <c r="W210" t="s">
        <v>179</v>
      </c>
      <c r="X210" t="s">
        <v>216</v>
      </c>
      <c r="Y210" t="s">
        <v>429</v>
      </c>
      <c r="Z210" s="4">
        <f>Tabla1_1[[#This Row],[Total Selling Value]]-Tabla1_1[[#This Row],[total_discount_value]]-Tabla1_1[[#This Row],[Total Buying Value]]</f>
        <v>0.56099999999999994</v>
      </c>
      <c r="AA210" s="23">
        <f>Tabla1_1[[#This Row],[beneficio_descuento]]/Tabla1_1[[#This Row],[Total Selling Value]]</f>
        <v>8.3731343283582074E-2</v>
      </c>
    </row>
    <row r="211" spans="1:27">
      <c r="A211">
        <v>44475</v>
      </c>
      <c r="B211" t="s">
        <v>63</v>
      </c>
      <c r="C211" t="s">
        <v>433</v>
      </c>
      <c r="D211">
        <v>12</v>
      </c>
      <c r="E211" t="s">
        <v>71</v>
      </c>
      <c r="F211" t="s">
        <v>71</v>
      </c>
      <c r="G211">
        <v>53</v>
      </c>
      <c r="H211" t="s">
        <v>116</v>
      </c>
      <c r="I211" t="s">
        <v>121</v>
      </c>
      <c r="J211" t="s">
        <v>123</v>
      </c>
      <c r="K211" s="4">
        <v>90</v>
      </c>
      <c r="L211" s="4">
        <v>96.3</v>
      </c>
      <c r="M211" s="4">
        <v>1080</v>
      </c>
      <c r="N211" s="4">
        <v>1155.5999999999999</v>
      </c>
      <c r="O211">
        <v>6</v>
      </c>
      <c r="P211" t="s">
        <v>135</v>
      </c>
      <c r="Q211">
        <v>2021</v>
      </c>
      <c r="R211" s="3">
        <v>44475</v>
      </c>
      <c r="S211" s="4">
        <v>612.46799999999996</v>
      </c>
      <c r="T211" s="4">
        <v>6.2999999999999972</v>
      </c>
      <c r="U211" s="4">
        <v>75.599999999999966</v>
      </c>
      <c r="V211" s="23">
        <v>6.5420560747663531E-2</v>
      </c>
      <c r="W211" t="s">
        <v>147</v>
      </c>
      <c r="X211" t="s">
        <v>216</v>
      </c>
      <c r="Y211" t="s">
        <v>429</v>
      </c>
      <c r="Z211" s="4">
        <f>Tabla1_1[[#This Row],[Total Selling Value]]-Tabla1_1[[#This Row],[total_discount_value]]-Tabla1_1[[#This Row],[Total Buying Value]]</f>
        <v>-536.86800000000005</v>
      </c>
      <c r="AA211" s="23">
        <f>Tabla1_1[[#This Row],[beneficio_descuento]]/Tabla1_1[[#This Row],[Total Selling Value]]</f>
        <v>-0.46457943925233652</v>
      </c>
    </row>
    <row r="212" spans="1:27">
      <c r="A212">
        <v>44476</v>
      </c>
      <c r="B212" t="s">
        <v>62</v>
      </c>
      <c r="C212" t="s">
        <v>434</v>
      </c>
      <c r="D212">
        <v>6</v>
      </c>
      <c r="E212" t="s">
        <v>70</v>
      </c>
      <c r="F212" t="s">
        <v>138</v>
      </c>
      <c r="G212">
        <v>16</v>
      </c>
      <c r="H212" t="s">
        <v>115</v>
      </c>
      <c r="I212" t="s">
        <v>121</v>
      </c>
      <c r="J212" t="s">
        <v>125</v>
      </c>
      <c r="K212" s="4">
        <v>18</v>
      </c>
      <c r="L212" s="4">
        <v>24.66</v>
      </c>
      <c r="M212" s="4">
        <v>108</v>
      </c>
      <c r="N212" s="4">
        <v>147.96</v>
      </c>
      <c r="O212">
        <v>7</v>
      </c>
      <c r="P212" t="s">
        <v>135</v>
      </c>
      <c r="Q212">
        <v>2021</v>
      </c>
      <c r="R212" s="3">
        <v>44476</v>
      </c>
      <c r="S212" s="4">
        <v>23.6736</v>
      </c>
      <c r="T212" s="4">
        <v>6.66</v>
      </c>
      <c r="U212" s="4">
        <v>39.96</v>
      </c>
      <c r="V212" s="23">
        <v>0.27007299270072993</v>
      </c>
      <c r="W212" t="s">
        <v>179</v>
      </c>
      <c r="X212" t="s">
        <v>219</v>
      </c>
      <c r="Y212" t="s">
        <v>429</v>
      </c>
      <c r="Z212" s="4">
        <f>Tabla1_1[[#This Row],[Total Selling Value]]-Tabla1_1[[#This Row],[total_discount_value]]-Tabla1_1[[#This Row],[Total Buying Value]]</f>
        <v>16.286400000000015</v>
      </c>
      <c r="AA212" s="23">
        <f>Tabla1_1[[#This Row],[beneficio_descuento]]/Tabla1_1[[#This Row],[Total Selling Value]]</f>
        <v>0.11007299270073002</v>
      </c>
    </row>
    <row r="213" spans="1:27">
      <c r="A213">
        <v>44478</v>
      </c>
      <c r="B213" t="s">
        <v>21</v>
      </c>
      <c r="C213" t="s">
        <v>435</v>
      </c>
      <c r="D213">
        <v>5</v>
      </c>
      <c r="E213" t="s">
        <v>70</v>
      </c>
      <c r="F213" t="s">
        <v>138</v>
      </c>
      <c r="G213">
        <v>24</v>
      </c>
      <c r="H213" t="s">
        <v>74</v>
      </c>
      <c r="I213" t="s">
        <v>118</v>
      </c>
      <c r="J213" t="s">
        <v>123</v>
      </c>
      <c r="K213" s="4">
        <v>72</v>
      </c>
      <c r="L213" s="4">
        <v>79.92</v>
      </c>
      <c r="M213" s="4">
        <v>360</v>
      </c>
      <c r="N213" s="4">
        <v>399.6</v>
      </c>
      <c r="O213">
        <v>9</v>
      </c>
      <c r="P213" t="s">
        <v>135</v>
      </c>
      <c r="Q213">
        <v>2021</v>
      </c>
      <c r="R213" s="3">
        <v>44478</v>
      </c>
      <c r="S213" s="4">
        <v>95.903999999999996</v>
      </c>
      <c r="T213" s="4">
        <v>7.9200000000000017</v>
      </c>
      <c r="U213" s="4">
        <v>39.600000000000009</v>
      </c>
      <c r="V213" s="23">
        <v>9.9099099099099114E-2</v>
      </c>
      <c r="W213" t="s">
        <v>179</v>
      </c>
      <c r="X213" t="s">
        <v>219</v>
      </c>
      <c r="Y213" t="s">
        <v>429</v>
      </c>
      <c r="Z213" s="4">
        <f>Tabla1_1[[#This Row],[Total Selling Value]]-Tabla1_1[[#This Row],[total_discount_value]]-Tabla1_1[[#This Row],[Total Buying Value]]</f>
        <v>-56.303999999999974</v>
      </c>
      <c r="AA213" s="23">
        <f>Tabla1_1[[#This Row],[beneficio_descuento]]/Tabla1_1[[#This Row],[Total Selling Value]]</f>
        <v>-0.14090090090090082</v>
      </c>
    </row>
    <row r="214" spans="1:27">
      <c r="A214">
        <v>44478</v>
      </c>
      <c r="B214" t="s">
        <v>38</v>
      </c>
      <c r="C214" t="s">
        <v>436</v>
      </c>
      <c r="D214">
        <v>11</v>
      </c>
      <c r="E214" t="s">
        <v>71</v>
      </c>
      <c r="F214" t="s">
        <v>138</v>
      </c>
      <c r="G214">
        <v>13</v>
      </c>
      <c r="H214" t="s">
        <v>88</v>
      </c>
      <c r="I214" t="s">
        <v>121</v>
      </c>
      <c r="J214" t="s">
        <v>123</v>
      </c>
      <c r="K214" s="4">
        <v>89</v>
      </c>
      <c r="L214" s="4">
        <v>117.48</v>
      </c>
      <c r="M214" s="4">
        <v>979</v>
      </c>
      <c r="N214" s="4">
        <v>1292.28</v>
      </c>
      <c r="O214">
        <v>9</v>
      </c>
      <c r="P214" t="s">
        <v>135</v>
      </c>
      <c r="Q214">
        <v>2021</v>
      </c>
      <c r="R214" s="3">
        <v>44478</v>
      </c>
      <c r="S214" s="4">
        <v>167.99639999999999</v>
      </c>
      <c r="T214" s="4">
        <v>28.480000000000004</v>
      </c>
      <c r="U214" s="4">
        <v>313.28000000000003</v>
      </c>
      <c r="V214" s="23">
        <v>0.24242424242424246</v>
      </c>
      <c r="W214" t="s">
        <v>147</v>
      </c>
      <c r="X214" t="s">
        <v>219</v>
      </c>
      <c r="Y214" t="s">
        <v>429</v>
      </c>
      <c r="Z214" s="4">
        <f>Tabla1_1[[#This Row],[Total Selling Value]]-Tabla1_1[[#This Row],[total_discount_value]]-Tabla1_1[[#This Row],[Total Buying Value]]</f>
        <v>145.28359999999998</v>
      </c>
      <c r="AA214" s="23">
        <f>Tabla1_1[[#This Row],[beneficio_descuento]]/Tabla1_1[[#This Row],[Total Selling Value]]</f>
        <v>0.11242424242424241</v>
      </c>
    </row>
    <row r="215" spans="1:27">
      <c r="A215">
        <v>44479</v>
      </c>
      <c r="B215" t="s">
        <v>24</v>
      </c>
      <c r="C215" t="s">
        <v>437</v>
      </c>
      <c r="D215">
        <v>14</v>
      </c>
      <c r="E215" t="s">
        <v>70</v>
      </c>
      <c r="F215" t="s">
        <v>138</v>
      </c>
      <c r="G215">
        <v>20</v>
      </c>
      <c r="H215" t="s">
        <v>77</v>
      </c>
      <c r="I215" t="s">
        <v>121</v>
      </c>
      <c r="J215" t="s">
        <v>125</v>
      </c>
      <c r="K215" s="4">
        <v>5</v>
      </c>
      <c r="L215" s="4">
        <v>6.7</v>
      </c>
      <c r="M215" s="4">
        <v>70</v>
      </c>
      <c r="N215" s="4">
        <v>93.8</v>
      </c>
      <c r="O215">
        <v>10</v>
      </c>
      <c r="P215" t="s">
        <v>135</v>
      </c>
      <c r="Q215">
        <v>2021</v>
      </c>
      <c r="R215" s="3">
        <v>44479</v>
      </c>
      <c r="S215" s="4">
        <v>18.760000000000002</v>
      </c>
      <c r="T215" s="4">
        <v>1.7000000000000002</v>
      </c>
      <c r="U215" s="4">
        <v>23.800000000000004</v>
      </c>
      <c r="V215" s="23">
        <v>0.25373134328358216</v>
      </c>
      <c r="W215" t="s">
        <v>179</v>
      </c>
      <c r="X215" t="s">
        <v>219</v>
      </c>
      <c r="Y215" t="s">
        <v>429</v>
      </c>
      <c r="Z215" s="4">
        <f>Tabla1_1[[#This Row],[Total Selling Value]]-Tabla1_1[[#This Row],[total_discount_value]]-Tabla1_1[[#This Row],[Total Buying Value]]</f>
        <v>5.039999999999992</v>
      </c>
      <c r="AA215" s="23">
        <f>Tabla1_1[[#This Row],[beneficio_descuento]]/Tabla1_1[[#This Row],[Total Selling Value]]</f>
        <v>5.3731343283582006E-2</v>
      </c>
    </row>
    <row r="216" spans="1:27">
      <c r="A216">
        <v>44480</v>
      </c>
      <c r="B216" t="s">
        <v>51</v>
      </c>
      <c r="C216" t="s">
        <v>438</v>
      </c>
      <c r="D216">
        <v>15</v>
      </c>
      <c r="E216" t="s">
        <v>70</v>
      </c>
      <c r="F216" t="s">
        <v>138</v>
      </c>
      <c r="G216">
        <v>24</v>
      </c>
      <c r="H216" t="s">
        <v>103</v>
      </c>
      <c r="I216" t="s">
        <v>120</v>
      </c>
      <c r="J216" t="s">
        <v>124</v>
      </c>
      <c r="K216" s="4">
        <v>44</v>
      </c>
      <c r="L216" s="4">
        <v>48.4</v>
      </c>
      <c r="M216" s="4">
        <v>660</v>
      </c>
      <c r="N216" s="4">
        <v>726</v>
      </c>
      <c r="O216">
        <v>11</v>
      </c>
      <c r="P216" t="s">
        <v>135</v>
      </c>
      <c r="Q216">
        <v>2021</v>
      </c>
      <c r="R216" s="3">
        <v>44480</v>
      </c>
      <c r="S216" s="4">
        <v>174.23999999999998</v>
      </c>
      <c r="T216" s="4">
        <v>4.3999999999999986</v>
      </c>
      <c r="U216" s="4">
        <v>65.999999999999972</v>
      </c>
      <c r="V216" s="23">
        <v>9.090909090909087E-2</v>
      </c>
      <c r="W216" t="s">
        <v>179</v>
      </c>
      <c r="X216" t="s">
        <v>219</v>
      </c>
      <c r="Y216" t="s">
        <v>429</v>
      </c>
      <c r="Z216" s="4">
        <f>Tabla1_1[[#This Row],[Total Selling Value]]-Tabla1_1[[#This Row],[total_discount_value]]-Tabla1_1[[#This Row],[Total Buying Value]]</f>
        <v>-108.24000000000001</v>
      </c>
      <c r="AA216" s="23">
        <f>Tabla1_1[[#This Row],[beneficio_descuento]]/Tabla1_1[[#This Row],[Total Selling Value]]</f>
        <v>-0.14909090909090911</v>
      </c>
    </row>
    <row r="217" spans="1:27">
      <c r="A217">
        <v>44481</v>
      </c>
      <c r="B217" t="s">
        <v>46</v>
      </c>
      <c r="C217" t="s">
        <v>439</v>
      </c>
      <c r="D217">
        <v>8</v>
      </c>
      <c r="E217" t="s">
        <v>71</v>
      </c>
      <c r="F217" t="s">
        <v>71</v>
      </c>
      <c r="G217">
        <v>44</v>
      </c>
      <c r="H217" t="s">
        <v>97</v>
      </c>
      <c r="I217" t="s">
        <v>121</v>
      </c>
      <c r="J217" t="s">
        <v>124</v>
      </c>
      <c r="K217" s="4">
        <v>48</v>
      </c>
      <c r="L217" s="4">
        <v>57.12</v>
      </c>
      <c r="M217" s="4">
        <v>384</v>
      </c>
      <c r="N217" s="4">
        <v>456.96</v>
      </c>
      <c r="O217">
        <v>12</v>
      </c>
      <c r="P217" t="s">
        <v>135</v>
      </c>
      <c r="Q217">
        <v>2021</v>
      </c>
      <c r="R217" s="3">
        <v>44481</v>
      </c>
      <c r="S217" s="4">
        <v>201.0624</v>
      </c>
      <c r="T217" s="4">
        <v>9.1199999999999974</v>
      </c>
      <c r="U217" s="4">
        <v>72.95999999999998</v>
      </c>
      <c r="V217" s="23">
        <v>0.15966386554621845</v>
      </c>
      <c r="W217" t="s">
        <v>179</v>
      </c>
      <c r="X217" t="s">
        <v>216</v>
      </c>
      <c r="Y217" t="s">
        <v>429</v>
      </c>
      <c r="Z217" s="4">
        <f>Tabla1_1[[#This Row],[Total Selling Value]]-Tabla1_1[[#This Row],[total_discount_value]]-Tabla1_1[[#This Row],[Total Buying Value]]</f>
        <v>-128.10240000000002</v>
      </c>
      <c r="AA217" s="23">
        <f>Tabla1_1[[#This Row],[beneficio_descuento]]/Tabla1_1[[#This Row],[Total Selling Value]]</f>
        <v>-0.28033613445378158</v>
      </c>
    </row>
    <row r="218" spans="1:27">
      <c r="A218">
        <v>44486</v>
      </c>
      <c r="B218" t="s">
        <v>36</v>
      </c>
      <c r="C218" t="s">
        <v>440</v>
      </c>
      <c r="D218">
        <v>13</v>
      </c>
      <c r="E218" t="s">
        <v>70</v>
      </c>
      <c r="F218" t="s">
        <v>71</v>
      </c>
      <c r="G218">
        <v>52</v>
      </c>
      <c r="H218" t="s">
        <v>86</v>
      </c>
      <c r="I218" t="s">
        <v>119</v>
      </c>
      <c r="J218" t="s">
        <v>123</v>
      </c>
      <c r="K218" s="4">
        <v>98</v>
      </c>
      <c r="L218" s="4">
        <v>103.88</v>
      </c>
      <c r="M218" s="4">
        <v>1274</v>
      </c>
      <c r="N218" s="4">
        <v>1350.44</v>
      </c>
      <c r="O218">
        <v>17</v>
      </c>
      <c r="P218" t="s">
        <v>135</v>
      </c>
      <c r="Q218">
        <v>2021</v>
      </c>
      <c r="R218" s="3">
        <v>44486</v>
      </c>
      <c r="S218" s="4">
        <v>702.22880000000009</v>
      </c>
      <c r="T218" s="4">
        <v>5.8799999999999955</v>
      </c>
      <c r="U218" s="4">
        <v>76.439999999999941</v>
      </c>
      <c r="V218" s="23">
        <v>5.6603773584905613E-2</v>
      </c>
      <c r="W218" t="s">
        <v>147</v>
      </c>
      <c r="X218" t="s">
        <v>216</v>
      </c>
      <c r="Y218" t="s">
        <v>429</v>
      </c>
      <c r="Z218" s="4">
        <f>Tabla1_1[[#This Row],[Total Selling Value]]-Tabla1_1[[#This Row],[total_discount_value]]-Tabla1_1[[#This Row],[Total Buying Value]]</f>
        <v>-625.78880000000004</v>
      </c>
      <c r="AA218" s="23">
        <f>Tabla1_1[[#This Row],[beneficio_descuento]]/Tabla1_1[[#This Row],[Total Selling Value]]</f>
        <v>-0.46339622641509437</v>
      </c>
    </row>
    <row r="219" spans="1:27">
      <c r="A219">
        <v>44487</v>
      </c>
      <c r="B219" t="s">
        <v>27</v>
      </c>
      <c r="C219" t="s">
        <v>441</v>
      </c>
      <c r="D219">
        <v>6</v>
      </c>
      <c r="E219" t="s">
        <v>71</v>
      </c>
      <c r="F219" t="s">
        <v>138</v>
      </c>
      <c r="G219">
        <v>16</v>
      </c>
      <c r="H219" t="s">
        <v>100</v>
      </c>
      <c r="I219" t="s">
        <v>117</v>
      </c>
      <c r="J219" t="s">
        <v>125</v>
      </c>
      <c r="K219" s="4">
        <v>7</v>
      </c>
      <c r="L219" s="4">
        <v>8.33</v>
      </c>
      <c r="M219" s="4">
        <v>42</v>
      </c>
      <c r="N219" s="4">
        <v>49.98</v>
      </c>
      <c r="O219">
        <v>18</v>
      </c>
      <c r="P219" t="s">
        <v>135</v>
      </c>
      <c r="Q219">
        <v>2021</v>
      </c>
      <c r="R219" s="3">
        <v>44487</v>
      </c>
      <c r="S219" s="4">
        <v>7.9967999999999995</v>
      </c>
      <c r="T219" s="4">
        <v>1.33</v>
      </c>
      <c r="U219" s="4">
        <v>7.98</v>
      </c>
      <c r="V219" s="23">
        <v>0.1596638655462185</v>
      </c>
      <c r="W219" t="s">
        <v>179</v>
      </c>
      <c r="X219" t="s">
        <v>219</v>
      </c>
      <c r="Y219" t="s">
        <v>429</v>
      </c>
      <c r="Z219" s="4">
        <f>Tabla1_1[[#This Row],[Total Selling Value]]-Tabla1_1[[#This Row],[total_discount_value]]-Tabla1_1[[#This Row],[Total Buying Value]]</f>
        <v>-1.6800000000003479E-2</v>
      </c>
      <c r="AA219" s="23">
        <f>Tabla1_1[[#This Row],[beneficio_descuento]]/Tabla1_1[[#This Row],[Total Selling Value]]</f>
        <v>-3.3613445378158222E-4</v>
      </c>
    </row>
    <row r="220" spans="1:27">
      <c r="A220">
        <v>44487</v>
      </c>
      <c r="B220" t="s">
        <v>52</v>
      </c>
      <c r="C220" t="s">
        <v>442</v>
      </c>
      <c r="D220">
        <v>13</v>
      </c>
      <c r="E220" t="s">
        <v>71</v>
      </c>
      <c r="F220" t="s">
        <v>138</v>
      </c>
      <c r="G220">
        <v>16</v>
      </c>
      <c r="H220" t="s">
        <v>104</v>
      </c>
      <c r="I220" t="s">
        <v>117</v>
      </c>
      <c r="J220" t="s">
        <v>122</v>
      </c>
      <c r="K220" s="4">
        <v>126</v>
      </c>
      <c r="L220" s="4">
        <v>162.54</v>
      </c>
      <c r="M220" s="4">
        <v>1638</v>
      </c>
      <c r="N220" s="4">
        <v>2113.02</v>
      </c>
      <c r="O220">
        <v>18</v>
      </c>
      <c r="P220" t="s">
        <v>135</v>
      </c>
      <c r="Q220">
        <v>2021</v>
      </c>
      <c r="R220" s="3">
        <v>44487</v>
      </c>
      <c r="S220" s="4">
        <v>338.08319999999998</v>
      </c>
      <c r="T220" s="4">
        <v>36.539999999999992</v>
      </c>
      <c r="U220" s="4">
        <v>475.01999999999987</v>
      </c>
      <c r="V220" s="23">
        <v>0.22480620155038752</v>
      </c>
      <c r="W220" t="s">
        <v>178</v>
      </c>
      <c r="X220" t="s">
        <v>219</v>
      </c>
      <c r="Y220" t="s">
        <v>429</v>
      </c>
      <c r="Z220" s="4">
        <f>Tabla1_1[[#This Row],[Total Selling Value]]-Tabla1_1[[#This Row],[total_discount_value]]-Tabla1_1[[#This Row],[Total Buying Value]]</f>
        <v>136.93679999999995</v>
      </c>
      <c r="AA220" s="23">
        <f>Tabla1_1[[#This Row],[beneficio_descuento]]/Tabla1_1[[#This Row],[Total Selling Value]]</f>
        <v>6.4806201550387577E-2</v>
      </c>
    </row>
    <row r="221" spans="1:27">
      <c r="A221">
        <v>44491</v>
      </c>
      <c r="B221" t="s">
        <v>51</v>
      </c>
      <c r="C221" t="s">
        <v>443</v>
      </c>
      <c r="D221">
        <v>7</v>
      </c>
      <c r="E221" t="s">
        <v>70</v>
      </c>
      <c r="F221" t="s">
        <v>138</v>
      </c>
      <c r="G221">
        <v>52</v>
      </c>
      <c r="H221" t="s">
        <v>103</v>
      </c>
      <c r="I221" t="s">
        <v>120</v>
      </c>
      <c r="J221" t="s">
        <v>124</v>
      </c>
      <c r="K221" s="4">
        <v>44</v>
      </c>
      <c r="L221" s="4">
        <v>48.4</v>
      </c>
      <c r="M221" s="4">
        <v>308</v>
      </c>
      <c r="N221" s="4">
        <v>338.8</v>
      </c>
      <c r="O221">
        <v>22</v>
      </c>
      <c r="P221" t="s">
        <v>135</v>
      </c>
      <c r="Q221">
        <v>2021</v>
      </c>
      <c r="R221" s="3">
        <v>44491</v>
      </c>
      <c r="S221" s="4">
        <v>176.17600000000002</v>
      </c>
      <c r="T221" s="4">
        <v>4.3999999999999986</v>
      </c>
      <c r="U221" s="4">
        <v>30.79999999999999</v>
      </c>
      <c r="V221" s="23">
        <v>9.090909090909087E-2</v>
      </c>
      <c r="W221" t="s">
        <v>179</v>
      </c>
      <c r="X221" t="s">
        <v>219</v>
      </c>
      <c r="Y221" t="s">
        <v>429</v>
      </c>
      <c r="Z221" s="4">
        <f>Tabla1_1[[#This Row],[Total Selling Value]]-Tabla1_1[[#This Row],[total_discount_value]]-Tabla1_1[[#This Row],[Total Buying Value]]</f>
        <v>-145.376</v>
      </c>
      <c r="AA221" s="23">
        <f>Tabla1_1[[#This Row],[beneficio_descuento]]/Tabla1_1[[#This Row],[Total Selling Value]]</f>
        <v>-0.42909090909090908</v>
      </c>
    </row>
    <row r="222" spans="1:27">
      <c r="A222">
        <v>44491</v>
      </c>
      <c r="B222" t="s">
        <v>20</v>
      </c>
      <c r="C222" t="s">
        <v>444</v>
      </c>
      <c r="D222">
        <v>13</v>
      </c>
      <c r="E222" t="s">
        <v>71</v>
      </c>
      <c r="F222" t="s">
        <v>138</v>
      </c>
      <c r="G222">
        <v>20</v>
      </c>
      <c r="H222" t="s">
        <v>73</v>
      </c>
      <c r="I222" t="s">
        <v>117</v>
      </c>
      <c r="J222" t="s">
        <v>122</v>
      </c>
      <c r="K222" s="4">
        <v>144</v>
      </c>
      <c r="L222" s="4">
        <v>156.96</v>
      </c>
      <c r="M222" s="4">
        <v>1872</v>
      </c>
      <c r="N222" s="4">
        <v>2040.48</v>
      </c>
      <c r="O222">
        <v>22</v>
      </c>
      <c r="P222" t="s">
        <v>135</v>
      </c>
      <c r="Q222">
        <v>2021</v>
      </c>
      <c r="R222" s="3">
        <v>44491</v>
      </c>
      <c r="S222" s="4">
        <v>408.096</v>
      </c>
      <c r="T222" s="4">
        <v>12.960000000000008</v>
      </c>
      <c r="U222" s="4">
        <v>168.4800000000001</v>
      </c>
      <c r="V222" s="23">
        <v>8.2568807339449588E-2</v>
      </c>
      <c r="W222" t="s">
        <v>178</v>
      </c>
      <c r="X222" t="s">
        <v>219</v>
      </c>
      <c r="Y222" t="s">
        <v>429</v>
      </c>
      <c r="Z222" s="4">
        <f>Tabla1_1[[#This Row],[Total Selling Value]]-Tabla1_1[[#This Row],[total_discount_value]]-Tabla1_1[[#This Row],[Total Buying Value]]</f>
        <v>-239.61599999999999</v>
      </c>
      <c r="AA222" s="23">
        <f>Tabla1_1[[#This Row],[beneficio_descuento]]/Tabla1_1[[#This Row],[Total Selling Value]]</f>
        <v>-0.11743119266055045</v>
      </c>
    </row>
    <row r="223" spans="1:27">
      <c r="A223">
        <v>44491</v>
      </c>
      <c r="B223" t="s">
        <v>57</v>
      </c>
      <c r="C223" t="s">
        <v>445</v>
      </c>
      <c r="D223">
        <v>1</v>
      </c>
      <c r="E223" t="s">
        <v>70</v>
      </c>
      <c r="F223" t="s">
        <v>138</v>
      </c>
      <c r="G223">
        <v>31</v>
      </c>
      <c r="H223" t="s">
        <v>109</v>
      </c>
      <c r="I223" t="s">
        <v>119</v>
      </c>
      <c r="J223" t="s">
        <v>125</v>
      </c>
      <c r="K223" s="4">
        <v>6</v>
      </c>
      <c r="L223" s="4">
        <v>7.8599999999999994</v>
      </c>
      <c r="M223" s="4">
        <v>6</v>
      </c>
      <c r="N223" s="4">
        <v>7.8599999999999994</v>
      </c>
      <c r="O223">
        <v>22</v>
      </c>
      <c r="P223" t="s">
        <v>135</v>
      </c>
      <c r="Q223">
        <v>2021</v>
      </c>
      <c r="R223" s="3">
        <v>44491</v>
      </c>
      <c r="S223" s="4">
        <v>2.4365999999999999</v>
      </c>
      <c r="T223" s="4">
        <v>1.8599999999999994</v>
      </c>
      <c r="U223" s="4">
        <v>1.8599999999999994</v>
      </c>
      <c r="V223" s="23">
        <v>0.23664122137404575</v>
      </c>
      <c r="W223" t="s">
        <v>179</v>
      </c>
      <c r="X223" t="s">
        <v>219</v>
      </c>
      <c r="Y223" t="s">
        <v>429</v>
      </c>
      <c r="Z223" s="4">
        <f>Tabla1_1[[#This Row],[Total Selling Value]]-Tabla1_1[[#This Row],[total_discount_value]]-Tabla1_1[[#This Row],[Total Buying Value]]</f>
        <v>-0.57660000000000089</v>
      </c>
      <c r="AA223" s="23">
        <f>Tabla1_1[[#This Row],[beneficio_descuento]]/Tabla1_1[[#This Row],[Total Selling Value]]</f>
        <v>-7.3358778625954316E-2</v>
      </c>
    </row>
    <row r="224" spans="1:27">
      <c r="A224">
        <v>44493</v>
      </c>
      <c r="B224" t="s">
        <v>51</v>
      </c>
      <c r="C224" t="s">
        <v>446</v>
      </c>
      <c r="D224">
        <v>3</v>
      </c>
      <c r="E224" t="s">
        <v>68</v>
      </c>
      <c r="F224" t="s">
        <v>138</v>
      </c>
      <c r="G224">
        <v>46</v>
      </c>
      <c r="H224" t="s">
        <v>103</v>
      </c>
      <c r="I224" t="s">
        <v>120</v>
      </c>
      <c r="J224" t="s">
        <v>124</v>
      </c>
      <c r="K224" s="4">
        <v>44</v>
      </c>
      <c r="L224" s="4">
        <v>48.4</v>
      </c>
      <c r="M224" s="4">
        <v>132</v>
      </c>
      <c r="N224" s="4">
        <v>145.19999999999999</v>
      </c>
      <c r="O224">
        <v>24</v>
      </c>
      <c r="P224" t="s">
        <v>135</v>
      </c>
      <c r="Q224">
        <v>2021</v>
      </c>
      <c r="R224" s="3">
        <v>44493</v>
      </c>
      <c r="S224" s="4">
        <v>66.792000000000002</v>
      </c>
      <c r="T224" s="4">
        <v>4.3999999999999986</v>
      </c>
      <c r="U224" s="4">
        <v>13.199999999999996</v>
      </c>
      <c r="V224" s="23">
        <v>9.0909090909090884E-2</v>
      </c>
      <c r="W224" t="s">
        <v>179</v>
      </c>
      <c r="X224" t="s">
        <v>219</v>
      </c>
      <c r="Y224" t="s">
        <v>429</v>
      </c>
      <c r="Z224" s="4">
        <f>Tabla1_1[[#This Row],[Total Selling Value]]-Tabla1_1[[#This Row],[total_discount_value]]-Tabla1_1[[#This Row],[Total Buying Value]]</f>
        <v>-53.592000000000013</v>
      </c>
      <c r="AA224" s="23">
        <f>Tabla1_1[[#This Row],[beneficio_descuento]]/Tabla1_1[[#This Row],[Total Selling Value]]</f>
        <v>-0.36909090909090919</v>
      </c>
    </row>
    <row r="225" spans="1:27">
      <c r="A225">
        <v>44494</v>
      </c>
      <c r="B225" t="s">
        <v>31</v>
      </c>
      <c r="C225" t="s">
        <v>447</v>
      </c>
      <c r="D225">
        <v>9</v>
      </c>
      <c r="E225" t="s">
        <v>71</v>
      </c>
      <c r="F225" t="s">
        <v>138</v>
      </c>
      <c r="G225">
        <v>32</v>
      </c>
      <c r="H225" t="s">
        <v>81</v>
      </c>
      <c r="I225" t="s">
        <v>118</v>
      </c>
      <c r="J225" t="s">
        <v>123</v>
      </c>
      <c r="K225" s="4">
        <v>76</v>
      </c>
      <c r="L225" s="4">
        <v>82.08</v>
      </c>
      <c r="M225" s="4">
        <v>684</v>
      </c>
      <c r="N225" s="4">
        <v>738.72</v>
      </c>
      <c r="O225">
        <v>25</v>
      </c>
      <c r="P225" t="s">
        <v>135</v>
      </c>
      <c r="Q225">
        <v>2021</v>
      </c>
      <c r="R225" s="3">
        <v>44494</v>
      </c>
      <c r="S225" s="4">
        <v>236.3904</v>
      </c>
      <c r="T225" s="4">
        <v>6.0799999999999983</v>
      </c>
      <c r="U225" s="4">
        <v>54.719999999999985</v>
      </c>
      <c r="V225" s="23">
        <v>7.4074074074074056E-2</v>
      </c>
      <c r="W225" t="s">
        <v>179</v>
      </c>
      <c r="X225" t="s">
        <v>219</v>
      </c>
      <c r="Y225" t="s">
        <v>429</v>
      </c>
      <c r="Z225" s="4">
        <f>Tabla1_1[[#This Row],[Total Selling Value]]-Tabla1_1[[#This Row],[total_discount_value]]-Tabla1_1[[#This Row],[Total Buying Value]]</f>
        <v>-181.67039999999997</v>
      </c>
      <c r="AA225" s="23">
        <f>Tabla1_1[[#This Row],[beneficio_descuento]]/Tabla1_1[[#This Row],[Total Selling Value]]</f>
        <v>-0.24592592592592588</v>
      </c>
    </row>
    <row r="226" spans="1:27">
      <c r="A226">
        <v>44495</v>
      </c>
      <c r="B226" t="s">
        <v>23</v>
      </c>
      <c r="C226" t="s">
        <v>448</v>
      </c>
      <c r="D226">
        <v>6</v>
      </c>
      <c r="E226" t="s">
        <v>68</v>
      </c>
      <c r="F226" t="s">
        <v>138</v>
      </c>
      <c r="G226">
        <v>2</v>
      </c>
      <c r="H226" t="s">
        <v>76</v>
      </c>
      <c r="I226" t="s">
        <v>119</v>
      </c>
      <c r="J226" t="s">
        <v>124</v>
      </c>
      <c r="K226" s="4">
        <v>44</v>
      </c>
      <c r="L226" s="4">
        <v>48.84</v>
      </c>
      <c r="M226" s="4">
        <v>264</v>
      </c>
      <c r="N226" s="4">
        <v>293.04000000000002</v>
      </c>
      <c r="O226">
        <v>26</v>
      </c>
      <c r="P226" t="s">
        <v>135</v>
      </c>
      <c r="Q226">
        <v>2021</v>
      </c>
      <c r="R226" s="3">
        <v>44495</v>
      </c>
      <c r="S226" s="4">
        <v>5.8608000000000002</v>
      </c>
      <c r="T226" s="4">
        <v>4.8400000000000034</v>
      </c>
      <c r="U226" s="4">
        <v>29.04000000000002</v>
      </c>
      <c r="V226" s="23">
        <v>9.9099099099099155E-2</v>
      </c>
      <c r="W226" t="s">
        <v>179</v>
      </c>
      <c r="X226" t="s">
        <v>219</v>
      </c>
      <c r="Y226" t="s">
        <v>429</v>
      </c>
      <c r="Z226" s="4">
        <f>Tabla1_1[[#This Row],[Total Selling Value]]-Tabla1_1[[#This Row],[total_discount_value]]-Tabla1_1[[#This Row],[Total Buying Value]]</f>
        <v>23.179200000000037</v>
      </c>
      <c r="AA226" s="23">
        <f>Tabla1_1[[#This Row],[beneficio_descuento]]/Tabla1_1[[#This Row],[Total Selling Value]]</f>
        <v>7.9099099099099221E-2</v>
      </c>
    </row>
    <row r="227" spans="1:27">
      <c r="A227">
        <v>44497</v>
      </c>
      <c r="B227" t="s">
        <v>45</v>
      </c>
      <c r="C227" t="s">
        <v>449</v>
      </c>
      <c r="D227">
        <v>1</v>
      </c>
      <c r="E227" t="s">
        <v>70</v>
      </c>
      <c r="F227" t="s">
        <v>138</v>
      </c>
      <c r="G227">
        <v>4</v>
      </c>
      <c r="H227" t="s">
        <v>96</v>
      </c>
      <c r="I227" t="s">
        <v>119</v>
      </c>
      <c r="J227" t="s">
        <v>123</v>
      </c>
      <c r="K227" s="4">
        <v>83</v>
      </c>
      <c r="L227" s="4">
        <v>94.62</v>
      </c>
      <c r="M227" s="4">
        <v>83</v>
      </c>
      <c r="N227" s="4">
        <v>94.62</v>
      </c>
      <c r="O227">
        <v>28</v>
      </c>
      <c r="P227" t="s">
        <v>135</v>
      </c>
      <c r="Q227">
        <v>2021</v>
      </c>
      <c r="R227" s="3">
        <v>44497</v>
      </c>
      <c r="S227" s="4">
        <v>3.7848000000000002</v>
      </c>
      <c r="T227" s="4">
        <v>11.620000000000005</v>
      </c>
      <c r="U227" s="4">
        <v>11.620000000000005</v>
      </c>
      <c r="V227" s="23">
        <v>0.1228070175438597</v>
      </c>
      <c r="W227" t="s">
        <v>179</v>
      </c>
      <c r="X227" t="s">
        <v>219</v>
      </c>
      <c r="Y227" t="s">
        <v>429</v>
      </c>
      <c r="Z227" s="4">
        <f>Tabla1_1[[#This Row],[Total Selling Value]]-Tabla1_1[[#This Row],[total_discount_value]]-Tabla1_1[[#This Row],[Total Buying Value]]</f>
        <v>7.8352000000000004</v>
      </c>
      <c r="AA227" s="23">
        <f>Tabla1_1[[#This Row],[beneficio_descuento]]/Tabla1_1[[#This Row],[Total Selling Value]]</f>
        <v>8.2807017543859648E-2</v>
      </c>
    </row>
    <row r="228" spans="1:27">
      <c r="A228">
        <v>44498</v>
      </c>
      <c r="B228" t="s">
        <v>21</v>
      </c>
      <c r="C228" t="s">
        <v>450</v>
      </c>
      <c r="D228">
        <v>14</v>
      </c>
      <c r="E228" t="s">
        <v>71</v>
      </c>
      <c r="F228" t="s">
        <v>71</v>
      </c>
      <c r="G228">
        <v>53</v>
      </c>
      <c r="H228" t="s">
        <v>74</v>
      </c>
      <c r="I228" t="s">
        <v>118</v>
      </c>
      <c r="J228" t="s">
        <v>123</v>
      </c>
      <c r="K228" s="4">
        <v>72</v>
      </c>
      <c r="L228" s="4">
        <v>79.92</v>
      </c>
      <c r="M228" s="4">
        <v>1008</v>
      </c>
      <c r="N228" s="4">
        <v>1118.8800000000001</v>
      </c>
      <c r="O228">
        <v>29</v>
      </c>
      <c r="P228" t="s">
        <v>135</v>
      </c>
      <c r="Q228">
        <v>2021</v>
      </c>
      <c r="R228" s="3">
        <v>44498</v>
      </c>
      <c r="S228" s="4">
        <v>593.0064000000001</v>
      </c>
      <c r="T228" s="4">
        <v>7.9200000000000017</v>
      </c>
      <c r="U228" s="4">
        <v>110.88000000000002</v>
      </c>
      <c r="V228" s="23">
        <v>9.9099099099099114E-2</v>
      </c>
      <c r="W228" t="s">
        <v>147</v>
      </c>
      <c r="X228" t="s">
        <v>216</v>
      </c>
      <c r="Y228" t="s">
        <v>429</v>
      </c>
      <c r="Z228" s="4">
        <f>Tabla1_1[[#This Row],[Total Selling Value]]-Tabla1_1[[#This Row],[total_discount_value]]-Tabla1_1[[#This Row],[Total Buying Value]]</f>
        <v>-482.12639999999999</v>
      </c>
      <c r="AA228" s="23">
        <f>Tabla1_1[[#This Row],[beneficio_descuento]]/Tabla1_1[[#This Row],[Total Selling Value]]</f>
        <v>-0.43090090090090083</v>
      </c>
    </row>
    <row r="229" spans="1:27">
      <c r="A229">
        <v>44500</v>
      </c>
      <c r="B229" t="s">
        <v>52</v>
      </c>
      <c r="C229" t="s">
        <v>451</v>
      </c>
      <c r="D229">
        <v>6</v>
      </c>
      <c r="E229" t="s">
        <v>71</v>
      </c>
      <c r="F229" t="s">
        <v>138</v>
      </c>
      <c r="G229">
        <v>49</v>
      </c>
      <c r="H229" t="s">
        <v>104</v>
      </c>
      <c r="I229" t="s">
        <v>117</v>
      </c>
      <c r="J229" t="s">
        <v>122</v>
      </c>
      <c r="K229" s="4">
        <v>126</v>
      </c>
      <c r="L229" s="4">
        <v>162.54</v>
      </c>
      <c r="M229" s="4">
        <v>756</v>
      </c>
      <c r="N229" s="4">
        <v>975.24</v>
      </c>
      <c r="O229">
        <v>31</v>
      </c>
      <c r="P229" t="s">
        <v>135</v>
      </c>
      <c r="Q229">
        <v>2021</v>
      </c>
      <c r="R229" s="3">
        <v>44500</v>
      </c>
      <c r="S229" s="4">
        <v>477.86759999999998</v>
      </c>
      <c r="T229" s="4">
        <v>36.539999999999992</v>
      </c>
      <c r="U229" s="4">
        <v>219.23999999999995</v>
      </c>
      <c r="V229" s="23">
        <v>0.22480620155038755</v>
      </c>
      <c r="W229" t="s">
        <v>147</v>
      </c>
      <c r="X229" t="s">
        <v>219</v>
      </c>
      <c r="Y229" t="s">
        <v>429</v>
      </c>
      <c r="Z229" s="4">
        <f>Tabla1_1[[#This Row],[Total Selling Value]]-Tabla1_1[[#This Row],[total_discount_value]]-Tabla1_1[[#This Row],[Total Buying Value]]</f>
        <v>-258.62759999999997</v>
      </c>
      <c r="AA229" s="23">
        <f>Tabla1_1[[#This Row],[beneficio_descuento]]/Tabla1_1[[#This Row],[Total Selling Value]]</f>
        <v>-0.26519379844961238</v>
      </c>
    </row>
    <row r="230" spans="1:27">
      <c r="A230">
        <v>44503</v>
      </c>
      <c r="B230" t="s">
        <v>22</v>
      </c>
      <c r="C230" t="s">
        <v>452</v>
      </c>
      <c r="D230">
        <v>12</v>
      </c>
      <c r="E230" t="s">
        <v>70</v>
      </c>
      <c r="F230" t="s">
        <v>138</v>
      </c>
      <c r="G230">
        <v>51</v>
      </c>
      <c r="H230" t="s">
        <v>75</v>
      </c>
      <c r="I230" t="s">
        <v>120</v>
      </c>
      <c r="J230" t="s">
        <v>123</v>
      </c>
      <c r="K230" s="4">
        <v>112</v>
      </c>
      <c r="L230" s="4">
        <v>122.08</v>
      </c>
      <c r="M230" s="4">
        <v>1344</v>
      </c>
      <c r="N230" s="4">
        <v>1464.96</v>
      </c>
      <c r="O230">
        <v>3</v>
      </c>
      <c r="P230" t="s">
        <v>136</v>
      </c>
      <c r="Q230">
        <v>2021</v>
      </c>
      <c r="R230" s="3">
        <v>44503</v>
      </c>
      <c r="S230" s="4">
        <v>747.12959999999998</v>
      </c>
      <c r="T230" s="4">
        <v>10.079999999999998</v>
      </c>
      <c r="U230" s="4">
        <v>120.95999999999998</v>
      </c>
      <c r="V230" s="23">
        <v>8.2568807339449532E-2</v>
      </c>
      <c r="W230" t="s">
        <v>147</v>
      </c>
      <c r="X230" t="s">
        <v>219</v>
      </c>
      <c r="Y230" t="s">
        <v>453</v>
      </c>
      <c r="Z230" s="4">
        <f>Tabla1_1[[#This Row],[Total Selling Value]]-Tabla1_1[[#This Row],[total_discount_value]]-Tabla1_1[[#This Row],[Total Buying Value]]</f>
        <v>-626.16959999999995</v>
      </c>
      <c r="AA230" s="23">
        <f>Tabla1_1[[#This Row],[beneficio_descuento]]/Tabla1_1[[#This Row],[Total Selling Value]]</f>
        <v>-0.42743119266055041</v>
      </c>
    </row>
    <row r="231" spans="1:27">
      <c r="A231">
        <v>44506</v>
      </c>
      <c r="B231" t="s">
        <v>63</v>
      </c>
      <c r="C231" t="s">
        <v>454</v>
      </c>
      <c r="D231">
        <v>10</v>
      </c>
      <c r="E231" t="s">
        <v>70</v>
      </c>
      <c r="F231" t="s">
        <v>71</v>
      </c>
      <c r="G231">
        <v>30</v>
      </c>
      <c r="H231" t="s">
        <v>116</v>
      </c>
      <c r="I231" t="s">
        <v>121</v>
      </c>
      <c r="J231" t="s">
        <v>123</v>
      </c>
      <c r="K231" s="4">
        <v>90</v>
      </c>
      <c r="L231" s="4">
        <v>96.3</v>
      </c>
      <c r="M231" s="4">
        <v>900</v>
      </c>
      <c r="N231" s="4">
        <v>963</v>
      </c>
      <c r="O231">
        <v>6</v>
      </c>
      <c r="P231" t="s">
        <v>136</v>
      </c>
      <c r="Q231">
        <v>2021</v>
      </c>
      <c r="R231" s="3">
        <v>44506</v>
      </c>
      <c r="S231" s="4">
        <v>288.89999999999998</v>
      </c>
      <c r="T231" s="4">
        <v>6.2999999999999972</v>
      </c>
      <c r="U231" s="4">
        <v>62.999999999999972</v>
      </c>
      <c r="V231" s="23">
        <v>6.5420560747663517E-2</v>
      </c>
      <c r="W231" t="s">
        <v>147</v>
      </c>
      <c r="X231" t="s">
        <v>216</v>
      </c>
      <c r="Y231" t="s">
        <v>453</v>
      </c>
      <c r="Z231" s="4">
        <f>Tabla1_1[[#This Row],[Total Selling Value]]-Tabla1_1[[#This Row],[total_discount_value]]-Tabla1_1[[#This Row],[Total Buying Value]]</f>
        <v>-225.89999999999998</v>
      </c>
      <c r="AA231" s="23">
        <f>Tabla1_1[[#This Row],[beneficio_descuento]]/Tabla1_1[[#This Row],[Total Selling Value]]</f>
        <v>-0.23457943925233643</v>
      </c>
    </row>
    <row r="232" spans="1:27">
      <c r="A232">
        <v>44508</v>
      </c>
      <c r="B232" t="s">
        <v>56</v>
      </c>
      <c r="C232" t="s">
        <v>455</v>
      </c>
      <c r="D232">
        <v>15</v>
      </c>
      <c r="E232" t="s">
        <v>70</v>
      </c>
      <c r="F232" t="s">
        <v>71</v>
      </c>
      <c r="G232">
        <v>8</v>
      </c>
      <c r="H232" t="s">
        <v>108</v>
      </c>
      <c r="I232" t="s">
        <v>119</v>
      </c>
      <c r="J232" t="s">
        <v>124</v>
      </c>
      <c r="K232" s="4">
        <v>43</v>
      </c>
      <c r="L232" s="4">
        <v>47.73</v>
      </c>
      <c r="M232" s="4">
        <v>645</v>
      </c>
      <c r="N232" s="4">
        <v>715.95</v>
      </c>
      <c r="O232">
        <v>8</v>
      </c>
      <c r="P232" t="s">
        <v>136</v>
      </c>
      <c r="Q232">
        <v>2021</v>
      </c>
      <c r="R232" s="3">
        <v>44508</v>
      </c>
      <c r="S232" s="4">
        <v>57.276000000000003</v>
      </c>
      <c r="T232" s="4">
        <v>4.7299999999999969</v>
      </c>
      <c r="U232" s="4">
        <v>70.94999999999996</v>
      </c>
      <c r="V232" s="23">
        <v>9.9099099099099031E-2</v>
      </c>
      <c r="W232" t="s">
        <v>179</v>
      </c>
      <c r="X232" t="s">
        <v>216</v>
      </c>
      <c r="Y232" t="s">
        <v>453</v>
      </c>
      <c r="Z232" s="4">
        <f>Tabla1_1[[#This Row],[Total Selling Value]]-Tabla1_1[[#This Row],[total_discount_value]]-Tabla1_1[[#This Row],[Total Buying Value]]</f>
        <v>13.674000000000092</v>
      </c>
      <c r="AA232" s="23">
        <f>Tabla1_1[[#This Row],[beneficio_descuento]]/Tabla1_1[[#This Row],[Total Selling Value]]</f>
        <v>1.9099099099099227E-2</v>
      </c>
    </row>
    <row r="233" spans="1:27">
      <c r="A233">
        <v>44510</v>
      </c>
      <c r="B233" t="s">
        <v>30</v>
      </c>
      <c r="C233" t="s">
        <v>456</v>
      </c>
      <c r="D233">
        <v>6</v>
      </c>
      <c r="E233" t="s">
        <v>71</v>
      </c>
      <c r="F233" t="s">
        <v>138</v>
      </c>
      <c r="G233">
        <v>28</v>
      </c>
      <c r="H233" t="s">
        <v>80</v>
      </c>
      <c r="I233" t="s">
        <v>118</v>
      </c>
      <c r="J233" t="s">
        <v>122</v>
      </c>
      <c r="K233" s="4">
        <v>120</v>
      </c>
      <c r="L233" s="4">
        <v>162</v>
      </c>
      <c r="M233" s="4">
        <v>720</v>
      </c>
      <c r="N233" s="4">
        <v>972</v>
      </c>
      <c r="O233">
        <v>10</v>
      </c>
      <c r="P233" t="s">
        <v>136</v>
      </c>
      <c r="Q233">
        <v>2021</v>
      </c>
      <c r="R233" s="3">
        <v>44510</v>
      </c>
      <c r="S233" s="4">
        <v>272.16000000000003</v>
      </c>
      <c r="T233" s="4">
        <v>42</v>
      </c>
      <c r="U233" s="4">
        <v>252</v>
      </c>
      <c r="V233" s="23">
        <v>0.25925925925925924</v>
      </c>
      <c r="W233" t="s">
        <v>179</v>
      </c>
      <c r="X233" t="s">
        <v>219</v>
      </c>
      <c r="Y233" t="s">
        <v>453</v>
      </c>
      <c r="Z233" s="4">
        <f>Tabla1_1[[#This Row],[Total Selling Value]]-Tabla1_1[[#This Row],[total_discount_value]]-Tabla1_1[[#This Row],[Total Buying Value]]</f>
        <v>-20.160000000000082</v>
      </c>
      <c r="AA233" s="23">
        <f>Tabla1_1[[#This Row],[beneficio_descuento]]/Tabla1_1[[#This Row],[Total Selling Value]]</f>
        <v>-2.0740740740740823E-2</v>
      </c>
    </row>
    <row r="234" spans="1:27">
      <c r="A234">
        <v>44511</v>
      </c>
      <c r="B234" t="s">
        <v>37</v>
      </c>
      <c r="C234" t="s">
        <v>457</v>
      </c>
      <c r="D234">
        <v>12</v>
      </c>
      <c r="E234" t="s">
        <v>68</v>
      </c>
      <c r="F234" t="s">
        <v>71</v>
      </c>
      <c r="G234">
        <v>39</v>
      </c>
      <c r="H234" t="s">
        <v>87</v>
      </c>
      <c r="I234" t="s">
        <v>118</v>
      </c>
      <c r="J234" t="s">
        <v>123</v>
      </c>
      <c r="K234" s="4">
        <v>90</v>
      </c>
      <c r="L234" s="4">
        <v>115.2</v>
      </c>
      <c r="M234" s="4">
        <v>1080</v>
      </c>
      <c r="N234" s="4">
        <v>1382.4</v>
      </c>
      <c r="O234">
        <v>11</v>
      </c>
      <c r="P234" t="s">
        <v>136</v>
      </c>
      <c r="Q234">
        <v>2021</v>
      </c>
      <c r="R234" s="3">
        <v>44511</v>
      </c>
      <c r="S234" s="4">
        <v>539.13600000000008</v>
      </c>
      <c r="T234" s="4">
        <v>25.200000000000003</v>
      </c>
      <c r="U234" s="4">
        <v>302.40000000000003</v>
      </c>
      <c r="V234" s="23">
        <v>0.21875</v>
      </c>
      <c r="W234" t="s">
        <v>147</v>
      </c>
      <c r="X234" t="s">
        <v>216</v>
      </c>
      <c r="Y234" t="s">
        <v>453</v>
      </c>
      <c r="Z234" s="4">
        <f>Tabla1_1[[#This Row],[Total Selling Value]]-Tabla1_1[[#This Row],[total_discount_value]]-Tabla1_1[[#This Row],[Total Buying Value]]</f>
        <v>-236.73599999999999</v>
      </c>
      <c r="AA234" s="23">
        <f>Tabla1_1[[#This Row],[beneficio_descuento]]/Tabla1_1[[#This Row],[Total Selling Value]]</f>
        <v>-0.17124999999999999</v>
      </c>
    </row>
    <row r="235" spans="1:27">
      <c r="A235">
        <v>44512</v>
      </c>
      <c r="B235" t="s">
        <v>40</v>
      </c>
      <c r="C235" t="s">
        <v>458</v>
      </c>
      <c r="D235">
        <v>3</v>
      </c>
      <c r="E235" t="s">
        <v>71</v>
      </c>
      <c r="F235" t="s">
        <v>138</v>
      </c>
      <c r="G235">
        <v>26</v>
      </c>
      <c r="H235" t="s">
        <v>90</v>
      </c>
      <c r="I235" t="s">
        <v>120</v>
      </c>
      <c r="J235" t="s">
        <v>122</v>
      </c>
      <c r="K235" s="4">
        <v>148</v>
      </c>
      <c r="L235" s="4">
        <v>164.28</v>
      </c>
      <c r="M235" s="4">
        <v>444</v>
      </c>
      <c r="N235" s="4">
        <v>492.84</v>
      </c>
      <c r="O235">
        <v>12</v>
      </c>
      <c r="P235" t="s">
        <v>136</v>
      </c>
      <c r="Q235">
        <v>2021</v>
      </c>
      <c r="R235" s="3">
        <v>44512</v>
      </c>
      <c r="S235" s="4">
        <v>128.13839999999999</v>
      </c>
      <c r="T235" s="4">
        <v>16.28</v>
      </c>
      <c r="U235" s="4">
        <v>48.84</v>
      </c>
      <c r="V235" s="23">
        <v>9.9099099099099114E-2</v>
      </c>
      <c r="W235" t="s">
        <v>179</v>
      </c>
      <c r="X235" t="s">
        <v>219</v>
      </c>
      <c r="Y235" t="s">
        <v>453</v>
      </c>
      <c r="Z235" s="4">
        <f>Tabla1_1[[#This Row],[Total Selling Value]]-Tabla1_1[[#This Row],[total_discount_value]]-Tabla1_1[[#This Row],[Total Buying Value]]</f>
        <v>-79.298400000000015</v>
      </c>
      <c r="AA235" s="23">
        <f>Tabla1_1[[#This Row],[beneficio_descuento]]/Tabla1_1[[#This Row],[Total Selling Value]]</f>
        <v>-0.16090090090090095</v>
      </c>
    </row>
    <row r="236" spans="1:27">
      <c r="A236">
        <v>44520</v>
      </c>
      <c r="B236" t="s">
        <v>33</v>
      </c>
      <c r="C236" t="s">
        <v>459</v>
      </c>
      <c r="D236">
        <v>14</v>
      </c>
      <c r="E236" t="s">
        <v>71</v>
      </c>
      <c r="F236" t="s">
        <v>71</v>
      </c>
      <c r="G236">
        <v>18</v>
      </c>
      <c r="H236" t="s">
        <v>83</v>
      </c>
      <c r="I236" t="s">
        <v>121</v>
      </c>
      <c r="J236" t="s">
        <v>124</v>
      </c>
      <c r="K236" s="4">
        <v>55</v>
      </c>
      <c r="L236" s="4">
        <v>58.3</v>
      </c>
      <c r="M236" s="4">
        <v>770</v>
      </c>
      <c r="N236" s="4">
        <v>816.19999999999993</v>
      </c>
      <c r="O236">
        <v>20</v>
      </c>
      <c r="P236" t="s">
        <v>136</v>
      </c>
      <c r="Q236">
        <v>2021</v>
      </c>
      <c r="R236" s="3">
        <v>44520</v>
      </c>
      <c r="S236" s="4">
        <v>146.91599999999997</v>
      </c>
      <c r="T236" s="4">
        <v>3.2999999999999972</v>
      </c>
      <c r="U236" s="4">
        <v>46.19999999999996</v>
      </c>
      <c r="V236" s="23">
        <v>5.6603773584905613E-2</v>
      </c>
      <c r="W236" t="s">
        <v>147</v>
      </c>
      <c r="X236" t="s">
        <v>216</v>
      </c>
      <c r="Y236" t="s">
        <v>453</v>
      </c>
      <c r="Z236" s="4">
        <f>Tabla1_1[[#This Row],[Total Selling Value]]-Tabla1_1[[#This Row],[total_discount_value]]-Tabla1_1[[#This Row],[Total Buying Value]]</f>
        <v>-100.71600000000001</v>
      </c>
      <c r="AA236" s="23">
        <f>Tabla1_1[[#This Row],[beneficio_descuento]]/Tabla1_1[[#This Row],[Total Selling Value]]</f>
        <v>-0.12339622641509436</v>
      </c>
    </row>
    <row r="237" spans="1:27">
      <c r="A237">
        <v>44520</v>
      </c>
      <c r="B237" t="s">
        <v>45</v>
      </c>
      <c r="C237" t="s">
        <v>460</v>
      </c>
      <c r="D237">
        <v>11</v>
      </c>
      <c r="E237" t="s">
        <v>71</v>
      </c>
      <c r="F237" t="s">
        <v>138</v>
      </c>
      <c r="G237">
        <v>17</v>
      </c>
      <c r="H237" t="s">
        <v>96</v>
      </c>
      <c r="I237" t="s">
        <v>119</v>
      </c>
      <c r="J237" t="s">
        <v>123</v>
      </c>
      <c r="K237" s="4">
        <v>83</v>
      </c>
      <c r="L237" s="4">
        <v>94.62</v>
      </c>
      <c r="M237" s="4">
        <v>913</v>
      </c>
      <c r="N237" s="4">
        <v>1040.82</v>
      </c>
      <c r="O237">
        <v>20</v>
      </c>
      <c r="P237" t="s">
        <v>136</v>
      </c>
      <c r="Q237">
        <v>2021</v>
      </c>
      <c r="R237" s="3">
        <v>44520</v>
      </c>
      <c r="S237" s="4">
        <v>176.93940000000001</v>
      </c>
      <c r="T237" s="4">
        <v>11.620000000000005</v>
      </c>
      <c r="U237" s="4">
        <v>127.82000000000005</v>
      </c>
      <c r="V237" s="23">
        <v>0.1228070175438597</v>
      </c>
      <c r="W237" t="s">
        <v>147</v>
      </c>
      <c r="X237" t="s">
        <v>219</v>
      </c>
      <c r="Y237" t="s">
        <v>453</v>
      </c>
      <c r="Z237" s="4">
        <f>Tabla1_1[[#This Row],[Total Selling Value]]-Tabla1_1[[#This Row],[total_discount_value]]-Tabla1_1[[#This Row],[Total Buying Value]]</f>
        <v>-49.119400000000041</v>
      </c>
      <c r="AA237" s="23">
        <f>Tabla1_1[[#This Row],[beneficio_descuento]]/Tabla1_1[[#This Row],[Total Selling Value]]</f>
        <v>-4.7192982456140391E-2</v>
      </c>
    </row>
    <row r="238" spans="1:27">
      <c r="A238">
        <v>44521</v>
      </c>
      <c r="B238" t="s">
        <v>29</v>
      </c>
      <c r="C238" t="s">
        <v>461</v>
      </c>
      <c r="D238">
        <v>1</v>
      </c>
      <c r="E238" t="s">
        <v>68</v>
      </c>
      <c r="F238" t="s">
        <v>71</v>
      </c>
      <c r="G238">
        <v>40</v>
      </c>
      <c r="H238" t="s">
        <v>113</v>
      </c>
      <c r="I238" t="s">
        <v>120</v>
      </c>
      <c r="J238" t="s">
        <v>123</v>
      </c>
      <c r="K238" s="4">
        <v>112</v>
      </c>
      <c r="L238" s="4">
        <v>146.72</v>
      </c>
      <c r="M238" s="4">
        <v>112</v>
      </c>
      <c r="N238" s="4">
        <v>146.72</v>
      </c>
      <c r="O238">
        <v>21</v>
      </c>
      <c r="P238" t="s">
        <v>136</v>
      </c>
      <c r="Q238">
        <v>2021</v>
      </c>
      <c r="R238" s="3">
        <v>44521</v>
      </c>
      <c r="S238" s="4">
        <v>58.688000000000002</v>
      </c>
      <c r="T238" s="4">
        <v>34.72</v>
      </c>
      <c r="U238" s="4">
        <v>34.72</v>
      </c>
      <c r="V238" s="23">
        <v>0.23664122137404581</v>
      </c>
      <c r="W238" t="s">
        <v>179</v>
      </c>
      <c r="X238" t="s">
        <v>216</v>
      </c>
      <c r="Y238" t="s">
        <v>453</v>
      </c>
      <c r="Z238" s="4">
        <f>Tabla1_1[[#This Row],[Total Selling Value]]-Tabla1_1[[#This Row],[total_discount_value]]-Tabla1_1[[#This Row],[Total Buying Value]]</f>
        <v>-23.968000000000004</v>
      </c>
      <c r="AA238" s="23">
        <f>Tabla1_1[[#This Row],[beneficio_descuento]]/Tabla1_1[[#This Row],[Total Selling Value]]</f>
        <v>-0.16335877862595422</v>
      </c>
    </row>
    <row r="239" spans="1:27">
      <c r="A239">
        <v>44521</v>
      </c>
      <c r="B239" t="s">
        <v>35</v>
      </c>
      <c r="C239" t="s">
        <v>462</v>
      </c>
      <c r="D239">
        <v>1</v>
      </c>
      <c r="E239" t="s">
        <v>71</v>
      </c>
      <c r="F239" t="s">
        <v>138</v>
      </c>
      <c r="G239">
        <v>18</v>
      </c>
      <c r="H239" t="s">
        <v>85</v>
      </c>
      <c r="I239" t="s">
        <v>119</v>
      </c>
      <c r="J239" t="s">
        <v>123</v>
      </c>
      <c r="K239" s="4">
        <v>75</v>
      </c>
      <c r="L239" s="4">
        <v>85.5</v>
      </c>
      <c r="M239" s="4">
        <v>75</v>
      </c>
      <c r="N239" s="4">
        <v>85.5</v>
      </c>
      <c r="O239">
        <v>21</v>
      </c>
      <c r="P239" t="s">
        <v>136</v>
      </c>
      <c r="Q239">
        <v>2021</v>
      </c>
      <c r="R239" s="3">
        <v>44521</v>
      </c>
      <c r="S239" s="4">
        <v>15.389999999999999</v>
      </c>
      <c r="T239" s="4">
        <v>10.5</v>
      </c>
      <c r="U239" s="4">
        <v>10.5</v>
      </c>
      <c r="V239" s="23">
        <v>0.12280701754385964</v>
      </c>
      <c r="W239" t="s">
        <v>179</v>
      </c>
      <c r="X239" t="s">
        <v>219</v>
      </c>
      <c r="Y239" t="s">
        <v>453</v>
      </c>
      <c r="Z239" s="4">
        <f>Tabla1_1[[#This Row],[Total Selling Value]]-Tabla1_1[[#This Row],[total_discount_value]]-Tabla1_1[[#This Row],[Total Buying Value]]</f>
        <v>-4.8900000000000006</v>
      </c>
      <c r="AA239" s="23">
        <f>Tabla1_1[[#This Row],[beneficio_descuento]]/Tabla1_1[[#This Row],[Total Selling Value]]</f>
        <v>-5.7192982456140358E-2</v>
      </c>
    </row>
    <row r="240" spans="1:27">
      <c r="A240">
        <v>44527</v>
      </c>
      <c r="B240" t="s">
        <v>55</v>
      </c>
      <c r="C240" t="s">
        <v>463</v>
      </c>
      <c r="D240">
        <v>8</v>
      </c>
      <c r="E240" t="s">
        <v>71</v>
      </c>
      <c r="F240" t="s">
        <v>71</v>
      </c>
      <c r="G240">
        <v>25</v>
      </c>
      <c r="H240" t="s">
        <v>107</v>
      </c>
      <c r="I240" t="s">
        <v>120</v>
      </c>
      <c r="J240" t="s">
        <v>123</v>
      </c>
      <c r="K240" s="4">
        <v>73</v>
      </c>
      <c r="L240" s="4">
        <v>94.17</v>
      </c>
      <c r="M240" s="4">
        <v>584</v>
      </c>
      <c r="N240" s="4">
        <v>753.36</v>
      </c>
      <c r="O240">
        <v>27</v>
      </c>
      <c r="P240" t="s">
        <v>136</v>
      </c>
      <c r="Q240">
        <v>2021</v>
      </c>
      <c r="R240" s="3">
        <v>44527</v>
      </c>
      <c r="S240" s="4">
        <v>188.34</v>
      </c>
      <c r="T240" s="4">
        <v>21.17</v>
      </c>
      <c r="U240" s="4">
        <v>169.36</v>
      </c>
      <c r="V240" s="23">
        <v>0.22480620155038761</v>
      </c>
      <c r="W240" t="s">
        <v>179</v>
      </c>
      <c r="X240" t="s">
        <v>216</v>
      </c>
      <c r="Y240" t="s">
        <v>453</v>
      </c>
      <c r="Z240" s="4">
        <f>Tabla1_1[[#This Row],[Total Selling Value]]-Tabla1_1[[#This Row],[total_discount_value]]-Tabla1_1[[#This Row],[Total Buying Value]]</f>
        <v>-18.980000000000018</v>
      </c>
      <c r="AA240" s="23">
        <f>Tabla1_1[[#This Row],[beneficio_descuento]]/Tabla1_1[[#This Row],[Total Selling Value]]</f>
        <v>-2.5193798449612427E-2</v>
      </c>
    </row>
    <row r="241" spans="1:27">
      <c r="A241">
        <v>44528</v>
      </c>
      <c r="B241" t="s">
        <v>37</v>
      </c>
      <c r="C241" t="s">
        <v>464</v>
      </c>
      <c r="D241">
        <v>2</v>
      </c>
      <c r="E241" t="s">
        <v>70</v>
      </c>
      <c r="F241" t="s">
        <v>138</v>
      </c>
      <c r="G241">
        <v>23</v>
      </c>
      <c r="H241" t="s">
        <v>87</v>
      </c>
      <c r="I241" t="s">
        <v>118</v>
      </c>
      <c r="J241" t="s">
        <v>123</v>
      </c>
      <c r="K241" s="4">
        <v>90</v>
      </c>
      <c r="L241" s="4">
        <v>115.2</v>
      </c>
      <c r="M241" s="4">
        <v>180</v>
      </c>
      <c r="N241" s="4">
        <v>230.4</v>
      </c>
      <c r="O241">
        <v>28</v>
      </c>
      <c r="P241" t="s">
        <v>136</v>
      </c>
      <c r="Q241">
        <v>2021</v>
      </c>
      <c r="R241" s="3">
        <v>44528</v>
      </c>
      <c r="S241" s="4">
        <v>52.992000000000004</v>
      </c>
      <c r="T241" s="4">
        <v>25.200000000000003</v>
      </c>
      <c r="U241" s="4">
        <v>50.400000000000006</v>
      </c>
      <c r="V241" s="23">
        <v>0.21875000000000003</v>
      </c>
      <c r="W241" t="s">
        <v>179</v>
      </c>
      <c r="X241" t="s">
        <v>219</v>
      </c>
      <c r="Y241" t="s">
        <v>453</v>
      </c>
      <c r="Z241" s="4">
        <f>Tabla1_1[[#This Row],[Total Selling Value]]-Tabla1_1[[#This Row],[total_discount_value]]-Tabla1_1[[#This Row],[Total Buying Value]]</f>
        <v>-2.5919999999999845</v>
      </c>
      <c r="AA241" s="23">
        <f>Tabla1_1[[#This Row],[beneficio_descuento]]/Tabla1_1[[#This Row],[Total Selling Value]]</f>
        <v>-1.1249999999999932E-2</v>
      </c>
    </row>
    <row r="242" spans="1:27">
      <c r="A242">
        <v>44530</v>
      </c>
      <c r="B242" t="s">
        <v>54</v>
      </c>
      <c r="C242" t="s">
        <v>465</v>
      </c>
      <c r="D242">
        <v>15</v>
      </c>
      <c r="E242" t="s">
        <v>70</v>
      </c>
      <c r="F242" t="s">
        <v>71</v>
      </c>
      <c r="G242">
        <v>8</v>
      </c>
      <c r="H242" t="s">
        <v>106</v>
      </c>
      <c r="I242" t="s">
        <v>118</v>
      </c>
      <c r="J242" t="s">
        <v>125</v>
      </c>
      <c r="K242" s="4">
        <v>37</v>
      </c>
      <c r="L242" s="4">
        <v>42.55</v>
      </c>
      <c r="M242" s="4">
        <v>555</v>
      </c>
      <c r="N242" s="4">
        <v>638.25</v>
      </c>
      <c r="O242">
        <v>30</v>
      </c>
      <c r="P242" t="s">
        <v>136</v>
      </c>
      <c r="Q242">
        <v>2021</v>
      </c>
      <c r="R242" s="3">
        <v>44530</v>
      </c>
      <c r="S242" s="4">
        <v>51.06</v>
      </c>
      <c r="T242" s="4">
        <v>5.5499999999999972</v>
      </c>
      <c r="U242" s="4">
        <v>83.249999999999957</v>
      </c>
      <c r="V242" s="23">
        <v>0.13043478260869559</v>
      </c>
      <c r="W242" t="s">
        <v>179</v>
      </c>
      <c r="X242" t="s">
        <v>216</v>
      </c>
      <c r="Y242" t="s">
        <v>453</v>
      </c>
      <c r="Z242" s="4">
        <f>Tabla1_1[[#This Row],[Total Selling Value]]-Tabla1_1[[#This Row],[total_discount_value]]-Tabla1_1[[#This Row],[Total Buying Value]]</f>
        <v>32.190000000000055</v>
      </c>
      <c r="AA242" s="23">
        <f>Tabla1_1[[#This Row],[beneficio_descuento]]/Tabla1_1[[#This Row],[Total Selling Value]]</f>
        <v>5.0434782608695737E-2</v>
      </c>
    </row>
    <row r="243" spans="1:27">
      <c r="A243">
        <v>44532</v>
      </c>
      <c r="B243" t="s">
        <v>41</v>
      </c>
      <c r="C243" t="s">
        <v>466</v>
      </c>
      <c r="D243">
        <v>10</v>
      </c>
      <c r="E243" t="s">
        <v>70</v>
      </c>
      <c r="F243" t="s">
        <v>138</v>
      </c>
      <c r="G243">
        <v>43</v>
      </c>
      <c r="H243" t="s">
        <v>91</v>
      </c>
      <c r="I243" t="s">
        <v>120</v>
      </c>
      <c r="J243" t="s">
        <v>125</v>
      </c>
      <c r="K243" s="4">
        <v>13</v>
      </c>
      <c r="L243" s="4">
        <v>16.64</v>
      </c>
      <c r="M243" s="4">
        <v>130</v>
      </c>
      <c r="N243" s="4">
        <v>166.4</v>
      </c>
      <c r="O243">
        <v>2</v>
      </c>
      <c r="P243" t="s">
        <v>137</v>
      </c>
      <c r="Q243">
        <v>2021</v>
      </c>
      <c r="R243" s="3">
        <v>44532</v>
      </c>
      <c r="S243" s="4">
        <v>71.552000000000007</v>
      </c>
      <c r="T243" s="4">
        <v>3.6400000000000006</v>
      </c>
      <c r="U243" s="4">
        <v>36.400000000000006</v>
      </c>
      <c r="V243" s="23">
        <v>0.21875000000000003</v>
      </c>
      <c r="W243" t="s">
        <v>179</v>
      </c>
      <c r="X243" t="s">
        <v>219</v>
      </c>
      <c r="Y243" t="s">
        <v>467</v>
      </c>
      <c r="Z243" s="4">
        <f>Tabla1_1[[#This Row],[Total Selling Value]]-Tabla1_1[[#This Row],[total_discount_value]]-Tabla1_1[[#This Row],[Total Buying Value]]</f>
        <v>-35.152000000000001</v>
      </c>
      <c r="AA243" s="23">
        <f>Tabla1_1[[#This Row],[beneficio_descuento]]/Tabla1_1[[#This Row],[Total Selling Value]]</f>
        <v>-0.21124999999999999</v>
      </c>
    </row>
    <row r="244" spans="1:27">
      <c r="A244">
        <v>44533</v>
      </c>
      <c r="B244" t="s">
        <v>33</v>
      </c>
      <c r="C244" t="s">
        <v>468</v>
      </c>
      <c r="D244">
        <v>2</v>
      </c>
      <c r="E244" t="s">
        <v>71</v>
      </c>
      <c r="F244" t="s">
        <v>138</v>
      </c>
      <c r="G244">
        <v>0</v>
      </c>
      <c r="H244" t="s">
        <v>83</v>
      </c>
      <c r="I244" t="s">
        <v>121</v>
      </c>
      <c r="J244" t="s">
        <v>124</v>
      </c>
      <c r="K244" s="4">
        <v>55</v>
      </c>
      <c r="L244" s="4">
        <v>58.3</v>
      </c>
      <c r="M244" s="4">
        <v>110</v>
      </c>
      <c r="N244" s="4">
        <v>116.6</v>
      </c>
      <c r="O244">
        <v>3</v>
      </c>
      <c r="P244" t="s">
        <v>137</v>
      </c>
      <c r="Q244">
        <v>2021</v>
      </c>
      <c r="R244" s="3">
        <v>44533</v>
      </c>
      <c r="S244" s="4">
        <v>0</v>
      </c>
      <c r="T244" s="4">
        <v>3.2999999999999972</v>
      </c>
      <c r="U244" s="4">
        <v>6.5999999999999943</v>
      </c>
      <c r="V244" s="23">
        <v>5.6603773584905613E-2</v>
      </c>
      <c r="W244" t="s">
        <v>179</v>
      </c>
      <c r="X244" t="s">
        <v>219</v>
      </c>
      <c r="Y244" t="s">
        <v>467</v>
      </c>
      <c r="Z244" s="4">
        <f>Tabla1_1[[#This Row],[Total Selling Value]]-Tabla1_1[[#This Row],[total_discount_value]]-Tabla1_1[[#This Row],[Total Buying Value]]</f>
        <v>6.5999999999999943</v>
      </c>
      <c r="AA244" s="23">
        <f>Tabla1_1[[#This Row],[beneficio_descuento]]/Tabla1_1[[#This Row],[Total Selling Value]]</f>
        <v>5.6603773584905613E-2</v>
      </c>
    </row>
    <row r="245" spans="1:27">
      <c r="A245">
        <v>44533</v>
      </c>
      <c r="B245" t="s">
        <v>60</v>
      </c>
      <c r="C245" t="s">
        <v>469</v>
      </c>
      <c r="D245">
        <v>8</v>
      </c>
      <c r="E245" t="s">
        <v>71</v>
      </c>
      <c r="F245" t="s">
        <v>71</v>
      </c>
      <c r="G245">
        <v>25</v>
      </c>
      <c r="H245" t="s">
        <v>112</v>
      </c>
      <c r="I245" t="s">
        <v>120</v>
      </c>
      <c r="J245" t="s">
        <v>122</v>
      </c>
      <c r="K245" s="4">
        <v>150</v>
      </c>
      <c r="L245" s="4">
        <v>210</v>
      </c>
      <c r="M245" s="4">
        <v>1200</v>
      </c>
      <c r="N245" s="4">
        <v>1680</v>
      </c>
      <c r="O245">
        <v>3</v>
      </c>
      <c r="P245" t="s">
        <v>137</v>
      </c>
      <c r="Q245">
        <v>2021</v>
      </c>
      <c r="R245" s="3">
        <v>44533</v>
      </c>
      <c r="S245" s="4">
        <v>420</v>
      </c>
      <c r="T245" s="4">
        <v>60</v>
      </c>
      <c r="U245" s="4">
        <v>480</v>
      </c>
      <c r="V245" s="23">
        <v>0.2857142857142857</v>
      </c>
      <c r="W245" t="s">
        <v>147</v>
      </c>
      <c r="X245" t="s">
        <v>216</v>
      </c>
      <c r="Y245" t="s">
        <v>467</v>
      </c>
      <c r="Z245" s="4">
        <f>Tabla1_1[[#This Row],[Total Selling Value]]-Tabla1_1[[#This Row],[total_discount_value]]-Tabla1_1[[#This Row],[Total Buying Value]]</f>
        <v>60</v>
      </c>
      <c r="AA245" s="23">
        <f>Tabla1_1[[#This Row],[beneficio_descuento]]/Tabla1_1[[#This Row],[Total Selling Value]]</f>
        <v>3.5714285714285712E-2</v>
      </c>
    </row>
    <row r="246" spans="1:27">
      <c r="A246">
        <v>44535</v>
      </c>
      <c r="B246" t="s">
        <v>23</v>
      </c>
      <c r="C246" t="s">
        <v>470</v>
      </c>
      <c r="D246">
        <v>15</v>
      </c>
      <c r="E246" t="s">
        <v>70</v>
      </c>
      <c r="F246" t="s">
        <v>138</v>
      </c>
      <c r="G246">
        <v>24</v>
      </c>
      <c r="H246" t="s">
        <v>76</v>
      </c>
      <c r="I246" t="s">
        <v>119</v>
      </c>
      <c r="J246" t="s">
        <v>124</v>
      </c>
      <c r="K246" s="4">
        <v>44</v>
      </c>
      <c r="L246" s="4">
        <v>48.84</v>
      </c>
      <c r="M246" s="4">
        <v>660</v>
      </c>
      <c r="N246" s="4">
        <v>732.6</v>
      </c>
      <c r="O246">
        <v>5</v>
      </c>
      <c r="P246" t="s">
        <v>137</v>
      </c>
      <c r="Q246">
        <v>2021</v>
      </c>
      <c r="R246" s="3">
        <v>44535</v>
      </c>
      <c r="S246" s="4">
        <v>175.82400000000001</v>
      </c>
      <c r="T246" s="4">
        <v>4.8400000000000034</v>
      </c>
      <c r="U246" s="4">
        <v>72.600000000000051</v>
      </c>
      <c r="V246" s="23">
        <v>9.9099099099099169E-2</v>
      </c>
      <c r="W246" t="s">
        <v>179</v>
      </c>
      <c r="X246" t="s">
        <v>219</v>
      </c>
      <c r="Y246" t="s">
        <v>467</v>
      </c>
      <c r="Z246" s="4">
        <f>Tabla1_1[[#This Row],[Total Selling Value]]-Tabla1_1[[#This Row],[total_discount_value]]-Tabla1_1[[#This Row],[Total Buying Value]]</f>
        <v>-103.22399999999993</v>
      </c>
      <c r="AA246" s="23">
        <f>Tabla1_1[[#This Row],[beneficio_descuento]]/Tabla1_1[[#This Row],[Total Selling Value]]</f>
        <v>-0.14090090090090079</v>
      </c>
    </row>
    <row r="247" spans="1:27">
      <c r="A247">
        <v>44535</v>
      </c>
      <c r="B247" t="s">
        <v>40</v>
      </c>
      <c r="C247" t="s">
        <v>471</v>
      </c>
      <c r="D247">
        <v>1</v>
      </c>
      <c r="E247" t="s">
        <v>70</v>
      </c>
      <c r="F247" t="s">
        <v>71</v>
      </c>
      <c r="G247">
        <v>40</v>
      </c>
      <c r="H247" t="s">
        <v>90</v>
      </c>
      <c r="I247" t="s">
        <v>120</v>
      </c>
      <c r="J247" t="s">
        <v>122</v>
      </c>
      <c r="K247" s="4">
        <v>148</v>
      </c>
      <c r="L247" s="4">
        <v>164.28</v>
      </c>
      <c r="M247" s="4">
        <v>148</v>
      </c>
      <c r="N247" s="4">
        <v>164.28</v>
      </c>
      <c r="O247">
        <v>5</v>
      </c>
      <c r="P247" t="s">
        <v>137</v>
      </c>
      <c r="Q247">
        <v>2021</v>
      </c>
      <c r="R247" s="3">
        <v>44535</v>
      </c>
      <c r="S247" s="4">
        <v>65.712000000000003</v>
      </c>
      <c r="T247" s="4">
        <v>16.28</v>
      </c>
      <c r="U247" s="4">
        <v>16.28</v>
      </c>
      <c r="V247" s="23">
        <v>9.90990990990991E-2</v>
      </c>
      <c r="W247" t="s">
        <v>179</v>
      </c>
      <c r="X247" t="s">
        <v>216</v>
      </c>
      <c r="Y247" t="s">
        <v>467</v>
      </c>
      <c r="Z247" s="4">
        <f>Tabla1_1[[#This Row],[Total Selling Value]]-Tabla1_1[[#This Row],[total_discount_value]]-Tabla1_1[[#This Row],[Total Buying Value]]</f>
        <v>-49.432000000000002</v>
      </c>
      <c r="AA247" s="23">
        <f>Tabla1_1[[#This Row],[beneficio_descuento]]/Tabla1_1[[#This Row],[Total Selling Value]]</f>
        <v>-0.30090090090090094</v>
      </c>
    </row>
    <row r="248" spans="1:27">
      <c r="A248">
        <v>44537</v>
      </c>
      <c r="B248" t="s">
        <v>22</v>
      </c>
      <c r="C248" t="s">
        <v>472</v>
      </c>
      <c r="D248">
        <v>8</v>
      </c>
      <c r="E248" t="s">
        <v>70</v>
      </c>
      <c r="F248" t="s">
        <v>71</v>
      </c>
      <c r="G248">
        <v>7</v>
      </c>
      <c r="H248" t="s">
        <v>75</v>
      </c>
      <c r="I248" t="s">
        <v>120</v>
      </c>
      <c r="J248" t="s">
        <v>123</v>
      </c>
      <c r="K248" s="4">
        <v>112</v>
      </c>
      <c r="L248" s="4">
        <v>122.08</v>
      </c>
      <c r="M248" s="4">
        <v>896</v>
      </c>
      <c r="N248" s="4">
        <v>976.64</v>
      </c>
      <c r="O248">
        <v>7</v>
      </c>
      <c r="P248" t="s">
        <v>137</v>
      </c>
      <c r="Q248">
        <v>2021</v>
      </c>
      <c r="R248" s="3">
        <v>44537</v>
      </c>
      <c r="S248" s="4">
        <v>68.364800000000002</v>
      </c>
      <c r="T248" s="4">
        <v>10.079999999999998</v>
      </c>
      <c r="U248" s="4">
        <v>80.639999999999986</v>
      </c>
      <c r="V248" s="23">
        <v>8.2568807339449532E-2</v>
      </c>
      <c r="W248" t="s">
        <v>147</v>
      </c>
      <c r="X248" t="s">
        <v>216</v>
      </c>
      <c r="Y248" t="s">
        <v>467</v>
      </c>
      <c r="Z248" s="4">
        <f>Tabla1_1[[#This Row],[Total Selling Value]]-Tabla1_1[[#This Row],[total_discount_value]]-Tabla1_1[[#This Row],[Total Buying Value]]</f>
        <v>12.275200000000041</v>
      </c>
      <c r="AA248" s="23">
        <f>Tabla1_1[[#This Row],[beneficio_descuento]]/Tabla1_1[[#This Row],[Total Selling Value]]</f>
        <v>1.2568807339449583E-2</v>
      </c>
    </row>
    <row r="249" spans="1:27">
      <c r="A249">
        <v>44538</v>
      </c>
      <c r="B249" t="s">
        <v>31</v>
      </c>
      <c r="C249" t="s">
        <v>473</v>
      </c>
      <c r="D249">
        <v>14</v>
      </c>
      <c r="E249" t="s">
        <v>70</v>
      </c>
      <c r="F249" t="s">
        <v>71</v>
      </c>
      <c r="G249">
        <v>33</v>
      </c>
      <c r="H249" t="s">
        <v>81</v>
      </c>
      <c r="I249" t="s">
        <v>118</v>
      </c>
      <c r="J249" t="s">
        <v>123</v>
      </c>
      <c r="K249" s="4">
        <v>76</v>
      </c>
      <c r="L249" s="4">
        <v>82.08</v>
      </c>
      <c r="M249" s="4">
        <v>1064</v>
      </c>
      <c r="N249" s="4">
        <v>1149.1199999999999</v>
      </c>
      <c r="O249">
        <v>8</v>
      </c>
      <c r="P249" t="s">
        <v>137</v>
      </c>
      <c r="Q249">
        <v>2021</v>
      </c>
      <c r="R249" s="3">
        <v>44538</v>
      </c>
      <c r="S249" s="4">
        <v>379.20959999999997</v>
      </c>
      <c r="T249" s="4">
        <v>6.0799999999999983</v>
      </c>
      <c r="U249" s="4">
        <v>85.119999999999976</v>
      </c>
      <c r="V249" s="23">
        <v>7.4074074074074056E-2</v>
      </c>
      <c r="W249" t="s">
        <v>147</v>
      </c>
      <c r="X249" t="s">
        <v>216</v>
      </c>
      <c r="Y249" t="s">
        <v>467</v>
      </c>
      <c r="Z249" s="4">
        <f>Tabla1_1[[#This Row],[Total Selling Value]]-Tabla1_1[[#This Row],[total_discount_value]]-Tabla1_1[[#This Row],[Total Buying Value]]</f>
        <v>-294.08960000000002</v>
      </c>
      <c r="AA249" s="23">
        <f>Tabla1_1[[#This Row],[beneficio_descuento]]/Tabla1_1[[#This Row],[Total Selling Value]]</f>
        <v>-0.25592592592592595</v>
      </c>
    </row>
    <row r="250" spans="1:27">
      <c r="A250">
        <v>44544</v>
      </c>
      <c r="B250" t="s">
        <v>30</v>
      </c>
      <c r="C250" t="s">
        <v>474</v>
      </c>
      <c r="D250">
        <v>4</v>
      </c>
      <c r="E250" t="s">
        <v>70</v>
      </c>
      <c r="F250" t="s">
        <v>71</v>
      </c>
      <c r="G250">
        <v>44</v>
      </c>
      <c r="H250" t="s">
        <v>80</v>
      </c>
      <c r="I250" t="s">
        <v>118</v>
      </c>
      <c r="J250" t="s">
        <v>122</v>
      </c>
      <c r="K250" s="4">
        <v>120</v>
      </c>
      <c r="L250" s="4">
        <v>162</v>
      </c>
      <c r="M250" s="4">
        <v>480</v>
      </c>
      <c r="N250" s="4">
        <v>648</v>
      </c>
      <c r="O250">
        <v>14</v>
      </c>
      <c r="P250" t="s">
        <v>137</v>
      </c>
      <c r="Q250">
        <v>2021</v>
      </c>
      <c r="R250" s="3">
        <v>44544</v>
      </c>
      <c r="S250" s="4">
        <v>285.12</v>
      </c>
      <c r="T250" s="4">
        <v>42</v>
      </c>
      <c r="U250" s="4">
        <v>168</v>
      </c>
      <c r="V250" s="23">
        <v>0.25925925925925924</v>
      </c>
      <c r="W250" t="s">
        <v>179</v>
      </c>
      <c r="X250" t="s">
        <v>216</v>
      </c>
      <c r="Y250" t="s">
        <v>467</v>
      </c>
      <c r="Z250" s="4">
        <f>Tabla1_1[[#This Row],[Total Selling Value]]-Tabla1_1[[#This Row],[total_discount_value]]-Tabla1_1[[#This Row],[Total Buying Value]]</f>
        <v>-117.12</v>
      </c>
      <c r="AA250" s="23">
        <f>Tabla1_1[[#This Row],[beneficio_descuento]]/Tabla1_1[[#This Row],[Total Selling Value]]</f>
        <v>-0.18074074074074076</v>
      </c>
    </row>
    <row r="251" spans="1:27">
      <c r="A251">
        <v>44548</v>
      </c>
      <c r="B251" t="s">
        <v>26</v>
      </c>
      <c r="C251" t="s">
        <v>475</v>
      </c>
      <c r="D251">
        <v>2</v>
      </c>
      <c r="E251" t="s">
        <v>70</v>
      </c>
      <c r="F251" t="s">
        <v>138</v>
      </c>
      <c r="G251">
        <v>26</v>
      </c>
      <c r="H251" t="s">
        <v>79</v>
      </c>
      <c r="I251" t="s">
        <v>119</v>
      </c>
      <c r="J251" t="s">
        <v>123</v>
      </c>
      <c r="K251" s="4">
        <v>71</v>
      </c>
      <c r="L251" s="4">
        <v>80.94</v>
      </c>
      <c r="M251" s="4">
        <v>142</v>
      </c>
      <c r="N251" s="4">
        <v>161.88</v>
      </c>
      <c r="O251">
        <v>18</v>
      </c>
      <c r="P251" t="s">
        <v>137</v>
      </c>
      <c r="Q251">
        <v>2021</v>
      </c>
      <c r="R251" s="3">
        <v>44548</v>
      </c>
      <c r="S251" s="4">
        <v>42.088799999999999</v>
      </c>
      <c r="T251" s="4">
        <v>9.9399999999999977</v>
      </c>
      <c r="U251" s="4">
        <v>19.879999999999995</v>
      </c>
      <c r="V251" s="23">
        <v>0.12280701754385963</v>
      </c>
      <c r="W251" t="s">
        <v>179</v>
      </c>
      <c r="X251" t="s">
        <v>219</v>
      </c>
      <c r="Y251" t="s">
        <v>467</v>
      </c>
      <c r="Z251" s="4">
        <f>Tabla1_1[[#This Row],[Total Selling Value]]-Tabla1_1[[#This Row],[total_discount_value]]-Tabla1_1[[#This Row],[Total Buying Value]]</f>
        <v>-22.208799999999997</v>
      </c>
      <c r="AA251" s="23">
        <f>Tabla1_1[[#This Row],[beneficio_descuento]]/Tabla1_1[[#This Row],[Total Selling Value]]</f>
        <v>-0.13719298245614034</v>
      </c>
    </row>
    <row r="252" spans="1:27">
      <c r="A252">
        <v>44548</v>
      </c>
      <c r="B252" t="s">
        <v>42</v>
      </c>
      <c r="C252" t="s">
        <v>476</v>
      </c>
      <c r="D252">
        <v>8</v>
      </c>
      <c r="E252" t="s">
        <v>71</v>
      </c>
      <c r="F252" t="s">
        <v>138</v>
      </c>
      <c r="G252">
        <v>7</v>
      </c>
      <c r="H252" t="s">
        <v>92</v>
      </c>
      <c r="I252" t="s">
        <v>117</v>
      </c>
      <c r="J252" t="s">
        <v>122</v>
      </c>
      <c r="K252" s="4">
        <v>121</v>
      </c>
      <c r="L252" s="4">
        <v>141.57</v>
      </c>
      <c r="M252" s="4">
        <v>968</v>
      </c>
      <c r="N252" s="4">
        <v>1132.56</v>
      </c>
      <c r="O252">
        <v>18</v>
      </c>
      <c r="P252" t="s">
        <v>137</v>
      </c>
      <c r="Q252">
        <v>2021</v>
      </c>
      <c r="R252" s="3">
        <v>44548</v>
      </c>
      <c r="S252" s="4">
        <v>79.279200000000003</v>
      </c>
      <c r="T252" s="4">
        <v>20.569999999999993</v>
      </c>
      <c r="U252" s="4">
        <v>164.55999999999995</v>
      </c>
      <c r="V252" s="23">
        <v>0.14529914529914525</v>
      </c>
      <c r="W252" t="s">
        <v>147</v>
      </c>
      <c r="X252" t="s">
        <v>219</v>
      </c>
      <c r="Y252" t="s">
        <v>467</v>
      </c>
      <c r="Z252" s="4">
        <f>Tabla1_1[[#This Row],[Total Selling Value]]-Tabla1_1[[#This Row],[total_discount_value]]-Tabla1_1[[#This Row],[Total Buying Value]]</f>
        <v>85.280799999999999</v>
      </c>
      <c r="AA252" s="23">
        <f>Tabla1_1[[#This Row],[beneficio_descuento]]/Tabla1_1[[#This Row],[Total Selling Value]]</f>
        <v>7.5299145299145304E-2</v>
      </c>
    </row>
    <row r="253" spans="1:27">
      <c r="A253">
        <v>44549</v>
      </c>
      <c r="B253" t="s">
        <v>32</v>
      </c>
      <c r="C253" t="s">
        <v>477</v>
      </c>
      <c r="D253">
        <v>12</v>
      </c>
      <c r="E253" t="s">
        <v>70</v>
      </c>
      <c r="F253" t="s">
        <v>71</v>
      </c>
      <c r="G253">
        <v>13</v>
      </c>
      <c r="H253" t="s">
        <v>82</v>
      </c>
      <c r="I253" t="s">
        <v>117</v>
      </c>
      <c r="J253" t="s">
        <v>122</v>
      </c>
      <c r="K253" s="4">
        <v>141</v>
      </c>
      <c r="L253" s="4">
        <v>149.46</v>
      </c>
      <c r="M253" s="4">
        <v>1692</v>
      </c>
      <c r="N253" s="4">
        <v>1793.52</v>
      </c>
      <c r="O253">
        <v>19</v>
      </c>
      <c r="P253" t="s">
        <v>137</v>
      </c>
      <c r="Q253">
        <v>2021</v>
      </c>
      <c r="R253" s="3">
        <v>44549</v>
      </c>
      <c r="S253" s="4">
        <v>233.1576</v>
      </c>
      <c r="T253" s="4">
        <v>8.460000000000008</v>
      </c>
      <c r="U253" s="4">
        <v>101.5200000000001</v>
      </c>
      <c r="V253" s="23">
        <v>5.6603773584905717E-2</v>
      </c>
      <c r="W253" t="s">
        <v>178</v>
      </c>
      <c r="X253" t="s">
        <v>216</v>
      </c>
      <c r="Y253" t="s">
        <v>467</v>
      </c>
      <c r="Z253" s="4">
        <f>Tabla1_1[[#This Row],[Total Selling Value]]-Tabla1_1[[#This Row],[total_discount_value]]-Tabla1_1[[#This Row],[Total Buying Value]]</f>
        <v>-131.63760000000002</v>
      </c>
      <c r="AA253" s="23">
        <f>Tabla1_1[[#This Row],[beneficio_descuento]]/Tabla1_1[[#This Row],[Total Selling Value]]</f>
        <v>-7.3396226415094357E-2</v>
      </c>
    </row>
    <row r="254" spans="1:27">
      <c r="A254">
        <v>44549</v>
      </c>
      <c r="B254" t="s">
        <v>39</v>
      </c>
      <c r="C254" t="s">
        <v>478</v>
      </c>
      <c r="D254">
        <v>3</v>
      </c>
      <c r="E254" t="s">
        <v>68</v>
      </c>
      <c r="F254" t="s">
        <v>71</v>
      </c>
      <c r="G254">
        <v>29</v>
      </c>
      <c r="H254" t="s">
        <v>89</v>
      </c>
      <c r="I254" t="s">
        <v>121</v>
      </c>
      <c r="J254" t="s">
        <v>124</v>
      </c>
      <c r="K254" s="4">
        <v>47</v>
      </c>
      <c r="L254" s="4">
        <v>53.11</v>
      </c>
      <c r="M254" s="4">
        <v>141</v>
      </c>
      <c r="N254" s="4">
        <v>159.33000000000001</v>
      </c>
      <c r="O254">
        <v>19</v>
      </c>
      <c r="P254" t="s">
        <v>137</v>
      </c>
      <c r="Q254">
        <v>2021</v>
      </c>
      <c r="R254" s="3">
        <v>44549</v>
      </c>
      <c r="S254" s="4">
        <v>46.2057</v>
      </c>
      <c r="T254" s="4">
        <v>6.1099999999999994</v>
      </c>
      <c r="U254" s="4">
        <v>18.329999999999998</v>
      </c>
      <c r="V254" s="23">
        <v>0.1150442477876106</v>
      </c>
      <c r="W254" t="s">
        <v>179</v>
      </c>
      <c r="X254" t="s">
        <v>216</v>
      </c>
      <c r="Y254" t="s">
        <v>467</v>
      </c>
      <c r="Z254" s="4">
        <f>Tabla1_1[[#This Row],[Total Selling Value]]-Tabla1_1[[#This Row],[total_discount_value]]-Tabla1_1[[#This Row],[Total Buying Value]]</f>
        <v>-27.875699999999995</v>
      </c>
      <c r="AA254" s="23">
        <f>Tabla1_1[[#This Row],[beneficio_descuento]]/Tabla1_1[[#This Row],[Total Selling Value]]</f>
        <v>-0.17495575221238932</v>
      </c>
    </row>
    <row r="255" spans="1:27">
      <c r="A255">
        <v>44549</v>
      </c>
      <c r="B255" t="s">
        <v>51</v>
      </c>
      <c r="C255" t="s">
        <v>479</v>
      </c>
      <c r="D255">
        <v>10</v>
      </c>
      <c r="E255" t="s">
        <v>71</v>
      </c>
      <c r="F255" t="s">
        <v>71</v>
      </c>
      <c r="G255">
        <v>47</v>
      </c>
      <c r="H255" t="s">
        <v>103</v>
      </c>
      <c r="I255" t="s">
        <v>120</v>
      </c>
      <c r="J255" t="s">
        <v>124</v>
      </c>
      <c r="K255" s="4">
        <v>44</v>
      </c>
      <c r="L255" s="4">
        <v>48.4</v>
      </c>
      <c r="M255" s="4">
        <v>440</v>
      </c>
      <c r="N255" s="4">
        <v>484</v>
      </c>
      <c r="O255">
        <v>19</v>
      </c>
      <c r="P255" t="s">
        <v>137</v>
      </c>
      <c r="Q255">
        <v>2021</v>
      </c>
      <c r="R255" s="3">
        <v>44549</v>
      </c>
      <c r="S255" s="4">
        <v>227.48</v>
      </c>
      <c r="T255" s="4">
        <v>4.3999999999999986</v>
      </c>
      <c r="U255" s="4">
        <v>43.999999999999986</v>
      </c>
      <c r="V255" s="23">
        <v>9.0909090909090884E-2</v>
      </c>
      <c r="W255" t="s">
        <v>179</v>
      </c>
      <c r="X255" t="s">
        <v>216</v>
      </c>
      <c r="Y255" t="s">
        <v>467</v>
      </c>
      <c r="Z255" s="4">
        <f>Tabla1_1[[#This Row],[Total Selling Value]]-Tabla1_1[[#This Row],[total_discount_value]]-Tabla1_1[[#This Row],[Total Buying Value]]</f>
        <v>-183.48000000000002</v>
      </c>
      <c r="AA255" s="23">
        <f>Tabla1_1[[#This Row],[beneficio_descuento]]/Tabla1_1[[#This Row],[Total Selling Value]]</f>
        <v>-0.37909090909090915</v>
      </c>
    </row>
    <row r="256" spans="1:27">
      <c r="A256">
        <v>44550</v>
      </c>
      <c r="B256" t="s">
        <v>55</v>
      </c>
      <c r="C256" t="s">
        <v>480</v>
      </c>
      <c r="D256">
        <v>14</v>
      </c>
      <c r="E256" t="s">
        <v>70</v>
      </c>
      <c r="F256" t="s">
        <v>71</v>
      </c>
      <c r="G256">
        <v>29</v>
      </c>
      <c r="H256" t="s">
        <v>107</v>
      </c>
      <c r="I256" t="s">
        <v>120</v>
      </c>
      <c r="J256" t="s">
        <v>123</v>
      </c>
      <c r="K256" s="4">
        <v>73</v>
      </c>
      <c r="L256" s="4">
        <v>94.17</v>
      </c>
      <c r="M256" s="4">
        <v>1022</v>
      </c>
      <c r="N256" s="4">
        <v>1318.38</v>
      </c>
      <c r="O256">
        <v>20</v>
      </c>
      <c r="P256" t="s">
        <v>137</v>
      </c>
      <c r="Q256">
        <v>2021</v>
      </c>
      <c r="R256" s="3">
        <v>44550</v>
      </c>
      <c r="S256" s="4">
        <v>382.33019999999999</v>
      </c>
      <c r="T256" s="4">
        <v>21.17</v>
      </c>
      <c r="U256" s="4">
        <v>296.38</v>
      </c>
      <c r="V256" s="23">
        <v>0.22480620155038758</v>
      </c>
      <c r="W256" t="s">
        <v>147</v>
      </c>
      <c r="X256" t="s">
        <v>216</v>
      </c>
      <c r="Y256" t="s">
        <v>467</v>
      </c>
      <c r="Z256" s="4">
        <f>Tabla1_1[[#This Row],[Total Selling Value]]-Tabla1_1[[#This Row],[total_discount_value]]-Tabla1_1[[#This Row],[Total Buying Value]]</f>
        <v>-85.950199999999882</v>
      </c>
      <c r="AA256" s="23">
        <f>Tabla1_1[[#This Row],[beneficio_descuento]]/Tabla1_1[[#This Row],[Total Selling Value]]</f>
        <v>-6.5193798449612303E-2</v>
      </c>
    </row>
    <row r="257" spans="1:27">
      <c r="A257">
        <v>44551</v>
      </c>
      <c r="B257" t="s">
        <v>62</v>
      </c>
      <c r="C257" t="s">
        <v>481</v>
      </c>
      <c r="D257">
        <v>10</v>
      </c>
      <c r="E257" t="s">
        <v>71</v>
      </c>
      <c r="F257" t="s">
        <v>138</v>
      </c>
      <c r="G257">
        <v>29</v>
      </c>
      <c r="H257" t="s">
        <v>115</v>
      </c>
      <c r="I257" t="s">
        <v>121</v>
      </c>
      <c r="J257" t="s">
        <v>125</v>
      </c>
      <c r="K257" s="4">
        <v>18</v>
      </c>
      <c r="L257" s="4">
        <v>24.66</v>
      </c>
      <c r="M257" s="4">
        <v>180</v>
      </c>
      <c r="N257" s="4">
        <v>246.6</v>
      </c>
      <c r="O257">
        <v>21</v>
      </c>
      <c r="P257" t="s">
        <v>137</v>
      </c>
      <c r="Q257">
        <v>2021</v>
      </c>
      <c r="R257" s="3">
        <v>44551</v>
      </c>
      <c r="S257" s="4">
        <v>71.513999999999996</v>
      </c>
      <c r="T257" s="4">
        <v>6.66</v>
      </c>
      <c r="U257" s="4">
        <v>66.599999999999994</v>
      </c>
      <c r="V257" s="23">
        <v>0.27007299270072993</v>
      </c>
      <c r="W257" t="s">
        <v>179</v>
      </c>
      <c r="X257" t="s">
        <v>219</v>
      </c>
      <c r="Y257" t="s">
        <v>467</v>
      </c>
      <c r="Z257" s="4">
        <f>Tabla1_1[[#This Row],[Total Selling Value]]-Tabla1_1[[#This Row],[total_discount_value]]-Tabla1_1[[#This Row],[Total Buying Value]]</f>
        <v>-4.9139999999999873</v>
      </c>
      <c r="AA257" s="23">
        <f>Tabla1_1[[#This Row],[beneficio_descuento]]/Tabla1_1[[#This Row],[Total Selling Value]]</f>
        <v>-1.9927007299270022E-2</v>
      </c>
    </row>
    <row r="258" spans="1:27">
      <c r="A258">
        <v>44554</v>
      </c>
      <c r="B258" t="s">
        <v>30</v>
      </c>
      <c r="C258" t="s">
        <v>482</v>
      </c>
      <c r="D258">
        <v>8</v>
      </c>
      <c r="E258" t="s">
        <v>68</v>
      </c>
      <c r="F258" t="s">
        <v>138</v>
      </c>
      <c r="G258">
        <v>54</v>
      </c>
      <c r="H258" t="s">
        <v>80</v>
      </c>
      <c r="I258" t="s">
        <v>118</v>
      </c>
      <c r="J258" t="s">
        <v>122</v>
      </c>
      <c r="K258" s="4">
        <v>120</v>
      </c>
      <c r="L258" s="4">
        <v>162</v>
      </c>
      <c r="M258" s="4">
        <v>960</v>
      </c>
      <c r="N258" s="4">
        <v>1296</v>
      </c>
      <c r="O258">
        <v>24</v>
      </c>
      <c r="P258" t="s">
        <v>137</v>
      </c>
      <c r="Q258">
        <v>2021</v>
      </c>
      <c r="R258" s="3">
        <v>44554</v>
      </c>
      <c r="S258" s="4">
        <v>699.84</v>
      </c>
      <c r="T258" s="4">
        <v>42</v>
      </c>
      <c r="U258" s="4">
        <v>336</v>
      </c>
      <c r="V258" s="23">
        <v>0.25925925925925924</v>
      </c>
      <c r="W258" t="s">
        <v>147</v>
      </c>
      <c r="X258" t="s">
        <v>219</v>
      </c>
      <c r="Y258" t="s">
        <v>467</v>
      </c>
      <c r="Z258" s="4">
        <f>Tabla1_1[[#This Row],[Total Selling Value]]-Tabla1_1[[#This Row],[total_discount_value]]-Tabla1_1[[#This Row],[Total Buying Value]]</f>
        <v>-363.84000000000003</v>
      </c>
      <c r="AA258" s="23">
        <f>Tabla1_1[[#This Row],[beneficio_descuento]]/Tabla1_1[[#This Row],[Total Selling Value]]</f>
        <v>-0.28074074074074079</v>
      </c>
    </row>
    <row r="259" spans="1:27">
      <c r="A259">
        <v>44554</v>
      </c>
      <c r="B259" t="s">
        <v>63</v>
      </c>
      <c r="C259" t="s">
        <v>483</v>
      </c>
      <c r="D259">
        <v>8</v>
      </c>
      <c r="E259" t="s">
        <v>68</v>
      </c>
      <c r="F259" t="s">
        <v>71</v>
      </c>
      <c r="G259">
        <v>39</v>
      </c>
      <c r="H259" t="s">
        <v>116</v>
      </c>
      <c r="I259" t="s">
        <v>121</v>
      </c>
      <c r="J259" t="s">
        <v>123</v>
      </c>
      <c r="K259" s="4">
        <v>90</v>
      </c>
      <c r="L259" s="4">
        <v>96.3</v>
      </c>
      <c r="M259" s="4">
        <v>720</v>
      </c>
      <c r="N259" s="4">
        <v>770.4</v>
      </c>
      <c r="O259">
        <v>24</v>
      </c>
      <c r="P259" t="s">
        <v>137</v>
      </c>
      <c r="Q259">
        <v>2021</v>
      </c>
      <c r="R259" s="3">
        <v>44554</v>
      </c>
      <c r="S259" s="4">
        <v>300.45600000000002</v>
      </c>
      <c r="T259" s="4">
        <v>6.2999999999999972</v>
      </c>
      <c r="U259" s="4">
        <v>50.399999999999977</v>
      </c>
      <c r="V259" s="23">
        <v>6.5420560747663517E-2</v>
      </c>
      <c r="W259" t="s">
        <v>179</v>
      </c>
      <c r="X259" t="s">
        <v>216</v>
      </c>
      <c r="Y259" t="s">
        <v>467</v>
      </c>
      <c r="Z259" s="4">
        <f>Tabla1_1[[#This Row],[Total Selling Value]]-Tabla1_1[[#This Row],[total_discount_value]]-Tabla1_1[[#This Row],[Total Buying Value]]</f>
        <v>-250.05600000000004</v>
      </c>
      <c r="AA259" s="23">
        <f>Tabla1_1[[#This Row],[beneficio_descuento]]/Tabla1_1[[#This Row],[Total Selling Value]]</f>
        <v>-0.32457943925233651</v>
      </c>
    </row>
    <row r="260" spans="1:27">
      <c r="A260">
        <v>44556</v>
      </c>
      <c r="B260" t="s">
        <v>61</v>
      </c>
      <c r="C260" t="s">
        <v>484</v>
      </c>
      <c r="D260">
        <v>14</v>
      </c>
      <c r="E260" t="s">
        <v>71</v>
      </c>
      <c r="F260" t="s">
        <v>138</v>
      </c>
      <c r="G260">
        <v>22</v>
      </c>
      <c r="H260" t="s">
        <v>114</v>
      </c>
      <c r="I260" t="s">
        <v>118</v>
      </c>
      <c r="J260" t="s">
        <v>122</v>
      </c>
      <c r="K260" s="4">
        <v>138</v>
      </c>
      <c r="L260" s="4">
        <v>173.88</v>
      </c>
      <c r="M260" s="4">
        <v>1932</v>
      </c>
      <c r="N260" s="4">
        <v>2434.3200000000002</v>
      </c>
      <c r="O260">
        <v>26</v>
      </c>
      <c r="P260" t="s">
        <v>137</v>
      </c>
      <c r="Q260">
        <v>2021</v>
      </c>
      <c r="R260" s="3">
        <v>44556</v>
      </c>
      <c r="S260" s="4">
        <v>535.55040000000008</v>
      </c>
      <c r="T260" s="4">
        <v>35.879999999999995</v>
      </c>
      <c r="U260" s="4">
        <v>502.31999999999994</v>
      </c>
      <c r="V260" s="23">
        <v>0.20634920634920631</v>
      </c>
      <c r="W260" t="s">
        <v>178</v>
      </c>
      <c r="X260" t="s">
        <v>219</v>
      </c>
      <c r="Y260" t="s">
        <v>467</v>
      </c>
      <c r="Z260" s="4">
        <f>Tabla1_1[[#This Row],[Total Selling Value]]-Tabla1_1[[#This Row],[total_discount_value]]-Tabla1_1[[#This Row],[Total Buying Value]]</f>
        <v>-33.230399999999918</v>
      </c>
      <c r="AA260" s="23">
        <f>Tabla1_1[[#This Row],[beneficio_descuento]]/Tabla1_1[[#This Row],[Total Selling Value]]</f>
        <v>-1.3650793650793617E-2</v>
      </c>
    </row>
    <row r="261" spans="1:27">
      <c r="A261">
        <v>44557</v>
      </c>
      <c r="B261" t="s">
        <v>39</v>
      </c>
      <c r="C261" t="s">
        <v>485</v>
      </c>
      <c r="D261">
        <v>14</v>
      </c>
      <c r="E261" t="s">
        <v>70</v>
      </c>
      <c r="F261" t="s">
        <v>138</v>
      </c>
      <c r="G261">
        <v>18</v>
      </c>
      <c r="H261" t="s">
        <v>89</v>
      </c>
      <c r="I261" t="s">
        <v>121</v>
      </c>
      <c r="J261" t="s">
        <v>124</v>
      </c>
      <c r="K261" s="4">
        <v>47</v>
      </c>
      <c r="L261" s="4">
        <v>53.11</v>
      </c>
      <c r="M261" s="4">
        <v>658</v>
      </c>
      <c r="N261" s="4">
        <v>743.54</v>
      </c>
      <c r="O261">
        <v>27</v>
      </c>
      <c r="P261" t="s">
        <v>137</v>
      </c>
      <c r="Q261">
        <v>2021</v>
      </c>
      <c r="R261" s="3">
        <v>44557</v>
      </c>
      <c r="S261" s="4">
        <v>133.8372</v>
      </c>
      <c r="T261" s="4">
        <v>6.1099999999999994</v>
      </c>
      <c r="U261" s="4">
        <v>85.539999999999992</v>
      </c>
      <c r="V261" s="23">
        <v>0.11504424778761062</v>
      </c>
      <c r="W261" t="s">
        <v>179</v>
      </c>
      <c r="X261" t="s">
        <v>219</v>
      </c>
      <c r="Y261" t="s">
        <v>467</v>
      </c>
      <c r="Z261" s="4">
        <f>Tabla1_1[[#This Row],[Total Selling Value]]-Tabla1_1[[#This Row],[total_discount_value]]-Tabla1_1[[#This Row],[Total Buying Value]]</f>
        <v>-48.297199999999975</v>
      </c>
      <c r="AA261" s="23">
        <f>Tabla1_1[[#This Row],[beneficio_descuento]]/Tabla1_1[[#This Row],[Total Selling Value]]</f>
        <v>-6.4955752212389348E-2</v>
      </c>
    </row>
    <row r="262" spans="1:27">
      <c r="A262">
        <v>44558</v>
      </c>
      <c r="B262" t="s">
        <v>39</v>
      </c>
      <c r="C262" t="s">
        <v>486</v>
      </c>
      <c r="D262">
        <v>6</v>
      </c>
      <c r="E262" t="s">
        <v>70</v>
      </c>
      <c r="F262" t="s">
        <v>138</v>
      </c>
      <c r="G262">
        <v>32</v>
      </c>
      <c r="H262" t="s">
        <v>89</v>
      </c>
      <c r="I262" t="s">
        <v>121</v>
      </c>
      <c r="J262" t="s">
        <v>124</v>
      </c>
      <c r="K262" s="4">
        <v>47</v>
      </c>
      <c r="L262" s="4">
        <v>53.11</v>
      </c>
      <c r="M262" s="4">
        <v>282</v>
      </c>
      <c r="N262" s="4">
        <v>318.66000000000003</v>
      </c>
      <c r="O262">
        <v>28</v>
      </c>
      <c r="P262" t="s">
        <v>137</v>
      </c>
      <c r="Q262">
        <v>2021</v>
      </c>
      <c r="R262" s="3">
        <v>44558</v>
      </c>
      <c r="S262" s="4">
        <v>101.97120000000001</v>
      </c>
      <c r="T262" s="4">
        <v>6.1099999999999994</v>
      </c>
      <c r="U262" s="4">
        <v>36.659999999999997</v>
      </c>
      <c r="V262" s="23">
        <v>0.1150442477876106</v>
      </c>
      <c r="W262" t="s">
        <v>179</v>
      </c>
      <c r="X262" t="s">
        <v>219</v>
      </c>
      <c r="Y262" t="s">
        <v>467</v>
      </c>
      <c r="Z262" s="4">
        <f>Tabla1_1[[#This Row],[Total Selling Value]]-Tabla1_1[[#This Row],[total_discount_value]]-Tabla1_1[[#This Row],[Total Buying Value]]</f>
        <v>-65.311199999999985</v>
      </c>
      <c r="AA262" s="23">
        <f>Tabla1_1[[#This Row],[beneficio_descuento]]/Tabla1_1[[#This Row],[Total Selling Value]]</f>
        <v>-0.20495575221238932</v>
      </c>
    </row>
    <row r="263" spans="1:27">
      <c r="A263">
        <v>44560</v>
      </c>
      <c r="B263" t="s">
        <v>40</v>
      </c>
      <c r="C263" t="s">
        <v>487</v>
      </c>
      <c r="D263">
        <v>13</v>
      </c>
      <c r="E263" t="s">
        <v>71</v>
      </c>
      <c r="F263" t="s">
        <v>71</v>
      </c>
      <c r="G263">
        <v>8</v>
      </c>
      <c r="H263" t="s">
        <v>90</v>
      </c>
      <c r="I263" t="s">
        <v>120</v>
      </c>
      <c r="J263" t="s">
        <v>122</v>
      </c>
      <c r="K263" s="4">
        <v>148</v>
      </c>
      <c r="L263" s="4">
        <v>164.28</v>
      </c>
      <c r="M263" s="4">
        <v>1924</v>
      </c>
      <c r="N263" s="4">
        <v>2135.64</v>
      </c>
      <c r="O263">
        <v>30</v>
      </c>
      <c r="P263" t="s">
        <v>137</v>
      </c>
      <c r="Q263">
        <v>2021</v>
      </c>
      <c r="R263" s="3">
        <v>44560</v>
      </c>
      <c r="S263" s="4">
        <v>170.85120000000001</v>
      </c>
      <c r="T263" s="4">
        <v>16.28</v>
      </c>
      <c r="U263" s="4">
        <v>211.64000000000001</v>
      </c>
      <c r="V263" s="23">
        <v>9.9099099099099114E-2</v>
      </c>
      <c r="W263" t="s">
        <v>178</v>
      </c>
      <c r="X263" t="s">
        <v>216</v>
      </c>
      <c r="Y263" t="s">
        <v>467</v>
      </c>
      <c r="Z263" s="4">
        <f>Tabla1_1[[#This Row],[Total Selling Value]]-Tabla1_1[[#This Row],[total_discount_value]]-Tabla1_1[[#This Row],[Total Buying Value]]</f>
        <v>40.78879999999981</v>
      </c>
      <c r="AA263" s="23">
        <f>Tabla1_1[[#This Row],[beneficio_descuento]]/Tabla1_1[[#This Row],[Total Selling Value]]</f>
        <v>1.9099099099099012E-2</v>
      </c>
    </row>
    <row r="264" spans="1:27">
      <c r="A264">
        <v>44562</v>
      </c>
      <c r="B264" t="s">
        <v>42</v>
      </c>
      <c r="C264" t="s">
        <v>488</v>
      </c>
      <c r="D264">
        <v>1</v>
      </c>
      <c r="E264" t="s">
        <v>68</v>
      </c>
      <c r="F264" t="s">
        <v>138</v>
      </c>
      <c r="G264">
        <v>20</v>
      </c>
      <c r="H264" t="s">
        <v>92</v>
      </c>
      <c r="I264" t="s">
        <v>117</v>
      </c>
      <c r="J264" t="s">
        <v>122</v>
      </c>
      <c r="K264" s="4">
        <v>121</v>
      </c>
      <c r="L264" s="4">
        <v>141.57</v>
      </c>
      <c r="M264" s="4">
        <v>121</v>
      </c>
      <c r="N264" s="4">
        <v>141.57</v>
      </c>
      <c r="O264">
        <v>1</v>
      </c>
      <c r="P264" t="s">
        <v>126</v>
      </c>
      <c r="Q264">
        <v>2022</v>
      </c>
      <c r="R264" s="3">
        <v>44562</v>
      </c>
      <c r="S264" s="4">
        <v>28.314</v>
      </c>
      <c r="T264" s="4">
        <v>20.569999999999993</v>
      </c>
      <c r="U264" s="4">
        <v>20.569999999999993</v>
      </c>
      <c r="V264" s="23">
        <v>0.14529914529914525</v>
      </c>
      <c r="W264" t="s">
        <v>179</v>
      </c>
      <c r="X264" t="s">
        <v>219</v>
      </c>
      <c r="Y264" t="s">
        <v>489</v>
      </c>
      <c r="Z264" s="4">
        <f>Tabla1_1[[#This Row],[Total Selling Value]]-Tabla1_1[[#This Row],[total_discount_value]]-Tabla1_1[[#This Row],[Total Buying Value]]</f>
        <v>-7.7439999999999998</v>
      </c>
      <c r="AA264" s="23">
        <f>Tabla1_1[[#This Row],[beneficio_descuento]]/Tabla1_1[[#This Row],[Total Selling Value]]</f>
        <v>-5.4700854700854701E-2</v>
      </c>
    </row>
    <row r="265" spans="1:27">
      <c r="A265">
        <v>44563</v>
      </c>
      <c r="B265" t="s">
        <v>40</v>
      </c>
      <c r="C265" t="s">
        <v>490</v>
      </c>
      <c r="D265">
        <v>7</v>
      </c>
      <c r="E265" t="s">
        <v>70</v>
      </c>
      <c r="F265" t="s">
        <v>138</v>
      </c>
      <c r="G265">
        <v>21</v>
      </c>
      <c r="H265" t="s">
        <v>90</v>
      </c>
      <c r="I265" t="s">
        <v>120</v>
      </c>
      <c r="J265" t="s">
        <v>122</v>
      </c>
      <c r="K265" s="4">
        <v>148</v>
      </c>
      <c r="L265" s="4">
        <v>164.28</v>
      </c>
      <c r="M265" s="4">
        <v>1036</v>
      </c>
      <c r="N265" s="4">
        <v>1149.96</v>
      </c>
      <c r="O265">
        <v>2</v>
      </c>
      <c r="P265" t="s">
        <v>126</v>
      </c>
      <c r="Q265">
        <v>2022</v>
      </c>
      <c r="R265" s="3">
        <v>44563</v>
      </c>
      <c r="S265" s="4">
        <v>241.49160000000001</v>
      </c>
      <c r="T265" s="4">
        <v>16.28</v>
      </c>
      <c r="U265" s="4">
        <v>113.96000000000001</v>
      </c>
      <c r="V265" s="23">
        <v>9.90990990990991E-2</v>
      </c>
      <c r="W265" t="s">
        <v>147</v>
      </c>
      <c r="X265" t="s">
        <v>219</v>
      </c>
      <c r="Y265" t="s">
        <v>489</v>
      </c>
      <c r="Z265" s="4">
        <f>Tabla1_1[[#This Row],[Total Selling Value]]-Tabla1_1[[#This Row],[total_discount_value]]-Tabla1_1[[#This Row],[Total Buying Value]]</f>
        <v>-127.53160000000003</v>
      </c>
      <c r="AA265" s="23">
        <f>Tabla1_1[[#This Row],[beneficio_descuento]]/Tabla1_1[[#This Row],[Total Selling Value]]</f>
        <v>-0.11090090090090092</v>
      </c>
    </row>
    <row r="266" spans="1:27">
      <c r="A266">
        <v>44563</v>
      </c>
      <c r="B266" t="s">
        <v>47</v>
      </c>
      <c r="C266" t="s">
        <v>491</v>
      </c>
      <c r="D266">
        <v>2</v>
      </c>
      <c r="E266" t="s">
        <v>71</v>
      </c>
      <c r="F266" t="s">
        <v>138</v>
      </c>
      <c r="G266">
        <v>48</v>
      </c>
      <c r="H266" t="s">
        <v>98</v>
      </c>
      <c r="I266" t="s">
        <v>120</v>
      </c>
      <c r="J266" t="s">
        <v>125</v>
      </c>
      <c r="K266" s="4">
        <v>12</v>
      </c>
      <c r="L266" s="4">
        <v>15.72</v>
      </c>
      <c r="M266" s="4">
        <v>24</v>
      </c>
      <c r="N266" s="4">
        <v>31.44</v>
      </c>
      <c r="O266">
        <v>2</v>
      </c>
      <c r="P266" t="s">
        <v>126</v>
      </c>
      <c r="Q266">
        <v>2022</v>
      </c>
      <c r="R266" s="3">
        <v>44563</v>
      </c>
      <c r="S266" s="4">
        <v>15.091200000000001</v>
      </c>
      <c r="T266" s="4">
        <v>3.7200000000000006</v>
      </c>
      <c r="U266" s="4">
        <v>7.4400000000000013</v>
      </c>
      <c r="V266" s="23">
        <v>0.23664122137404583</v>
      </c>
      <c r="W266" t="s">
        <v>179</v>
      </c>
      <c r="X266" t="s">
        <v>219</v>
      </c>
      <c r="Y266" t="s">
        <v>489</v>
      </c>
      <c r="Z266" s="4">
        <f>Tabla1_1[[#This Row],[Total Selling Value]]-Tabla1_1[[#This Row],[total_discount_value]]-Tabla1_1[[#This Row],[Total Buying Value]]</f>
        <v>-7.6511999999999993</v>
      </c>
      <c r="AA266" s="23">
        <f>Tabla1_1[[#This Row],[beneficio_descuento]]/Tabla1_1[[#This Row],[Total Selling Value]]</f>
        <v>-0.24335877862595418</v>
      </c>
    </row>
    <row r="267" spans="1:27">
      <c r="A267">
        <v>44563</v>
      </c>
      <c r="B267" t="s">
        <v>58</v>
      </c>
      <c r="C267" t="s">
        <v>492</v>
      </c>
      <c r="D267">
        <v>1</v>
      </c>
      <c r="E267" t="s">
        <v>70</v>
      </c>
      <c r="F267" t="s">
        <v>138</v>
      </c>
      <c r="G267">
        <v>14</v>
      </c>
      <c r="H267" t="s">
        <v>110</v>
      </c>
      <c r="I267" t="s">
        <v>121</v>
      </c>
      <c r="J267" t="s">
        <v>123</v>
      </c>
      <c r="K267" s="4">
        <v>95</v>
      </c>
      <c r="L267" s="4">
        <v>119.7</v>
      </c>
      <c r="M267" s="4">
        <v>95</v>
      </c>
      <c r="N267" s="4">
        <v>119.7</v>
      </c>
      <c r="O267">
        <v>2</v>
      </c>
      <c r="P267" t="s">
        <v>126</v>
      </c>
      <c r="Q267">
        <v>2022</v>
      </c>
      <c r="R267" s="3">
        <v>44563</v>
      </c>
      <c r="S267" s="4">
        <v>16.758000000000003</v>
      </c>
      <c r="T267" s="4">
        <v>24.700000000000003</v>
      </c>
      <c r="U267" s="4">
        <v>24.700000000000003</v>
      </c>
      <c r="V267" s="23">
        <v>0.20634920634920637</v>
      </c>
      <c r="W267" t="s">
        <v>179</v>
      </c>
      <c r="X267" t="s">
        <v>219</v>
      </c>
      <c r="Y267" t="s">
        <v>489</v>
      </c>
      <c r="Z267" s="4">
        <f>Tabla1_1[[#This Row],[Total Selling Value]]-Tabla1_1[[#This Row],[total_discount_value]]-Tabla1_1[[#This Row],[Total Buying Value]]</f>
        <v>7.9420000000000073</v>
      </c>
      <c r="AA267" s="23">
        <f>Tabla1_1[[#This Row],[beneficio_descuento]]/Tabla1_1[[#This Row],[Total Selling Value]]</f>
        <v>6.6349206349206408E-2</v>
      </c>
    </row>
    <row r="268" spans="1:27">
      <c r="A268">
        <v>44564</v>
      </c>
      <c r="B268" t="s">
        <v>43</v>
      </c>
      <c r="C268" t="s">
        <v>493</v>
      </c>
      <c r="D268">
        <v>9</v>
      </c>
      <c r="E268" t="s">
        <v>70</v>
      </c>
      <c r="F268" t="s">
        <v>138</v>
      </c>
      <c r="G268">
        <v>32</v>
      </c>
      <c r="H268" t="s">
        <v>94</v>
      </c>
      <c r="I268" t="s">
        <v>118</v>
      </c>
      <c r="J268" t="s">
        <v>123</v>
      </c>
      <c r="K268" s="4">
        <v>67</v>
      </c>
      <c r="L268" s="4">
        <v>83.08</v>
      </c>
      <c r="M268" s="4">
        <v>603</v>
      </c>
      <c r="N268" s="4">
        <v>747.72</v>
      </c>
      <c r="O268">
        <v>3</v>
      </c>
      <c r="P268" t="s">
        <v>126</v>
      </c>
      <c r="Q268">
        <v>2022</v>
      </c>
      <c r="R268" s="3">
        <v>44564</v>
      </c>
      <c r="S268" s="4">
        <v>239.27040000000002</v>
      </c>
      <c r="T268" s="4">
        <v>16.079999999999998</v>
      </c>
      <c r="U268" s="4">
        <v>144.71999999999997</v>
      </c>
      <c r="V268" s="23">
        <v>0.19354838709677416</v>
      </c>
      <c r="W268" t="s">
        <v>179</v>
      </c>
      <c r="X268" t="s">
        <v>219</v>
      </c>
      <c r="Y268" t="s">
        <v>489</v>
      </c>
      <c r="Z268" s="4">
        <f>Tabla1_1[[#This Row],[Total Selling Value]]-Tabla1_1[[#This Row],[total_discount_value]]-Tabla1_1[[#This Row],[Total Buying Value]]</f>
        <v>-94.550399999999968</v>
      </c>
      <c r="AA268" s="23">
        <f>Tabla1_1[[#This Row],[beneficio_descuento]]/Tabla1_1[[#This Row],[Total Selling Value]]</f>
        <v>-0.12645161290322576</v>
      </c>
    </row>
    <row r="269" spans="1:27">
      <c r="A269">
        <v>44565</v>
      </c>
      <c r="B269" t="s">
        <v>55</v>
      </c>
      <c r="C269" t="s">
        <v>494</v>
      </c>
      <c r="D269">
        <v>8</v>
      </c>
      <c r="E269" t="s">
        <v>70</v>
      </c>
      <c r="F269" t="s">
        <v>71</v>
      </c>
      <c r="G269">
        <v>34</v>
      </c>
      <c r="H269" t="s">
        <v>107</v>
      </c>
      <c r="I269" t="s">
        <v>120</v>
      </c>
      <c r="J269" t="s">
        <v>123</v>
      </c>
      <c r="K269" s="4">
        <v>73</v>
      </c>
      <c r="L269" s="4">
        <v>94.17</v>
      </c>
      <c r="M269" s="4">
        <v>584</v>
      </c>
      <c r="N269" s="4">
        <v>753.36</v>
      </c>
      <c r="O269">
        <v>4</v>
      </c>
      <c r="P269" t="s">
        <v>126</v>
      </c>
      <c r="Q269">
        <v>2022</v>
      </c>
      <c r="R269" s="3">
        <v>44565</v>
      </c>
      <c r="S269" s="4">
        <v>256.14240000000001</v>
      </c>
      <c r="T269" s="4">
        <v>21.17</v>
      </c>
      <c r="U269" s="4">
        <v>169.36</v>
      </c>
      <c r="V269" s="23">
        <v>0.22480620155038761</v>
      </c>
      <c r="W269" t="s">
        <v>179</v>
      </c>
      <c r="X269" t="s">
        <v>216</v>
      </c>
      <c r="Y269" t="s">
        <v>489</v>
      </c>
      <c r="Z269" s="4">
        <f>Tabla1_1[[#This Row],[Total Selling Value]]-Tabla1_1[[#This Row],[total_discount_value]]-Tabla1_1[[#This Row],[Total Buying Value]]</f>
        <v>-86.782399999999996</v>
      </c>
      <c r="AA269" s="23">
        <f>Tabla1_1[[#This Row],[beneficio_descuento]]/Tabla1_1[[#This Row],[Total Selling Value]]</f>
        <v>-0.11519379844961239</v>
      </c>
    </row>
    <row r="270" spans="1:27">
      <c r="A270">
        <v>44565</v>
      </c>
      <c r="B270" t="s">
        <v>39</v>
      </c>
      <c r="C270" t="s">
        <v>495</v>
      </c>
      <c r="D270">
        <v>1</v>
      </c>
      <c r="E270" t="s">
        <v>71</v>
      </c>
      <c r="F270" t="s">
        <v>71</v>
      </c>
      <c r="G270">
        <v>6</v>
      </c>
      <c r="H270" t="s">
        <v>89</v>
      </c>
      <c r="I270" t="s">
        <v>121</v>
      </c>
      <c r="J270" t="s">
        <v>124</v>
      </c>
      <c r="K270" s="4">
        <v>47</v>
      </c>
      <c r="L270" s="4">
        <v>53.11</v>
      </c>
      <c r="M270" s="4">
        <v>47</v>
      </c>
      <c r="N270" s="4">
        <v>53.11</v>
      </c>
      <c r="O270">
        <v>4</v>
      </c>
      <c r="P270" t="s">
        <v>126</v>
      </c>
      <c r="Q270">
        <v>2022</v>
      </c>
      <c r="R270" s="3">
        <v>44565</v>
      </c>
      <c r="S270" s="4">
        <v>3.1865999999999999</v>
      </c>
      <c r="T270" s="4">
        <v>6.1099999999999994</v>
      </c>
      <c r="U270" s="4">
        <v>6.1099999999999994</v>
      </c>
      <c r="V270" s="23">
        <v>0.1150442477876106</v>
      </c>
      <c r="W270" t="s">
        <v>179</v>
      </c>
      <c r="X270" t="s">
        <v>216</v>
      </c>
      <c r="Y270" t="s">
        <v>489</v>
      </c>
      <c r="Z270" s="4">
        <f>Tabla1_1[[#This Row],[Total Selling Value]]-Tabla1_1[[#This Row],[total_discount_value]]-Tabla1_1[[#This Row],[Total Buying Value]]</f>
        <v>2.9234000000000009</v>
      </c>
      <c r="AA270" s="23">
        <f>Tabla1_1[[#This Row],[beneficio_descuento]]/Tabla1_1[[#This Row],[Total Selling Value]]</f>
        <v>5.5044247787610634E-2</v>
      </c>
    </row>
    <row r="271" spans="1:27">
      <c r="A271">
        <v>44570</v>
      </c>
      <c r="B271" t="s">
        <v>38</v>
      </c>
      <c r="C271" t="s">
        <v>496</v>
      </c>
      <c r="D271">
        <v>12</v>
      </c>
      <c r="E271" t="s">
        <v>70</v>
      </c>
      <c r="F271" t="s">
        <v>71</v>
      </c>
      <c r="G271">
        <v>28</v>
      </c>
      <c r="H271" t="s">
        <v>88</v>
      </c>
      <c r="I271" t="s">
        <v>121</v>
      </c>
      <c r="J271" t="s">
        <v>123</v>
      </c>
      <c r="K271" s="4">
        <v>89</v>
      </c>
      <c r="L271" s="4">
        <v>117.48</v>
      </c>
      <c r="M271" s="4">
        <v>1068</v>
      </c>
      <c r="N271" s="4">
        <v>1409.76</v>
      </c>
      <c r="O271">
        <v>9</v>
      </c>
      <c r="P271" t="s">
        <v>126</v>
      </c>
      <c r="Q271">
        <v>2022</v>
      </c>
      <c r="R271" s="3">
        <v>44570</v>
      </c>
      <c r="S271" s="4">
        <v>394.73280000000005</v>
      </c>
      <c r="T271" s="4">
        <v>28.480000000000004</v>
      </c>
      <c r="U271" s="4">
        <v>341.76000000000005</v>
      </c>
      <c r="V271" s="23">
        <v>0.24242424242424246</v>
      </c>
      <c r="W271" t="s">
        <v>147</v>
      </c>
      <c r="X271" t="s">
        <v>216</v>
      </c>
      <c r="Y271" t="s">
        <v>489</v>
      </c>
      <c r="Z271" s="4">
        <f>Tabla1_1[[#This Row],[Total Selling Value]]-Tabla1_1[[#This Row],[total_discount_value]]-Tabla1_1[[#This Row],[Total Buying Value]]</f>
        <v>-52.972800000000007</v>
      </c>
      <c r="AA271" s="23">
        <f>Tabla1_1[[#This Row],[beneficio_descuento]]/Tabla1_1[[#This Row],[Total Selling Value]]</f>
        <v>-3.7575757575757582E-2</v>
      </c>
    </row>
    <row r="272" spans="1:27">
      <c r="A272">
        <v>44571</v>
      </c>
      <c r="B272" t="s">
        <v>33</v>
      </c>
      <c r="C272" t="s">
        <v>497</v>
      </c>
      <c r="D272">
        <v>14</v>
      </c>
      <c r="E272" t="s">
        <v>71</v>
      </c>
      <c r="F272" t="s">
        <v>71</v>
      </c>
      <c r="G272">
        <v>28</v>
      </c>
      <c r="H272" t="s">
        <v>83</v>
      </c>
      <c r="I272" t="s">
        <v>121</v>
      </c>
      <c r="J272" t="s">
        <v>124</v>
      </c>
      <c r="K272" s="4">
        <v>55</v>
      </c>
      <c r="L272" s="4">
        <v>58.3</v>
      </c>
      <c r="M272" s="4">
        <v>770</v>
      </c>
      <c r="N272" s="4">
        <v>816.19999999999993</v>
      </c>
      <c r="O272">
        <v>10</v>
      </c>
      <c r="P272" t="s">
        <v>126</v>
      </c>
      <c r="Q272">
        <v>2022</v>
      </c>
      <c r="R272" s="3">
        <v>44571</v>
      </c>
      <c r="S272" s="4">
        <v>228.536</v>
      </c>
      <c r="T272" s="4">
        <v>3.2999999999999972</v>
      </c>
      <c r="U272" s="4">
        <v>46.19999999999996</v>
      </c>
      <c r="V272" s="23">
        <v>5.6603773584905613E-2</v>
      </c>
      <c r="W272" t="s">
        <v>147</v>
      </c>
      <c r="X272" t="s">
        <v>216</v>
      </c>
      <c r="Y272" t="s">
        <v>489</v>
      </c>
      <c r="Z272" s="4">
        <f>Tabla1_1[[#This Row],[Total Selling Value]]-Tabla1_1[[#This Row],[total_discount_value]]-Tabla1_1[[#This Row],[Total Buying Value]]</f>
        <v>-182.33600000000001</v>
      </c>
      <c r="AA272" s="23">
        <f>Tabla1_1[[#This Row],[beneficio_descuento]]/Tabla1_1[[#This Row],[Total Selling Value]]</f>
        <v>-0.22339622641509438</v>
      </c>
    </row>
    <row r="273" spans="1:27">
      <c r="A273">
        <v>44572</v>
      </c>
      <c r="B273" t="s">
        <v>38</v>
      </c>
      <c r="C273" t="s">
        <v>498</v>
      </c>
      <c r="D273">
        <v>2</v>
      </c>
      <c r="E273" t="s">
        <v>70</v>
      </c>
      <c r="F273" t="s">
        <v>71</v>
      </c>
      <c r="G273">
        <v>31</v>
      </c>
      <c r="H273" t="s">
        <v>88</v>
      </c>
      <c r="I273" t="s">
        <v>121</v>
      </c>
      <c r="J273" t="s">
        <v>123</v>
      </c>
      <c r="K273" s="4">
        <v>89</v>
      </c>
      <c r="L273" s="4">
        <v>117.48</v>
      </c>
      <c r="M273" s="4">
        <v>178</v>
      </c>
      <c r="N273" s="4">
        <v>234.96</v>
      </c>
      <c r="O273">
        <v>11</v>
      </c>
      <c r="P273" t="s">
        <v>126</v>
      </c>
      <c r="Q273">
        <v>2022</v>
      </c>
      <c r="R273" s="3">
        <v>44572</v>
      </c>
      <c r="S273" s="4">
        <v>72.837600000000009</v>
      </c>
      <c r="T273" s="4">
        <v>28.480000000000004</v>
      </c>
      <c r="U273" s="4">
        <v>56.960000000000008</v>
      </c>
      <c r="V273" s="23">
        <v>0.24242424242424246</v>
      </c>
      <c r="W273" t="s">
        <v>179</v>
      </c>
      <c r="X273" t="s">
        <v>216</v>
      </c>
      <c r="Y273" t="s">
        <v>489</v>
      </c>
      <c r="Z273" s="4">
        <f>Tabla1_1[[#This Row],[Total Selling Value]]-Tabla1_1[[#This Row],[total_discount_value]]-Tabla1_1[[#This Row],[Total Buying Value]]</f>
        <v>-15.877600000000001</v>
      </c>
      <c r="AA273" s="23">
        <f>Tabla1_1[[#This Row],[beneficio_descuento]]/Tabla1_1[[#This Row],[Total Selling Value]]</f>
        <v>-6.7575757575757581E-2</v>
      </c>
    </row>
    <row r="274" spans="1:27">
      <c r="A274">
        <v>44574</v>
      </c>
      <c r="B274" t="s">
        <v>60</v>
      </c>
      <c r="C274" t="s">
        <v>499</v>
      </c>
      <c r="D274">
        <v>6</v>
      </c>
      <c r="E274" t="s">
        <v>71</v>
      </c>
      <c r="F274" t="s">
        <v>71</v>
      </c>
      <c r="G274">
        <v>20</v>
      </c>
      <c r="H274" t="s">
        <v>112</v>
      </c>
      <c r="I274" t="s">
        <v>120</v>
      </c>
      <c r="J274" t="s">
        <v>122</v>
      </c>
      <c r="K274" s="4">
        <v>150</v>
      </c>
      <c r="L274" s="4">
        <v>210</v>
      </c>
      <c r="M274" s="4">
        <v>900</v>
      </c>
      <c r="N274" s="4">
        <v>1260</v>
      </c>
      <c r="O274">
        <v>13</v>
      </c>
      <c r="P274" t="s">
        <v>126</v>
      </c>
      <c r="Q274">
        <v>2022</v>
      </c>
      <c r="R274" s="3">
        <v>44574</v>
      </c>
      <c r="S274" s="4">
        <v>252</v>
      </c>
      <c r="T274" s="4">
        <v>60</v>
      </c>
      <c r="U274" s="4">
        <v>360</v>
      </c>
      <c r="V274" s="23">
        <v>0.2857142857142857</v>
      </c>
      <c r="W274" t="s">
        <v>147</v>
      </c>
      <c r="X274" t="s">
        <v>216</v>
      </c>
      <c r="Y274" t="s">
        <v>489</v>
      </c>
      <c r="Z274" s="4">
        <f>Tabla1_1[[#This Row],[Total Selling Value]]-Tabla1_1[[#This Row],[total_discount_value]]-Tabla1_1[[#This Row],[Total Buying Value]]</f>
        <v>108</v>
      </c>
      <c r="AA274" s="23">
        <f>Tabla1_1[[#This Row],[beneficio_descuento]]/Tabla1_1[[#This Row],[Total Selling Value]]</f>
        <v>8.5714285714285715E-2</v>
      </c>
    </row>
    <row r="275" spans="1:27">
      <c r="A275">
        <v>44575</v>
      </c>
      <c r="B275" t="s">
        <v>51</v>
      </c>
      <c r="C275" t="s">
        <v>500</v>
      </c>
      <c r="D275">
        <v>14</v>
      </c>
      <c r="E275" t="s">
        <v>70</v>
      </c>
      <c r="F275" t="s">
        <v>71</v>
      </c>
      <c r="G275">
        <v>43</v>
      </c>
      <c r="H275" t="s">
        <v>103</v>
      </c>
      <c r="I275" t="s">
        <v>120</v>
      </c>
      <c r="J275" t="s">
        <v>124</v>
      </c>
      <c r="K275" s="4">
        <v>44</v>
      </c>
      <c r="L275" s="4">
        <v>48.4</v>
      </c>
      <c r="M275" s="4">
        <v>616</v>
      </c>
      <c r="N275" s="4">
        <v>677.6</v>
      </c>
      <c r="O275">
        <v>14</v>
      </c>
      <c r="P275" t="s">
        <v>126</v>
      </c>
      <c r="Q275">
        <v>2022</v>
      </c>
      <c r="R275" s="3">
        <v>44575</v>
      </c>
      <c r="S275" s="4">
        <v>291.36799999999999</v>
      </c>
      <c r="T275" s="4">
        <v>4.3999999999999986</v>
      </c>
      <c r="U275" s="4">
        <v>61.59999999999998</v>
      </c>
      <c r="V275" s="23">
        <v>9.090909090909087E-2</v>
      </c>
      <c r="W275" t="s">
        <v>179</v>
      </c>
      <c r="X275" t="s">
        <v>216</v>
      </c>
      <c r="Y275" t="s">
        <v>489</v>
      </c>
      <c r="Z275" s="4">
        <f>Tabla1_1[[#This Row],[Total Selling Value]]-Tabla1_1[[#This Row],[total_discount_value]]-Tabla1_1[[#This Row],[Total Buying Value]]</f>
        <v>-229.76799999999997</v>
      </c>
      <c r="AA275" s="23">
        <f>Tabla1_1[[#This Row],[beneficio_descuento]]/Tabla1_1[[#This Row],[Total Selling Value]]</f>
        <v>-0.33909090909090905</v>
      </c>
    </row>
    <row r="276" spans="1:27">
      <c r="A276">
        <v>44576</v>
      </c>
      <c r="B276" t="s">
        <v>42</v>
      </c>
      <c r="C276" t="s">
        <v>501</v>
      </c>
      <c r="D276">
        <v>10</v>
      </c>
      <c r="E276" t="s">
        <v>70</v>
      </c>
      <c r="F276" t="s">
        <v>138</v>
      </c>
      <c r="G276">
        <v>27</v>
      </c>
      <c r="H276" t="s">
        <v>92</v>
      </c>
      <c r="I276" t="s">
        <v>117</v>
      </c>
      <c r="J276" t="s">
        <v>122</v>
      </c>
      <c r="K276" s="4">
        <v>121</v>
      </c>
      <c r="L276" s="4">
        <v>141.57</v>
      </c>
      <c r="M276" s="4">
        <v>1210</v>
      </c>
      <c r="N276" s="4">
        <v>1415.7</v>
      </c>
      <c r="O276">
        <v>15</v>
      </c>
      <c r="P276" t="s">
        <v>126</v>
      </c>
      <c r="Q276">
        <v>2022</v>
      </c>
      <c r="R276" s="3">
        <v>44576</v>
      </c>
      <c r="S276" s="4">
        <v>382.23900000000003</v>
      </c>
      <c r="T276" s="4">
        <v>20.569999999999993</v>
      </c>
      <c r="U276" s="4">
        <v>205.69999999999993</v>
      </c>
      <c r="V276" s="23">
        <v>0.14529914529914525</v>
      </c>
      <c r="W276" t="s">
        <v>147</v>
      </c>
      <c r="X276" t="s">
        <v>219</v>
      </c>
      <c r="Y276" t="s">
        <v>489</v>
      </c>
      <c r="Z276" s="4">
        <f>Tabla1_1[[#This Row],[Total Selling Value]]-Tabla1_1[[#This Row],[total_discount_value]]-Tabla1_1[[#This Row],[Total Buying Value]]</f>
        <v>-176.53899999999999</v>
      </c>
      <c r="AA276" s="23">
        <f>Tabla1_1[[#This Row],[beneficio_descuento]]/Tabla1_1[[#This Row],[Total Selling Value]]</f>
        <v>-0.12470085470085469</v>
      </c>
    </row>
    <row r="277" spans="1:27">
      <c r="A277">
        <v>44577</v>
      </c>
      <c r="B277" t="s">
        <v>29</v>
      </c>
      <c r="C277" t="s">
        <v>502</v>
      </c>
      <c r="D277">
        <v>11</v>
      </c>
      <c r="E277" t="s">
        <v>71</v>
      </c>
      <c r="F277" t="s">
        <v>138</v>
      </c>
      <c r="G277">
        <v>13</v>
      </c>
      <c r="H277" t="s">
        <v>113</v>
      </c>
      <c r="I277" t="s">
        <v>120</v>
      </c>
      <c r="J277" t="s">
        <v>123</v>
      </c>
      <c r="K277" s="4">
        <v>112</v>
      </c>
      <c r="L277" s="4">
        <v>146.72</v>
      </c>
      <c r="M277" s="4">
        <v>1232</v>
      </c>
      <c r="N277" s="4">
        <v>1613.92</v>
      </c>
      <c r="O277">
        <v>16</v>
      </c>
      <c r="P277" t="s">
        <v>126</v>
      </c>
      <c r="Q277">
        <v>2022</v>
      </c>
      <c r="R277" s="3">
        <v>44577</v>
      </c>
      <c r="S277" s="4">
        <v>209.80960000000002</v>
      </c>
      <c r="T277" s="4">
        <v>34.72</v>
      </c>
      <c r="U277" s="4">
        <v>381.91999999999996</v>
      </c>
      <c r="V277" s="23">
        <v>0.23664122137404578</v>
      </c>
      <c r="W277" t="s">
        <v>147</v>
      </c>
      <c r="X277" t="s">
        <v>219</v>
      </c>
      <c r="Y277" t="s">
        <v>489</v>
      </c>
      <c r="Z277" s="4">
        <f>Tabla1_1[[#This Row],[Total Selling Value]]-Tabla1_1[[#This Row],[total_discount_value]]-Tabla1_1[[#This Row],[Total Buying Value]]</f>
        <v>172.11040000000003</v>
      </c>
      <c r="AA277" s="23">
        <f>Tabla1_1[[#This Row],[beneficio_descuento]]/Tabla1_1[[#This Row],[Total Selling Value]]</f>
        <v>0.10664122137404582</v>
      </c>
    </row>
    <row r="278" spans="1:27">
      <c r="A278">
        <v>44578</v>
      </c>
      <c r="B278" t="s">
        <v>37</v>
      </c>
      <c r="C278" t="s">
        <v>503</v>
      </c>
      <c r="D278">
        <v>4</v>
      </c>
      <c r="E278" t="s">
        <v>71</v>
      </c>
      <c r="F278" t="s">
        <v>71</v>
      </c>
      <c r="G278">
        <v>53</v>
      </c>
      <c r="H278" t="s">
        <v>87</v>
      </c>
      <c r="I278" t="s">
        <v>118</v>
      </c>
      <c r="J278" t="s">
        <v>123</v>
      </c>
      <c r="K278" s="4">
        <v>90</v>
      </c>
      <c r="L278" s="4">
        <v>115.2</v>
      </c>
      <c r="M278" s="4">
        <v>360</v>
      </c>
      <c r="N278" s="4">
        <v>460.8</v>
      </c>
      <c r="O278">
        <v>17</v>
      </c>
      <c r="P278" t="s">
        <v>126</v>
      </c>
      <c r="Q278">
        <v>2022</v>
      </c>
      <c r="R278" s="3">
        <v>44578</v>
      </c>
      <c r="S278" s="4">
        <v>244.22400000000002</v>
      </c>
      <c r="T278" s="4">
        <v>25.200000000000003</v>
      </c>
      <c r="U278" s="4">
        <v>100.80000000000001</v>
      </c>
      <c r="V278" s="23">
        <v>0.21875000000000003</v>
      </c>
      <c r="W278" t="s">
        <v>179</v>
      </c>
      <c r="X278" t="s">
        <v>216</v>
      </c>
      <c r="Y278" t="s">
        <v>489</v>
      </c>
      <c r="Z278" s="4">
        <f>Tabla1_1[[#This Row],[Total Selling Value]]-Tabla1_1[[#This Row],[total_discount_value]]-Tabla1_1[[#This Row],[Total Buying Value]]</f>
        <v>-143.42400000000001</v>
      </c>
      <c r="AA278" s="23">
        <f>Tabla1_1[[#This Row],[beneficio_descuento]]/Tabla1_1[[#This Row],[Total Selling Value]]</f>
        <v>-0.31125000000000003</v>
      </c>
    </row>
    <row r="279" spans="1:27">
      <c r="A279">
        <v>44579</v>
      </c>
      <c r="B279" t="s">
        <v>45</v>
      </c>
      <c r="C279" t="s">
        <v>504</v>
      </c>
      <c r="D279">
        <v>9</v>
      </c>
      <c r="E279" t="s">
        <v>68</v>
      </c>
      <c r="F279" t="s">
        <v>138</v>
      </c>
      <c r="G279">
        <v>19</v>
      </c>
      <c r="H279" t="s">
        <v>96</v>
      </c>
      <c r="I279" t="s">
        <v>119</v>
      </c>
      <c r="J279" t="s">
        <v>123</v>
      </c>
      <c r="K279" s="4">
        <v>83</v>
      </c>
      <c r="L279" s="4">
        <v>94.62</v>
      </c>
      <c r="M279" s="4">
        <v>747</v>
      </c>
      <c r="N279" s="4">
        <v>851.58</v>
      </c>
      <c r="O279">
        <v>18</v>
      </c>
      <c r="P279" t="s">
        <v>126</v>
      </c>
      <c r="Q279">
        <v>2022</v>
      </c>
      <c r="R279" s="3">
        <v>44579</v>
      </c>
      <c r="S279" s="4">
        <v>161.80020000000002</v>
      </c>
      <c r="T279" s="4">
        <v>11.620000000000005</v>
      </c>
      <c r="U279" s="4">
        <v>104.58000000000004</v>
      </c>
      <c r="V279" s="23">
        <v>0.1228070175438597</v>
      </c>
      <c r="W279" t="s">
        <v>179</v>
      </c>
      <c r="X279" t="s">
        <v>219</v>
      </c>
      <c r="Y279" t="s">
        <v>489</v>
      </c>
      <c r="Z279" s="4">
        <f>Tabla1_1[[#This Row],[Total Selling Value]]-Tabla1_1[[#This Row],[total_discount_value]]-Tabla1_1[[#This Row],[Total Buying Value]]</f>
        <v>-57.220199999999977</v>
      </c>
      <c r="AA279" s="23">
        <f>Tabla1_1[[#This Row],[beneficio_descuento]]/Tabla1_1[[#This Row],[Total Selling Value]]</f>
        <v>-6.7192982456140318E-2</v>
      </c>
    </row>
    <row r="280" spans="1:27">
      <c r="A280">
        <v>44581</v>
      </c>
      <c r="B280" t="s">
        <v>52</v>
      </c>
      <c r="C280" t="s">
        <v>505</v>
      </c>
      <c r="D280">
        <v>2</v>
      </c>
      <c r="E280" t="s">
        <v>70</v>
      </c>
      <c r="F280" t="s">
        <v>138</v>
      </c>
      <c r="G280">
        <v>48</v>
      </c>
      <c r="H280" t="s">
        <v>104</v>
      </c>
      <c r="I280" t="s">
        <v>117</v>
      </c>
      <c r="J280" t="s">
        <v>122</v>
      </c>
      <c r="K280" s="4">
        <v>126</v>
      </c>
      <c r="L280" s="4">
        <v>162.54</v>
      </c>
      <c r="M280" s="4">
        <v>252</v>
      </c>
      <c r="N280" s="4">
        <v>325.08</v>
      </c>
      <c r="O280">
        <v>20</v>
      </c>
      <c r="P280" t="s">
        <v>126</v>
      </c>
      <c r="Q280">
        <v>2022</v>
      </c>
      <c r="R280" s="3">
        <v>44581</v>
      </c>
      <c r="S280" s="4">
        <v>156.0384</v>
      </c>
      <c r="T280" s="4">
        <v>36.539999999999992</v>
      </c>
      <c r="U280" s="4">
        <v>73.079999999999984</v>
      </c>
      <c r="V280" s="23">
        <v>0.22480620155038755</v>
      </c>
      <c r="W280" t="s">
        <v>179</v>
      </c>
      <c r="X280" t="s">
        <v>219</v>
      </c>
      <c r="Y280" t="s">
        <v>489</v>
      </c>
      <c r="Z280" s="4">
        <f>Tabla1_1[[#This Row],[Total Selling Value]]-Tabla1_1[[#This Row],[total_discount_value]]-Tabla1_1[[#This Row],[Total Buying Value]]</f>
        <v>-82.958400000000012</v>
      </c>
      <c r="AA280" s="23">
        <f>Tabla1_1[[#This Row],[beneficio_descuento]]/Tabla1_1[[#This Row],[Total Selling Value]]</f>
        <v>-0.25519379844961243</v>
      </c>
    </row>
    <row r="281" spans="1:27">
      <c r="A281">
        <v>44581</v>
      </c>
      <c r="B281" t="s">
        <v>29</v>
      </c>
      <c r="C281" t="s">
        <v>506</v>
      </c>
      <c r="D281">
        <v>7</v>
      </c>
      <c r="E281" t="s">
        <v>71</v>
      </c>
      <c r="F281" t="s">
        <v>71</v>
      </c>
      <c r="G281">
        <v>45</v>
      </c>
      <c r="H281" t="s">
        <v>113</v>
      </c>
      <c r="I281" t="s">
        <v>120</v>
      </c>
      <c r="J281" t="s">
        <v>123</v>
      </c>
      <c r="K281" s="4">
        <v>112</v>
      </c>
      <c r="L281" s="4">
        <v>146.72</v>
      </c>
      <c r="M281" s="4">
        <v>784</v>
      </c>
      <c r="N281" s="4">
        <v>1027.04</v>
      </c>
      <c r="O281">
        <v>20</v>
      </c>
      <c r="P281" t="s">
        <v>126</v>
      </c>
      <c r="Q281">
        <v>2022</v>
      </c>
      <c r="R281" s="3">
        <v>44581</v>
      </c>
      <c r="S281" s="4">
        <v>462.16800000000001</v>
      </c>
      <c r="T281" s="4">
        <v>34.72</v>
      </c>
      <c r="U281" s="4">
        <v>243.04</v>
      </c>
      <c r="V281" s="23">
        <v>0.23664122137404581</v>
      </c>
      <c r="W281" t="s">
        <v>147</v>
      </c>
      <c r="X281" t="s">
        <v>216</v>
      </c>
      <c r="Y281" t="s">
        <v>489</v>
      </c>
      <c r="Z281" s="4">
        <f>Tabla1_1[[#This Row],[Total Selling Value]]-Tabla1_1[[#This Row],[total_discount_value]]-Tabla1_1[[#This Row],[Total Buying Value]]</f>
        <v>-219.12800000000004</v>
      </c>
      <c r="AA281" s="23">
        <f>Tabla1_1[[#This Row],[beneficio_descuento]]/Tabla1_1[[#This Row],[Total Selling Value]]</f>
        <v>-0.21335877862595426</v>
      </c>
    </row>
    <row r="282" spans="1:27">
      <c r="A282">
        <v>44583</v>
      </c>
      <c r="B282" t="s">
        <v>36</v>
      </c>
      <c r="C282" t="s">
        <v>507</v>
      </c>
      <c r="D282">
        <v>6</v>
      </c>
      <c r="E282" t="s">
        <v>71</v>
      </c>
      <c r="F282" t="s">
        <v>138</v>
      </c>
      <c r="G282">
        <v>8</v>
      </c>
      <c r="H282" t="s">
        <v>86</v>
      </c>
      <c r="I282" t="s">
        <v>119</v>
      </c>
      <c r="J282" t="s">
        <v>123</v>
      </c>
      <c r="K282" s="4">
        <v>98</v>
      </c>
      <c r="L282" s="4">
        <v>103.88</v>
      </c>
      <c r="M282" s="4">
        <v>588</v>
      </c>
      <c r="N282" s="4">
        <v>623.28</v>
      </c>
      <c r="O282">
        <v>22</v>
      </c>
      <c r="P282" t="s">
        <v>126</v>
      </c>
      <c r="Q282">
        <v>2022</v>
      </c>
      <c r="R282" s="3">
        <v>44583</v>
      </c>
      <c r="S282" s="4">
        <v>49.862400000000001</v>
      </c>
      <c r="T282" s="4">
        <v>5.8799999999999955</v>
      </c>
      <c r="U282" s="4">
        <v>35.279999999999973</v>
      </c>
      <c r="V282" s="23">
        <v>5.660377358490562E-2</v>
      </c>
      <c r="W282" t="s">
        <v>179</v>
      </c>
      <c r="X282" t="s">
        <v>219</v>
      </c>
      <c r="Y282" t="s">
        <v>489</v>
      </c>
      <c r="Z282" s="4">
        <f>Tabla1_1[[#This Row],[Total Selling Value]]-Tabla1_1[[#This Row],[total_discount_value]]-Tabla1_1[[#This Row],[Total Buying Value]]</f>
        <v>-14.582400000000007</v>
      </c>
      <c r="AA282" s="23">
        <f>Tabla1_1[[#This Row],[beneficio_descuento]]/Tabla1_1[[#This Row],[Total Selling Value]]</f>
        <v>-2.339622641509435E-2</v>
      </c>
    </row>
    <row r="283" spans="1:27">
      <c r="A283">
        <v>44584</v>
      </c>
      <c r="B283" t="s">
        <v>49</v>
      </c>
      <c r="C283" t="s">
        <v>508</v>
      </c>
      <c r="D283">
        <v>5</v>
      </c>
      <c r="E283" t="s">
        <v>68</v>
      </c>
      <c r="F283" t="s">
        <v>138</v>
      </c>
      <c r="G283">
        <v>39</v>
      </c>
      <c r="H283" t="s">
        <v>101</v>
      </c>
      <c r="I283" t="s">
        <v>119</v>
      </c>
      <c r="J283" t="s">
        <v>123</v>
      </c>
      <c r="K283" s="4">
        <v>105</v>
      </c>
      <c r="L283" s="4">
        <v>142.80000000000001</v>
      </c>
      <c r="M283" s="4">
        <v>525</v>
      </c>
      <c r="N283" s="4">
        <v>714</v>
      </c>
      <c r="O283">
        <v>23</v>
      </c>
      <c r="P283" t="s">
        <v>126</v>
      </c>
      <c r="Q283">
        <v>2022</v>
      </c>
      <c r="R283" s="3">
        <v>44584</v>
      </c>
      <c r="S283" s="4">
        <v>278.46000000000004</v>
      </c>
      <c r="T283" s="4">
        <v>37.800000000000011</v>
      </c>
      <c r="U283" s="4">
        <v>189.00000000000006</v>
      </c>
      <c r="V283" s="23">
        <v>0.26470588235294124</v>
      </c>
      <c r="W283" t="s">
        <v>179</v>
      </c>
      <c r="X283" t="s">
        <v>219</v>
      </c>
      <c r="Y283" t="s">
        <v>489</v>
      </c>
      <c r="Z283" s="4">
        <f>Tabla1_1[[#This Row],[Total Selling Value]]-Tabla1_1[[#This Row],[total_discount_value]]-Tabla1_1[[#This Row],[Total Buying Value]]</f>
        <v>-89.460000000000036</v>
      </c>
      <c r="AA283" s="23">
        <f>Tabla1_1[[#This Row],[beneficio_descuento]]/Tabla1_1[[#This Row],[Total Selling Value]]</f>
        <v>-0.12529411764705886</v>
      </c>
    </row>
    <row r="284" spans="1:27">
      <c r="A284">
        <v>44584</v>
      </c>
      <c r="B284" t="s">
        <v>30</v>
      </c>
      <c r="C284" t="s">
        <v>509</v>
      </c>
      <c r="D284">
        <v>8</v>
      </c>
      <c r="E284" t="s">
        <v>70</v>
      </c>
      <c r="F284" t="s">
        <v>71</v>
      </c>
      <c r="G284">
        <v>14</v>
      </c>
      <c r="H284" t="s">
        <v>80</v>
      </c>
      <c r="I284" t="s">
        <v>118</v>
      </c>
      <c r="J284" t="s">
        <v>122</v>
      </c>
      <c r="K284" s="4">
        <v>120</v>
      </c>
      <c r="L284" s="4">
        <v>162</v>
      </c>
      <c r="M284" s="4">
        <v>960</v>
      </c>
      <c r="N284" s="4">
        <v>1296</v>
      </c>
      <c r="O284">
        <v>23</v>
      </c>
      <c r="P284" t="s">
        <v>126</v>
      </c>
      <c r="Q284">
        <v>2022</v>
      </c>
      <c r="R284" s="3">
        <v>44584</v>
      </c>
      <c r="S284" s="4">
        <v>181.44000000000003</v>
      </c>
      <c r="T284" s="4">
        <v>42</v>
      </c>
      <c r="U284" s="4">
        <v>336</v>
      </c>
      <c r="V284" s="23">
        <v>0.25925925925925924</v>
      </c>
      <c r="W284" t="s">
        <v>147</v>
      </c>
      <c r="X284" t="s">
        <v>216</v>
      </c>
      <c r="Y284" t="s">
        <v>489</v>
      </c>
      <c r="Z284" s="4">
        <f>Tabla1_1[[#This Row],[Total Selling Value]]-Tabla1_1[[#This Row],[total_discount_value]]-Tabla1_1[[#This Row],[Total Buying Value]]</f>
        <v>154.55999999999995</v>
      </c>
      <c r="AA284" s="23">
        <f>Tabla1_1[[#This Row],[beneficio_descuento]]/Tabla1_1[[#This Row],[Total Selling Value]]</f>
        <v>0.11925925925925922</v>
      </c>
    </row>
    <row r="285" spans="1:27">
      <c r="A285">
        <v>44585</v>
      </c>
      <c r="B285" t="s">
        <v>48</v>
      </c>
      <c r="C285" t="s">
        <v>510</v>
      </c>
      <c r="D285">
        <v>15</v>
      </c>
      <c r="E285" t="s">
        <v>71</v>
      </c>
      <c r="F285" t="s">
        <v>71</v>
      </c>
      <c r="G285">
        <v>19</v>
      </c>
      <c r="H285" t="s">
        <v>99</v>
      </c>
      <c r="I285" t="s">
        <v>121</v>
      </c>
      <c r="J285" t="s">
        <v>122</v>
      </c>
      <c r="K285" s="4">
        <v>148</v>
      </c>
      <c r="L285" s="4">
        <v>201.28</v>
      </c>
      <c r="M285" s="4">
        <v>2220</v>
      </c>
      <c r="N285" s="4">
        <v>3019.2</v>
      </c>
      <c r="O285">
        <v>24</v>
      </c>
      <c r="P285" t="s">
        <v>126</v>
      </c>
      <c r="Q285">
        <v>2022</v>
      </c>
      <c r="R285" s="3">
        <v>44585</v>
      </c>
      <c r="S285" s="4">
        <v>573.64800000000002</v>
      </c>
      <c r="T285" s="4">
        <v>53.28</v>
      </c>
      <c r="U285" s="4">
        <v>799.2</v>
      </c>
      <c r="V285" s="23">
        <v>0.26470588235294124</v>
      </c>
      <c r="W285" t="s">
        <v>178</v>
      </c>
      <c r="X285" t="s">
        <v>216</v>
      </c>
      <c r="Y285" t="s">
        <v>489</v>
      </c>
      <c r="Z285" s="4">
        <f>Tabla1_1[[#This Row],[Total Selling Value]]-Tabla1_1[[#This Row],[total_discount_value]]-Tabla1_1[[#This Row],[Total Buying Value]]</f>
        <v>225.55199999999968</v>
      </c>
      <c r="AA285" s="23">
        <f>Tabla1_1[[#This Row],[beneficio_descuento]]/Tabla1_1[[#This Row],[Total Selling Value]]</f>
        <v>7.470588235294108E-2</v>
      </c>
    </row>
    <row r="286" spans="1:27">
      <c r="A286">
        <v>44586</v>
      </c>
      <c r="B286" t="s">
        <v>59</v>
      </c>
      <c r="C286" t="s">
        <v>511</v>
      </c>
      <c r="D286">
        <v>14</v>
      </c>
      <c r="E286" t="s">
        <v>70</v>
      </c>
      <c r="F286" t="s">
        <v>138</v>
      </c>
      <c r="G286">
        <v>44</v>
      </c>
      <c r="H286" t="s">
        <v>111</v>
      </c>
      <c r="I286" t="s">
        <v>120</v>
      </c>
      <c r="J286" t="s">
        <v>122</v>
      </c>
      <c r="K286" s="4">
        <v>134</v>
      </c>
      <c r="L286" s="4">
        <v>156.78</v>
      </c>
      <c r="M286" s="4">
        <v>1876</v>
      </c>
      <c r="N286" s="4">
        <v>2194.92</v>
      </c>
      <c r="O286">
        <v>25</v>
      </c>
      <c r="P286" t="s">
        <v>126</v>
      </c>
      <c r="Q286">
        <v>2022</v>
      </c>
      <c r="R286" s="3">
        <v>44586</v>
      </c>
      <c r="S286" s="4">
        <v>965.76480000000004</v>
      </c>
      <c r="T286" s="4">
        <v>22.78</v>
      </c>
      <c r="U286" s="4">
        <v>318.92</v>
      </c>
      <c r="V286" s="23">
        <v>0.14529914529914531</v>
      </c>
      <c r="W286" t="s">
        <v>178</v>
      </c>
      <c r="X286" t="s">
        <v>219</v>
      </c>
      <c r="Y286" t="s">
        <v>489</v>
      </c>
      <c r="Z286" s="4">
        <f>Tabla1_1[[#This Row],[Total Selling Value]]-Tabla1_1[[#This Row],[total_discount_value]]-Tabla1_1[[#This Row],[Total Buying Value]]</f>
        <v>-646.84479999999985</v>
      </c>
      <c r="AA286" s="23">
        <f>Tabla1_1[[#This Row],[beneficio_descuento]]/Tabla1_1[[#This Row],[Total Selling Value]]</f>
        <v>-0.29470085470085461</v>
      </c>
    </row>
    <row r="287" spans="1:27">
      <c r="A287">
        <v>44589</v>
      </c>
      <c r="B287" t="s">
        <v>41</v>
      </c>
      <c r="C287" t="s">
        <v>512</v>
      </c>
      <c r="D287">
        <v>11</v>
      </c>
      <c r="E287" t="s">
        <v>70</v>
      </c>
      <c r="F287" t="s">
        <v>71</v>
      </c>
      <c r="G287">
        <v>0</v>
      </c>
      <c r="H287" t="s">
        <v>91</v>
      </c>
      <c r="I287" t="s">
        <v>120</v>
      </c>
      <c r="J287" t="s">
        <v>125</v>
      </c>
      <c r="K287" s="4">
        <v>13</v>
      </c>
      <c r="L287" s="4">
        <v>16.64</v>
      </c>
      <c r="M287" s="4">
        <v>143</v>
      </c>
      <c r="N287" s="4">
        <v>183.04</v>
      </c>
      <c r="O287">
        <v>28</v>
      </c>
      <c r="P287" t="s">
        <v>126</v>
      </c>
      <c r="Q287">
        <v>2022</v>
      </c>
      <c r="R287" s="3">
        <v>44589</v>
      </c>
      <c r="S287" s="4">
        <v>0</v>
      </c>
      <c r="T287" s="4">
        <v>3.6400000000000006</v>
      </c>
      <c r="U287" s="4">
        <v>40.040000000000006</v>
      </c>
      <c r="V287" s="23">
        <v>0.21875000000000006</v>
      </c>
      <c r="W287" t="s">
        <v>179</v>
      </c>
      <c r="X287" t="s">
        <v>216</v>
      </c>
      <c r="Y287" t="s">
        <v>489</v>
      </c>
      <c r="Z287" s="4">
        <f>Tabla1_1[[#This Row],[Total Selling Value]]-Tabla1_1[[#This Row],[total_discount_value]]-Tabla1_1[[#This Row],[Total Buying Value]]</f>
        <v>40.039999999999992</v>
      </c>
      <c r="AA287" s="23">
        <f>Tabla1_1[[#This Row],[beneficio_descuento]]/Tabla1_1[[#This Row],[Total Selling Value]]</f>
        <v>0.21874999999999997</v>
      </c>
    </row>
    <row r="288" spans="1:27">
      <c r="A288">
        <v>44592</v>
      </c>
      <c r="B288" t="s">
        <v>32</v>
      </c>
      <c r="C288" t="s">
        <v>513</v>
      </c>
      <c r="D288">
        <v>6</v>
      </c>
      <c r="E288" t="s">
        <v>71</v>
      </c>
      <c r="F288" t="s">
        <v>138</v>
      </c>
      <c r="G288">
        <v>27</v>
      </c>
      <c r="H288" t="s">
        <v>82</v>
      </c>
      <c r="I288" t="s">
        <v>117</v>
      </c>
      <c r="J288" t="s">
        <v>122</v>
      </c>
      <c r="K288" s="4">
        <v>141</v>
      </c>
      <c r="L288" s="4">
        <v>149.46</v>
      </c>
      <c r="M288" s="4">
        <v>846</v>
      </c>
      <c r="N288" s="4">
        <v>896.76</v>
      </c>
      <c r="O288">
        <v>31</v>
      </c>
      <c r="P288" t="s">
        <v>126</v>
      </c>
      <c r="Q288">
        <v>2022</v>
      </c>
      <c r="R288" s="3">
        <v>44592</v>
      </c>
      <c r="S288" s="4">
        <v>242.12520000000001</v>
      </c>
      <c r="T288" s="4">
        <v>8.460000000000008</v>
      </c>
      <c r="U288" s="4">
        <v>50.760000000000048</v>
      </c>
      <c r="V288" s="23">
        <v>5.6603773584905717E-2</v>
      </c>
      <c r="W288" t="s">
        <v>147</v>
      </c>
      <c r="X288" t="s">
        <v>219</v>
      </c>
      <c r="Y288" t="s">
        <v>489</v>
      </c>
      <c r="Z288" s="4">
        <f>Tabla1_1[[#This Row],[Total Selling Value]]-Tabla1_1[[#This Row],[total_discount_value]]-Tabla1_1[[#This Row],[Total Buying Value]]</f>
        <v>-191.36519999999996</v>
      </c>
      <c r="AA288" s="23">
        <f>Tabla1_1[[#This Row],[beneficio_descuento]]/Tabla1_1[[#This Row],[Total Selling Value]]</f>
        <v>-0.21339622641509429</v>
      </c>
    </row>
    <row r="289" spans="1:27">
      <c r="A289">
        <v>44592</v>
      </c>
      <c r="B289" t="s">
        <v>61</v>
      </c>
      <c r="C289" t="s">
        <v>514</v>
      </c>
      <c r="D289">
        <v>9</v>
      </c>
      <c r="E289" t="s">
        <v>70</v>
      </c>
      <c r="F289" t="s">
        <v>138</v>
      </c>
      <c r="G289">
        <v>20</v>
      </c>
      <c r="H289" t="s">
        <v>114</v>
      </c>
      <c r="I289" t="s">
        <v>118</v>
      </c>
      <c r="J289" t="s">
        <v>122</v>
      </c>
      <c r="K289" s="4">
        <v>138</v>
      </c>
      <c r="L289" s="4">
        <v>173.88</v>
      </c>
      <c r="M289" s="4">
        <v>1242</v>
      </c>
      <c r="N289" s="4">
        <v>1564.92</v>
      </c>
      <c r="O289">
        <v>31</v>
      </c>
      <c r="P289" t="s">
        <v>126</v>
      </c>
      <c r="Q289">
        <v>2022</v>
      </c>
      <c r="R289" s="3">
        <v>44592</v>
      </c>
      <c r="S289" s="4">
        <v>312.98400000000004</v>
      </c>
      <c r="T289" s="4">
        <v>35.879999999999995</v>
      </c>
      <c r="U289" s="4">
        <v>322.91999999999996</v>
      </c>
      <c r="V289" s="23">
        <v>0.20634920634920631</v>
      </c>
      <c r="W289" t="s">
        <v>147</v>
      </c>
      <c r="X289" t="s">
        <v>219</v>
      </c>
      <c r="Y289" t="s">
        <v>489</v>
      </c>
      <c r="Z289" s="4">
        <f>Tabla1_1[[#This Row],[Total Selling Value]]-Tabla1_1[[#This Row],[total_discount_value]]-Tabla1_1[[#This Row],[Total Buying Value]]</f>
        <v>9.9360000000001492</v>
      </c>
      <c r="AA289" s="23">
        <f>Tabla1_1[[#This Row],[beneficio_descuento]]/Tabla1_1[[#This Row],[Total Selling Value]]</f>
        <v>6.3492063492064446E-3</v>
      </c>
    </row>
    <row r="290" spans="1:27">
      <c r="A290">
        <v>44593</v>
      </c>
      <c r="B290" t="s">
        <v>44</v>
      </c>
      <c r="C290" t="s">
        <v>515</v>
      </c>
      <c r="D290">
        <v>9</v>
      </c>
      <c r="E290" t="s">
        <v>70</v>
      </c>
      <c r="F290" t="s">
        <v>138</v>
      </c>
      <c r="G290">
        <v>17</v>
      </c>
      <c r="H290" t="s">
        <v>95</v>
      </c>
      <c r="I290" t="s">
        <v>119</v>
      </c>
      <c r="J290" t="s">
        <v>122</v>
      </c>
      <c r="K290" s="4">
        <v>133</v>
      </c>
      <c r="L290" s="4">
        <v>155.61000000000001</v>
      </c>
      <c r="M290" s="4">
        <v>1197</v>
      </c>
      <c r="N290" s="4">
        <v>1400.49</v>
      </c>
      <c r="O290">
        <v>1</v>
      </c>
      <c r="P290" t="s">
        <v>127</v>
      </c>
      <c r="Q290">
        <v>2022</v>
      </c>
      <c r="R290" s="3">
        <v>44593</v>
      </c>
      <c r="S290" s="4">
        <v>238.08330000000001</v>
      </c>
      <c r="T290" s="4">
        <v>22.610000000000014</v>
      </c>
      <c r="U290" s="4">
        <v>203.49000000000012</v>
      </c>
      <c r="V290" s="23">
        <v>0.14529914529914539</v>
      </c>
      <c r="W290" t="s">
        <v>147</v>
      </c>
      <c r="X290" t="s">
        <v>219</v>
      </c>
      <c r="Y290" t="s">
        <v>516</v>
      </c>
      <c r="Z290" s="4">
        <f>Tabla1_1[[#This Row],[Total Selling Value]]-Tabla1_1[[#This Row],[total_discount_value]]-Tabla1_1[[#This Row],[Total Buying Value]]</f>
        <v>-34.593299999999999</v>
      </c>
      <c r="AA290" s="23">
        <f>Tabla1_1[[#This Row],[beneficio_descuento]]/Tabla1_1[[#This Row],[Total Selling Value]]</f>
        <v>-2.4700854700854698E-2</v>
      </c>
    </row>
    <row r="291" spans="1:27">
      <c r="A291">
        <v>44595</v>
      </c>
      <c r="B291" t="s">
        <v>29</v>
      </c>
      <c r="C291" t="s">
        <v>517</v>
      </c>
      <c r="D291">
        <v>8</v>
      </c>
      <c r="E291" t="s">
        <v>70</v>
      </c>
      <c r="F291" t="s">
        <v>71</v>
      </c>
      <c r="G291">
        <v>28</v>
      </c>
      <c r="H291" t="s">
        <v>113</v>
      </c>
      <c r="I291" t="s">
        <v>120</v>
      </c>
      <c r="J291" t="s">
        <v>123</v>
      </c>
      <c r="K291" s="4">
        <v>112</v>
      </c>
      <c r="L291" s="4">
        <v>146.72</v>
      </c>
      <c r="M291" s="4">
        <v>896</v>
      </c>
      <c r="N291" s="4">
        <v>1173.76</v>
      </c>
      <c r="O291">
        <v>3</v>
      </c>
      <c r="P291" t="s">
        <v>127</v>
      </c>
      <c r="Q291">
        <v>2022</v>
      </c>
      <c r="R291" s="3">
        <v>44595</v>
      </c>
      <c r="S291" s="4">
        <v>328.65280000000001</v>
      </c>
      <c r="T291" s="4">
        <v>34.72</v>
      </c>
      <c r="U291" s="4">
        <v>277.76</v>
      </c>
      <c r="V291" s="23">
        <v>0.23664122137404581</v>
      </c>
      <c r="W291" t="s">
        <v>147</v>
      </c>
      <c r="X291" t="s">
        <v>216</v>
      </c>
      <c r="Y291" t="s">
        <v>516</v>
      </c>
      <c r="Z291" s="4">
        <f>Tabla1_1[[#This Row],[Total Selling Value]]-Tabla1_1[[#This Row],[total_discount_value]]-Tabla1_1[[#This Row],[Total Buying Value]]</f>
        <v>-50.892800000000079</v>
      </c>
      <c r="AA291" s="23">
        <f>Tabla1_1[[#This Row],[beneficio_descuento]]/Tabla1_1[[#This Row],[Total Selling Value]]</f>
        <v>-4.3358778625954268E-2</v>
      </c>
    </row>
    <row r="292" spans="1:27">
      <c r="A292">
        <v>44597</v>
      </c>
      <c r="B292" t="s">
        <v>50</v>
      </c>
      <c r="C292" t="s">
        <v>518</v>
      </c>
      <c r="D292">
        <v>6</v>
      </c>
      <c r="E292" t="s">
        <v>70</v>
      </c>
      <c r="F292" t="s">
        <v>138</v>
      </c>
      <c r="G292">
        <v>27</v>
      </c>
      <c r="H292" t="s">
        <v>102</v>
      </c>
      <c r="I292" t="s">
        <v>120</v>
      </c>
      <c r="J292" t="s">
        <v>125</v>
      </c>
      <c r="K292" s="4">
        <v>37</v>
      </c>
      <c r="L292" s="4">
        <v>49.21</v>
      </c>
      <c r="M292" s="4">
        <v>222</v>
      </c>
      <c r="N292" s="4">
        <v>295.26</v>
      </c>
      <c r="O292">
        <v>5</v>
      </c>
      <c r="P292" t="s">
        <v>127</v>
      </c>
      <c r="Q292">
        <v>2022</v>
      </c>
      <c r="R292" s="3">
        <v>44597</v>
      </c>
      <c r="S292" s="4">
        <v>79.720200000000006</v>
      </c>
      <c r="T292" s="4">
        <v>12.21</v>
      </c>
      <c r="U292" s="4">
        <v>73.260000000000005</v>
      </c>
      <c r="V292" s="23">
        <v>0.24812030075187971</v>
      </c>
      <c r="W292" t="s">
        <v>179</v>
      </c>
      <c r="X292" t="s">
        <v>219</v>
      </c>
      <c r="Y292" t="s">
        <v>516</v>
      </c>
      <c r="Z292" s="4">
        <f>Tabla1_1[[#This Row],[Total Selling Value]]-Tabla1_1[[#This Row],[total_discount_value]]-Tabla1_1[[#This Row],[Total Buying Value]]</f>
        <v>-6.4602000000000146</v>
      </c>
      <c r="AA292" s="23">
        <f>Tabla1_1[[#This Row],[beneficio_descuento]]/Tabla1_1[[#This Row],[Total Selling Value]]</f>
        <v>-2.187969924812035E-2</v>
      </c>
    </row>
    <row r="293" spans="1:27">
      <c r="A293">
        <v>44598</v>
      </c>
      <c r="B293" t="s">
        <v>49</v>
      </c>
      <c r="C293" t="s">
        <v>519</v>
      </c>
      <c r="D293">
        <v>6</v>
      </c>
      <c r="E293" t="s">
        <v>70</v>
      </c>
      <c r="F293" t="s">
        <v>138</v>
      </c>
      <c r="G293">
        <v>27</v>
      </c>
      <c r="H293" t="s">
        <v>101</v>
      </c>
      <c r="I293" t="s">
        <v>119</v>
      </c>
      <c r="J293" t="s">
        <v>123</v>
      </c>
      <c r="K293" s="4">
        <v>105</v>
      </c>
      <c r="L293" s="4">
        <v>142.80000000000001</v>
      </c>
      <c r="M293" s="4">
        <v>630</v>
      </c>
      <c r="N293" s="4">
        <v>856.80000000000007</v>
      </c>
      <c r="O293">
        <v>6</v>
      </c>
      <c r="P293" t="s">
        <v>127</v>
      </c>
      <c r="Q293">
        <v>2022</v>
      </c>
      <c r="R293" s="3">
        <v>44598</v>
      </c>
      <c r="S293" s="4">
        <v>231.33600000000004</v>
      </c>
      <c r="T293" s="4">
        <v>37.800000000000011</v>
      </c>
      <c r="U293" s="4">
        <v>226.80000000000007</v>
      </c>
      <c r="V293" s="23">
        <v>0.26470588235294124</v>
      </c>
      <c r="W293" t="s">
        <v>179</v>
      </c>
      <c r="X293" t="s">
        <v>219</v>
      </c>
      <c r="Y293" t="s">
        <v>516</v>
      </c>
      <c r="Z293" s="4">
        <f>Tabla1_1[[#This Row],[Total Selling Value]]-Tabla1_1[[#This Row],[total_discount_value]]-Tabla1_1[[#This Row],[Total Buying Value]]</f>
        <v>-4.5359999999999445</v>
      </c>
      <c r="AA293" s="23">
        <f>Tabla1_1[[#This Row],[beneficio_descuento]]/Tabla1_1[[#This Row],[Total Selling Value]]</f>
        <v>-5.2941176470587582E-3</v>
      </c>
    </row>
    <row r="294" spans="1:27">
      <c r="A294">
        <v>44600</v>
      </c>
      <c r="B294" t="s">
        <v>44</v>
      </c>
      <c r="C294" t="s">
        <v>520</v>
      </c>
      <c r="D294">
        <v>11</v>
      </c>
      <c r="E294" t="s">
        <v>71</v>
      </c>
      <c r="F294" t="s">
        <v>138</v>
      </c>
      <c r="G294">
        <v>31</v>
      </c>
      <c r="H294" t="s">
        <v>95</v>
      </c>
      <c r="I294" t="s">
        <v>119</v>
      </c>
      <c r="J294" t="s">
        <v>122</v>
      </c>
      <c r="K294" s="4">
        <v>133</v>
      </c>
      <c r="L294" s="4">
        <v>155.61000000000001</v>
      </c>
      <c r="M294" s="4">
        <v>1463</v>
      </c>
      <c r="N294" s="4">
        <v>1711.71</v>
      </c>
      <c r="O294">
        <v>8</v>
      </c>
      <c r="P294" t="s">
        <v>127</v>
      </c>
      <c r="Q294">
        <v>2022</v>
      </c>
      <c r="R294" s="3">
        <v>44600</v>
      </c>
      <c r="S294" s="4">
        <v>530.63009999999997</v>
      </c>
      <c r="T294" s="4">
        <v>22.610000000000014</v>
      </c>
      <c r="U294" s="4">
        <v>248.71000000000015</v>
      </c>
      <c r="V294" s="23">
        <v>0.14529914529914539</v>
      </c>
      <c r="W294" t="s">
        <v>147</v>
      </c>
      <c r="X294" t="s">
        <v>219</v>
      </c>
      <c r="Y294" t="s">
        <v>516</v>
      </c>
      <c r="Z294" s="4">
        <f>Tabla1_1[[#This Row],[Total Selling Value]]-Tabla1_1[[#This Row],[total_discount_value]]-Tabla1_1[[#This Row],[Total Buying Value]]</f>
        <v>-281.92009999999982</v>
      </c>
      <c r="AA294" s="23">
        <f>Tabla1_1[[#This Row],[beneficio_descuento]]/Tabla1_1[[#This Row],[Total Selling Value]]</f>
        <v>-0.1647008547008546</v>
      </c>
    </row>
    <row r="295" spans="1:27">
      <c r="A295">
        <v>44600</v>
      </c>
      <c r="B295" t="s">
        <v>23</v>
      </c>
      <c r="C295" t="s">
        <v>521</v>
      </c>
      <c r="D295">
        <v>3</v>
      </c>
      <c r="E295" t="s">
        <v>71</v>
      </c>
      <c r="F295" t="s">
        <v>138</v>
      </c>
      <c r="G295">
        <v>35</v>
      </c>
      <c r="H295" t="s">
        <v>76</v>
      </c>
      <c r="I295" t="s">
        <v>119</v>
      </c>
      <c r="J295" t="s">
        <v>124</v>
      </c>
      <c r="K295" s="4">
        <v>44</v>
      </c>
      <c r="L295" s="4">
        <v>48.84</v>
      </c>
      <c r="M295" s="4">
        <v>132</v>
      </c>
      <c r="N295" s="4">
        <v>146.52000000000001</v>
      </c>
      <c r="O295">
        <v>8</v>
      </c>
      <c r="P295" t="s">
        <v>127</v>
      </c>
      <c r="Q295">
        <v>2022</v>
      </c>
      <c r="R295" s="3">
        <v>44600</v>
      </c>
      <c r="S295" s="4">
        <v>51.282000000000004</v>
      </c>
      <c r="T295" s="4">
        <v>4.8400000000000034</v>
      </c>
      <c r="U295" s="4">
        <v>14.52000000000001</v>
      </c>
      <c r="V295" s="23">
        <v>9.9099099099099155E-2</v>
      </c>
      <c r="W295" t="s">
        <v>179</v>
      </c>
      <c r="X295" t="s">
        <v>219</v>
      </c>
      <c r="Y295" t="s">
        <v>516</v>
      </c>
      <c r="Z295" s="4">
        <f>Tabla1_1[[#This Row],[Total Selling Value]]-Tabla1_1[[#This Row],[total_discount_value]]-Tabla1_1[[#This Row],[Total Buying Value]]</f>
        <v>-36.762</v>
      </c>
      <c r="AA295" s="23">
        <f>Tabla1_1[[#This Row],[beneficio_descuento]]/Tabla1_1[[#This Row],[Total Selling Value]]</f>
        <v>-0.25090090090090089</v>
      </c>
    </row>
    <row r="296" spans="1:27">
      <c r="A296">
        <v>44601</v>
      </c>
      <c r="B296" t="s">
        <v>38</v>
      </c>
      <c r="C296" t="s">
        <v>522</v>
      </c>
      <c r="D296">
        <v>14</v>
      </c>
      <c r="E296" t="s">
        <v>71</v>
      </c>
      <c r="F296" t="s">
        <v>71</v>
      </c>
      <c r="G296">
        <v>14</v>
      </c>
      <c r="H296" t="s">
        <v>88</v>
      </c>
      <c r="I296" t="s">
        <v>121</v>
      </c>
      <c r="J296" t="s">
        <v>123</v>
      </c>
      <c r="K296" s="4">
        <v>89</v>
      </c>
      <c r="L296" s="4">
        <v>117.48</v>
      </c>
      <c r="M296" s="4">
        <v>1246</v>
      </c>
      <c r="N296" s="4">
        <v>1644.72</v>
      </c>
      <c r="O296">
        <v>9</v>
      </c>
      <c r="P296" t="s">
        <v>127</v>
      </c>
      <c r="Q296">
        <v>2022</v>
      </c>
      <c r="R296" s="3">
        <v>44601</v>
      </c>
      <c r="S296" s="4">
        <v>230.26080000000002</v>
      </c>
      <c r="T296" s="4">
        <v>28.480000000000004</v>
      </c>
      <c r="U296" s="4">
        <v>398.72</v>
      </c>
      <c r="V296" s="23">
        <v>0.24242424242424243</v>
      </c>
      <c r="W296" t="s">
        <v>147</v>
      </c>
      <c r="X296" t="s">
        <v>216</v>
      </c>
      <c r="Y296" t="s">
        <v>516</v>
      </c>
      <c r="Z296" s="4">
        <f>Tabla1_1[[#This Row],[Total Selling Value]]-Tabla1_1[[#This Row],[total_discount_value]]-Tabla1_1[[#This Row],[Total Buying Value]]</f>
        <v>168.45920000000001</v>
      </c>
      <c r="AA296" s="23">
        <f>Tabla1_1[[#This Row],[beneficio_descuento]]/Tabla1_1[[#This Row],[Total Selling Value]]</f>
        <v>0.10242424242424243</v>
      </c>
    </row>
    <row r="297" spans="1:27">
      <c r="A297">
        <v>44604</v>
      </c>
      <c r="B297" t="s">
        <v>40</v>
      </c>
      <c r="C297" t="s">
        <v>523</v>
      </c>
      <c r="D297">
        <v>13</v>
      </c>
      <c r="E297" t="s">
        <v>70</v>
      </c>
      <c r="F297" t="s">
        <v>138</v>
      </c>
      <c r="G297">
        <v>7</v>
      </c>
      <c r="H297" t="s">
        <v>90</v>
      </c>
      <c r="I297" t="s">
        <v>120</v>
      </c>
      <c r="J297" t="s">
        <v>122</v>
      </c>
      <c r="K297" s="4">
        <v>148</v>
      </c>
      <c r="L297" s="4">
        <v>164.28</v>
      </c>
      <c r="M297" s="4">
        <v>1924</v>
      </c>
      <c r="N297" s="4">
        <v>2135.64</v>
      </c>
      <c r="O297">
        <v>12</v>
      </c>
      <c r="P297" t="s">
        <v>127</v>
      </c>
      <c r="Q297">
        <v>2022</v>
      </c>
      <c r="R297" s="3">
        <v>44604</v>
      </c>
      <c r="S297" s="4">
        <v>149.4948</v>
      </c>
      <c r="T297" s="4">
        <v>16.28</v>
      </c>
      <c r="U297" s="4">
        <v>211.64000000000001</v>
      </c>
      <c r="V297" s="23">
        <v>9.9099099099099114E-2</v>
      </c>
      <c r="W297" t="s">
        <v>178</v>
      </c>
      <c r="X297" t="s">
        <v>219</v>
      </c>
      <c r="Y297" t="s">
        <v>516</v>
      </c>
      <c r="Z297" s="4">
        <f>Tabla1_1[[#This Row],[Total Selling Value]]-Tabla1_1[[#This Row],[total_discount_value]]-Tabla1_1[[#This Row],[Total Buying Value]]</f>
        <v>62.145199999999932</v>
      </c>
      <c r="AA297" s="23">
        <f>Tabla1_1[[#This Row],[beneficio_descuento]]/Tabla1_1[[#This Row],[Total Selling Value]]</f>
        <v>2.9099099099099069E-2</v>
      </c>
    </row>
    <row r="298" spans="1:27">
      <c r="A298">
        <v>44606</v>
      </c>
      <c r="B298" t="s">
        <v>62</v>
      </c>
      <c r="C298" t="s">
        <v>524</v>
      </c>
      <c r="D298">
        <v>8</v>
      </c>
      <c r="E298" t="s">
        <v>71</v>
      </c>
      <c r="F298" t="s">
        <v>138</v>
      </c>
      <c r="G298">
        <v>29</v>
      </c>
      <c r="H298" t="s">
        <v>115</v>
      </c>
      <c r="I298" t="s">
        <v>121</v>
      </c>
      <c r="J298" t="s">
        <v>125</v>
      </c>
      <c r="K298" s="4">
        <v>18</v>
      </c>
      <c r="L298" s="4">
        <v>24.66</v>
      </c>
      <c r="M298" s="4">
        <v>144</v>
      </c>
      <c r="N298" s="4">
        <v>197.28</v>
      </c>
      <c r="O298">
        <v>14</v>
      </c>
      <c r="P298" t="s">
        <v>127</v>
      </c>
      <c r="Q298">
        <v>2022</v>
      </c>
      <c r="R298" s="3">
        <v>44606</v>
      </c>
      <c r="S298" s="4">
        <v>57.211199999999998</v>
      </c>
      <c r="T298" s="4">
        <v>6.66</v>
      </c>
      <c r="U298" s="4">
        <v>53.28</v>
      </c>
      <c r="V298" s="23">
        <v>0.27007299270072993</v>
      </c>
      <c r="W298" t="s">
        <v>179</v>
      </c>
      <c r="X298" t="s">
        <v>219</v>
      </c>
      <c r="Y298" t="s">
        <v>516</v>
      </c>
      <c r="Z298" s="4">
        <f>Tabla1_1[[#This Row],[Total Selling Value]]-Tabla1_1[[#This Row],[total_discount_value]]-Tabla1_1[[#This Row],[Total Buying Value]]</f>
        <v>-3.9311999999999898</v>
      </c>
      <c r="AA298" s="23">
        <f>Tabla1_1[[#This Row],[beneficio_descuento]]/Tabla1_1[[#This Row],[Total Selling Value]]</f>
        <v>-1.9927007299270022E-2</v>
      </c>
    </row>
    <row r="299" spans="1:27">
      <c r="A299">
        <v>44606</v>
      </c>
      <c r="B299" t="s">
        <v>53</v>
      </c>
      <c r="C299" t="s">
        <v>525</v>
      </c>
      <c r="D299">
        <v>3</v>
      </c>
      <c r="E299" t="s">
        <v>70</v>
      </c>
      <c r="F299" t="s">
        <v>138</v>
      </c>
      <c r="G299">
        <v>10</v>
      </c>
      <c r="H299" t="s">
        <v>105</v>
      </c>
      <c r="I299" t="s">
        <v>121</v>
      </c>
      <c r="J299" t="s">
        <v>125</v>
      </c>
      <c r="K299" s="4">
        <v>37</v>
      </c>
      <c r="L299" s="4">
        <v>41.81</v>
      </c>
      <c r="M299" s="4">
        <v>111</v>
      </c>
      <c r="N299" s="4">
        <v>125.43</v>
      </c>
      <c r="O299">
        <v>14</v>
      </c>
      <c r="P299" t="s">
        <v>127</v>
      </c>
      <c r="Q299">
        <v>2022</v>
      </c>
      <c r="R299" s="3">
        <v>44606</v>
      </c>
      <c r="S299" s="4">
        <v>12.543000000000001</v>
      </c>
      <c r="T299" s="4">
        <v>4.8100000000000023</v>
      </c>
      <c r="U299" s="4">
        <v>14.430000000000007</v>
      </c>
      <c r="V299" s="23">
        <v>0.11504424778761067</v>
      </c>
      <c r="W299" t="s">
        <v>179</v>
      </c>
      <c r="X299" t="s">
        <v>219</v>
      </c>
      <c r="Y299" t="s">
        <v>516</v>
      </c>
      <c r="Z299" s="4">
        <f>Tabla1_1[[#This Row],[Total Selling Value]]-Tabla1_1[[#This Row],[total_discount_value]]-Tabla1_1[[#This Row],[Total Buying Value]]</f>
        <v>1.8870000000000005</v>
      </c>
      <c r="AA299" s="23">
        <f>Tabla1_1[[#This Row],[beneficio_descuento]]/Tabla1_1[[#This Row],[Total Selling Value]]</f>
        <v>1.5044247787610623E-2</v>
      </c>
    </row>
    <row r="300" spans="1:27">
      <c r="A300">
        <v>44608</v>
      </c>
      <c r="B300" t="s">
        <v>38</v>
      </c>
      <c r="C300" t="s">
        <v>526</v>
      </c>
      <c r="D300">
        <v>1</v>
      </c>
      <c r="E300" t="s">
        <v>71</v>
      </c>
      <c r="F300" t="s">
        <v>138</v>
      </c>
      <c r="G300">
        <v>35</v>
      </c>
      <c r="H300" t="s">
        <v>88</v>
      </c>
      <c r="I300" t="s">
        <v>121</v>
      </c>
      <c r="J300" t="s">
        <v>123</v>
      </c>
      <c r="K300" s="4">
        <v>89</v>
      </c>
      <c r="L300" s="4">
        <v>117.48</v>
      </c>
      <c r="M300" s="4">
        <v>89</v>
      </c>
      <c r="N300" s="4">
        <v>117.48</v>
      </c>
      <c r="O300">
        <v>16</v>
      </c>
      <c r="P300" t="s">
        <v>127</v>
      </c>
      <c r="Q300">
        <v>2022</v>
      </c>
      <c r="R300" s="3">
        <v>44608</v>
      </c>
      <c r="S300" s="4">
        <v>41.118000000000002</v>
      </c>
      <c r="T300" s="4">
        <v>28.480000000000004</v>
      </c>
      <c r="U300" s="4">
        <v>28.480000000000004</v>
      </c>
      <c r="V300" s="23">
        <v>0.24242424242424246</v>
      </c>
      <c r="W300" t="s">
        <v>179</v>
      </c>
      <c r="X300" t="s">
        <v>219</v>
      </c>
      <c r="Y300" t="s">
        <v>516</v>
      </c>
      <c r="Z300" s="4">
        <f>Tabla1_1[[#This Row],[Total Selling Value]]-Tabla1_1[[#This Row],[total_discount_value]]-Tabla1_1[[#This Row],[Total Buying Value]]</f>
        <v>-12.638000000000005</v>
      </c>
      <c r="AA300" s="23">
        <f>Tabla1_1[[#This Row],[beneficio_descuento]]/Tabla1_1[[#This Row],[Total Selling Value]]</f>
        <v>-0.10757575757575762</v>
      </c>
    </row>
    <row r="301" spans="1:27">
      <c r="A301">
        <v>44611</v>
      </c>
      <c r="B301" t="s">
        <v>49</v>
      </c>
      <c r="C301" t="s">
        <v>527</v>
      </c>
      <c r="D301">
        <v>13</v>
      </c>
      <c r="E301" t="s">
        <v>71</v>
      </c>
      <c r="F301" t="s">
        <v>138</v>
      </c>
      <c r="G301">
        <v>25</v>
      </c>
      <c r="H301" t="s">
        <v>101</v>
      </c>
      <c r="I301" t="s">
        <v>119</v>
      </c>
      <c r="J301" t="s">
        <v>123</v>
      </c>
      <c r="K301" s="4">
        <v>105</v>
      </c>
      <c r="L301" s="4">
        <v>142.80000000000001</v>
      </c>
      <c r="M301" s="4">
        <v>1365</v>
      </c>
      <c r="N301" s="4">
        <v>1856.4</v>
      </c>
      <c r="O301">
        <v>19</v>
      </c>
      <c r="P301" t="s">
        <v>127</v>
      </c>
      <c r="Q301">
        <v>2022</v>
      </c>
      <c r="R301" s="3">
        <v>44611</v>
      </c>
      <c r="S301" s="4">
        <v>464.1</v>
      </c>
      <c r="T301" s="4">
        <v>37.800000000000011</v>
      </c>
      <c r="U301" s="4">
        <v>491.40000000000015</v>
      </c>
      <c r="V301" s="23">
        <v>0.26470588235294124</v>
      </c>
      <c r="W301" t="s">
        <v>147</v>
      </c>
      <c r="X301" t="s">
        <v>219</v>
      </c>
      <c r="Y301" t="s">
        <v>516</v>
      </c>
      <c r="Z301" s="4">
        <f>Tabla1_1[[#This Row],[Total Selling Value]]-Tabla1_1[[#This Row],[total_discount_value]]-Tabla1_1[[#This Row],[Total Buying Value]]</f>
        <v>27.300000000000182</v>
      </c>
      <c r="AA301" s="23">
        <f>Tabla1_1[[#This Row],[beneficio_descuento]]/Tabla1_1[[#This Row],[Total Selling Value]]</f>
        <v>1.4705882352941273E-2</v>
      </c>
    </row>
    <row r="302" spans="1:27">
      <c r="A302">
        <v>44612</v>
      </c>
      <c r="B302" t="s">
        <v>55</v>
      </c>
      <c r="C302" t="s">
        <v>528</v>
      </c>
      <c r="D302">
        <v>6</v>
      </c>
      <c r="E302" t="s">
        <v>70</v>
      </c>
      <c r="F302" t="s">
        <v>138</v>
      </c>
      <c r="G302">
        <v>18</v>
      </c>
      <c r="H302" t="s">
        <v>107</v>
      </c>
      <c r="I302" t="s">
        <v>120</v>
      </c>
      <c r="J302" t="s">
        <v>123</v>
      </c>
      <c r="K302" s="4">
        <v>73</v>
      </c>
      <c r="L302" s="4">
        <v>94.17</v>
      </c>
      <c r="M302" s="4">
        <v>438</v>
      </c>
      <c r="N302" s="4">
        <v>565.02</v>
      </c>
      <c r="O302">
        <v>20</v>
      </c>
      <c r="P302" t="s">
        <v>127</v>
      </c>
      <c r="Q302">
        <v>2022</v>
      </c>
      <c r="R302" s="3">
        <v>44612</v>
      </c>
      <c r="S302" s="4">
        <v>101.70359999999999</v>
      </c>
      <c r="T302" s="4">
        <v>21.17</v>
      </c>
      <c r="U302" s="4">
        <v>127.02000000000001</v>
      </c>
      <c r="V302" s="23">
        <v>0.22480620155038764</v>
      </c>
      <c r="W302" t="s">
        <v>179</v>
      </c>
      <c r="X302" t="s">
        <v>219</v>
      </c>
      <c r="Y302" t="s">
        <v>516</v>
      </c>
      <c r="Z302" s="4">
        <f>Tabla1_1[[#This Row],[Total Selling Value]]-Tabla1_1[[#This Row],[total_discount_value]]-Tabla1_1[[#This Row],[Total Buying Value]]</f>
        <v>25.316399999999987</v>
      </c>
      <c r="AA302" s="23">
        <f>Tabla1_1[[#This Row],[beneficio_descuento]]/Tabla1_1[[#This Row],[Total Selling Value]]</f>
        <v>4.4806201550387573E-2</v>
      </c>
    </row>
    <row r="303" spans="1:27">
      <c r="A303">
        <v>44615</v>
      </c>
      <c r="B303" t="s">
        <v>22</v>
      </c>
      <c r="C303" t="s">
        <v>529</v>
      </c>
      <c r="D303">
        <v>6</v>
      </c>
      <c r="E303" t="s">
        <v>71</v>
      </c>
      <c r="F303" t="s">
        <v>71</v>
      </c>
      <c r="G303">
        <v>36</v>
      </c>
      <c r="H303" t="s">
        <v>75</v>
      </c>
      <c r="I303" t="s">
        <v>120</v>
      </c>
      <c r="J303" t="s">
        <v>123</v>
      </c>
      <c r="K303" s="4">
        <v>112</v>
      </c>
      <c r="L303" s="4">
        <v>122.08</v>
      </c>
      <c r="M303" s="4">
        <v>672</v>
      </c>
      <c r="N303" s="4">
        <v>732.48</v>
      </c>
      <c r="O303">
        <v>23</v>
      </c>
      <c r="P303" t="s">
        <v>127</v>
      </c>
      <c r="Q303">
        <v>2022</v>
      </c>
      <c r="R303" s="3">
        <v>44615</v>
      </c>
      <c r="S303" s="4">
        <v>263.69279999999998</v>
      </c>
      <c r="T303" s="4">
        <v>10.079999999999998</v>
      </c>
      <c r="U303" s="4">
        <v>60.47999999999999</v>
      </c>
      <c r="V303" s="23">
        <v>8.2568807339449532E-2</v>
      </c>
      <c r="W303" t="s">
        <v>179</v>
      </c>
      <c r="X303" t="s">
        <v>216</v>
      </c>
      <c r="Y303" t="s">
        <v>516</v>
      </c>
      <c r="Z303" s="4">
        <f>Tabla1_1[[#This Row],[Total Selling Value]]-Tabla1_1[[#This Row],[total_discount_value]]-Tabla1_1[[#This Row],[Total Buying Value]]</f>
        <v>-203.21279999999996</v>
      </c>
      <c r="AA303" s="23">
        <f>Tabla1_1[[#This Row],[beneficio_descuento]]/Tabla1_1[[#This Row],[Total Selling Value]]</f>
        <v>-0.27743119266055039</v>
      </c>
    </row>
    <row r="304" spans="1:27">
      <c r="A304">
        <v>44615</v>
      </c>
      <c r="B304" t="s">
        <v>41</v>
      </c>
      <c r="C304" t="s">
        <v>530</v>
      </c>
      <c r="D304">
        <v>15</v>
      </c>
      <c r="E304" t="s">
        <v>71</v>
      </c>
      <c r="F304" t="s">
        <v>138</v>
      </c>
      <c r="G304">
        <v>10</v>
      </c>
      <c r="H304" t="s">
        <v>91</v>
      </c>
      <c r="I304" t="s">
        <v>120</v>
      </c>
      <c r="J304" t="s">
        <v>125</v>
      </c>
      <c r="K304" s="4">
        <v>13</v>
      </c>
      <c r="L304" s="4">
        <v>16.64</v>
      </c>
      <c r="M304" s="4">
        <v>195</v>
      </c>
      <c r="N304" s="4">
        <v>249.6</v>
      </c>
      <c r="O304">
        <v>23</v>
      </c>
      <c r="P304" t="s">
        <v>127</v>
      </c>
      <c r="Q304">
        <v>2022</v>
      </c>
      <c r="R304" s="3">
        <v>44615</v>
      </c>
      <c r="S304" s="4">
        <v>24.96</v>
      </c>
      <c r="T304" s="4">
        <v>3.6400000000000006</v>
      </c>
      <c r="U304" s="4">
        <v>54.600000000000009</v>
      </c>
      <c r="V304" s="23">
        <v>0.21875000000000003</v>
      </c>
      <c r="W304" t="s">
        <v>179</v>
      </c>
      <c r="X304" t="s">
        <v>219</v>
      </c>
      <c r="Y304" t="s">
        <v>516</v>
      </c>
      <c r="Z304" s="4">
        <f>Tabla1_1[[#This Row],[Total Selling Value]]-Tabla1_1[[#This Row],[total_discount_value]]-Tabla1_1[[#This Row],[Total Buying Value]]</f>
        <v>29.639999999999986</v>
      </c>
      <c r="AA304" s="23">
        <f>Tabla1_1[[#This Row],[beneficio_descuento]]/Tabla1_1[[#This Row],[Total Selling Value]]</f>
        <v>0.11874999999999995</v>
      </c>
    </row>
    <row r="305" spans="1:27">
      <c r="A305">
        <v>44615</v>
      </c>
      <c r="B305" t="s">
        <v>63</v>
      </c>
      <c r="C305" t="s">
        <v>531</v>
      </c>
      <c r="D305">
        <v>8</v>
      </c>
      <c r="E305" t="s">
        <v>70</v>
      </c>
      <c r="F305" t="s">
        <v>71</v>
      </c>
      <c r="G305">
        <v>11</v>
      </c>
      <c r="H305" t="s">
        <v>116</v>
      </c>
      <c r="I305" t="s">
        <v>121</v>
      </c>
      <c r="J305" t="s">
        <v>123</v>
      </c>
      <c r="K305" s="4">
        <v>90</v>
      </c>
      <c r="L305" s="4">
        <v>96.3</v>
      </c>
      <c r="M305" s="4">
        <v>720</v>
      </c>
      <c r="N305" s="4">
        <v>770.4</v>
      </c>
      <c r="O305">
        <v>23</v>
      </c>
      <c r="P305" t="s">
        <v>127</v>
      </c>
      <c r="Q305">
        <v>2022</v>
      </c>
      <c r="R305" s="3">
        <v>44615</v>
      </c>
      <c r="S305" s="4">
        <v>84.744</v>
      </c>
      <c r="T305" s="4">
        <v>6.2999999999999972</v>
      </c>
      <c r="U305" s="4">
        <v>50.399999999999977</v>
      </c>
      <c r="V305" s="23">
        <v>6.5420560747663517E-2</v>
      </c>
      <c r="W305" t="s">
        <v>179</v>
      </c>
      <c r="X305" t="s">
        <v>216</v>
      </c>
      <c r="Y305" t="s">
        <v>516</v>
      </c>
      <c r="Z305" s="4">
        <f>Tabla1_1[[#This Row],[Total Selling Value]]-Tabla1_1[[#This Row],[total_discount_value]]-Tabla1_1[[#This Row],[Total Buying Value]]</f>
        <v>-34.344000000000051</v>
      </c>
      <c r="AA305" s="23">
        <f>Tabla1_1[[#This Row],[beneficio_descuento]]/Tabla1_1[[#This Row],[Total Selling Value]]</f>
        <v>-4.4579439252336518E-2</v>
      </c>
    </row>
    <row r="306" spans="1:27">
      <c r="A306">
        <v>44619</v>
      </c>
      <c r="B306" t="s">
        <v>55</v>
      </c>
      <c r="C306" t="s">
        <v>532</v>
      </c>
      <c r="D306">
        <v>7</v>
      </c>
      <c r="E306" t="s">
        <v>70</v>
      </c>
      <c r="F306" t="s">
        <v>138</v>
      </c>
      <c r="G306">
        <v>38</v>
      </c>
      <c r="H306" t="s">
        <v>107</v>
      </c>
      <c r="I306" t="s">
        <v>120</v>
      </c>
      <c r="J306" t="s">
        <v>123</v>
      </c>
      <c r="K306" s="4">
        <v>73</v>
      </c>
      <c r="L306" s="4">
        <v>94.17</v>
      </c>
      <c r="M306" s="4">
        <v>511</v>
      </c>
      <c r="N306" s="4">
        <v>659.19</v>
      </c>
      <c r="O306">
        <v>27</v>
      </c>
      <c r="P306" t="s">
        <v>127</v>
      </c>
      <c r="Q306">
        <v>2022</v>
      </c>
      <c r="R306" s="3">
        <v>44619</v>
      </c>
      <c r="S306" s="4">
        <v>250.49220000000003</v>
      </c>
      <c r="T306" s="4">
        <v>21.17</v>
      </c>
      <c r="U306" s="4">
        <v>148.19</v>
      </c>
      <c r="V306" s="23">
        <v>0.22480620155038758</v>
      </c>
      <c r="W306" t="s">
        <v>179</v>
      </c>
      <c r="X306" t="s">
        <v>219</v>
      </c>
      <c r="Y306" t="s">
        <v>516</v>
      </c>
      <c r="Z306" s="4">
        <f>Tabla1_1[[#This Row],[Total Selling Value]]-Tabla1_1[[#This Row],[total_discount_value]]-Tabla1_1[[#This Row],[Total Buying Value]]</f>
        <v>-102.30219999999997</v>
      </c>
      <c r="AA306" s="23">
        <f>Tabla1_1[[#This Row],[beneficio_descuento]]/Tabla1_1[[#This Row],[Total Selling Value]]</f>
        <v>-0.15519379844961234</v>
      </c>
    </row>
    <row r="307" spans="1:27">
      <c r="A307">
        <v>44619</v>
      </c>
      <c r="B307" t="s">
        <v>44</v>
      </c>
      <c r="C307" t="s">
        <v>533</v>
      </c>
      <c r="D307">
        <v>15</v>
      </c>
      <c r="E307" t="s">
        <v>70</v>
      </c>
      <c r="F307" t="s">
        <v>71</v>
      </c>
      <c r="G307">
        <v>23</v>
      </c>
      <c r="H307" t="s">
        <v>95</v>
      </c>
      <c r="I307" t="s">
        <v>119</v>
      </c>
      <c r="J307" t="s">
        <v>122</v>
      </c>
      <c r="K307" s="4">
        <v>133</v>
      </c>
      <c r="L307" s="4">
        <v>155.61000000000001</v>
      </c>
      <c r="M307" s="4">
        <v>1995</v>
      </c>
      <c r="N307" s="4">
        <v>2334.15</v>
      </c>
      <c r="O307">
        <v>27</v>
      </c>
      <c r="P307" t="s">
        <v>127</v>
      </c>
      <c r="Q307">
        <v>2022</v>
      </c>
      <c r="R307" s="3">
        <v>44619</v>
      </c>
      <c r="S307" s="4">
        <v>536.85450000000003</v>
      </c>
      <c r="T307" s="4">
        <v>22.610000000000014</v>
      </c>
      <c r="U307" s="4">
        <v>339.1500000000002</v>
      </c>
      <c r="V307" s="23">
        <v>0.14529914529914539</v>
      </c>
      <c r="W307" t="s">
        <v>178</v>
      </c>
      <c r="X307" t="s">
        <v>216</v>
      </c>
      <c r="Y307" t="s">
        <v>516</v>
      </c>
      <c r="Z307" s="4">
        <f>Tabla1_1[[#This Row],[Total Selling Value]]-Tabla1_1[[#This Row],[total_discount_value]]-Tabla1_1[[#This Row],[Total Buying Value]]</f>
        <v>-197.70449999999983</v>
      </c>
      <c r="AA307" s="23">
        <f>Tabla1_1[[#This Row],[beneficio_descuento]]/Tabla1_1[[#This Row],[Total Selling Value]]</f>
        <v>-8.4700854700854616E-2</v>
      </c>
    </row>
    <row r="308" spans="1:27">
      <c r="A308">
        <v>44620</v>
      </c>
      <c r="B308" t="s">
        <v>28</v>
      </c>
      <c r="C308" t="s">
        <v>534</v>
      </c>
      <c r="D308">
        <v>15</v>
      </c>
      <c r="E308" t="s">
        <v>70</v>
      </c>
      <c r="F308" t="s">
        <v>138</v>
      </c>
      <c r="G308">
        <v>54</v>
      </c>
      <c r="H308" t="s">
        <v>93</v>
      </c>
      <c r="I308" t="s">
        <v>118</v>
      </c>
      <c r="J308" t="s">
        <v>123</v>
      </c>
      <c r="K308" s="4">
        <v>67</v>
      </c>
      <c r="L308" s="4">
        <v>85.76</v>
      </c>
      <c r="M308" s="4">
        <v>1005</v>
      </c>
      <c r="N308" s="4">
        <v>1286.4000000000001</v>
      </c>
      <c r="O308">
        <v>28</v>
      </c>
      <c r="P308" t="s">
        <v>127</v>
      </c>
      <c r="Q308">
        <v>2022</v>
      </c>
      <c r="R308" s="3">
        <v>44620</v>
      </c>
      <c r="S308" s="4">
        <v>694.65600000000006</v>
      </c>
      <c r="T308" s="4">
        <v>18.760000000000005</v>
      </c>
      <c r="U308" s="4">
        <v>281.40000000000009</v>
      </c>
      <c r="V308" s="23">
        <v>0.21875000000000006</v>
      </c>
      <c r="W308" t="s">
        <v>147</v>
      </c>
      <c r="X308" t="s">
        <v>219</v>
      </c>
      <c r="Y308" t="s">
        <v>516</v>
      </c>
      <c r="Z308" s="4">
        <f>Tabla1_1[[#This Row],[Total Selling Value]]-Tabla1_1[[#This Row],[total_discount_value]]-Tabla1_1[[#This Row],[Total Buying Value]]</f>
        <v>-413.25599999999997</v>
      </c>
      <c r="AA308" s="23">
        <f>Tabla1_1[[#This Row],[beneficio_descuento]]/Tabla1_1[[#This Row],[Total Selling Value]]</f>
        <v>-0.32124999999999998</v>
      </c>
    </row>
    <row r="309" spans="1:27">
      <c r="A309">
        <v>44624</v>
      </c>
      <c r="B309" t="s">
        <v>62</v>
      </c>
      <c r="C309" t="s">
        <v>535</v>
      </c>
      <c r="D309">
        <v>13</v>
      </c>
      <c r="E309" t="s">
        <v>68</v>
      </c>
      <c r="F309" t="s">
        <v>71</v>
      </c>
      <c r="G309">
        <v>53</v>
      </c>
      <c r="H309" t="s">
        <v>115</v>
      </c>
      <c r="I309" t="s">
        <v>121</v>
      </c>
      <c r="J309" t="s">
        <v>125</v>
      </c>
      <c r="K309" s="4">
        <v>18</v>
      </c>
      <c r="L309" s="4">
        <v>24.66</v>
      </c>
      <c r="M309" s="4">
        <v>234</v>
      </c>
      <c r="N309" s="4">
        <v>320.58</v>
      </c>
      <c r="O309">
        <v>4</v>
      </c>
      <c r="P309" t="s">
        <v>128</v>
      </c>
      <c r="Q309">
        <v>2022</v>
      </c>
      <c r="R309" s="3">
        <v>44624</v>
      </c>
      <c r="S309" s="4">
        <v>169.9074</v>
      </c>
      <c r="T309" s="4">
        <v>6.66</v>
      </c>
      <c r="U309" s="4">
        <v>86.58</v>
      </c>
      <c r="V309" s="23">
        <v>0.27007299270072993</v>
      </c>
      <c r="W309" t="s">
        <v>179</v>
      </c>
      <c r="X309" t="s">
        <v>216</v>
      </c>
      <c r="Y309" t="s">
        <v>536</v>
      </c>
      <c r="Z309" s="4">
        <f>Tabla1_1[[#This Row],[Total Selling Value]]-Tabla1_1[[#This Row],[total_discount_value]]-Tabla1_1[[#This Row],[Total Buying Value]]</f>
        <v>-83.327400000000011</v>
      </c>
      <c r="AA309" s="23">
        <f>Tabla1_1[[#This Row],[beneficio_descuento]]/Tabla1_1[[#This Row],[Total Selling Value]]</f>
        <v>-0.2599270072992701</v>
      </c>
    </row>
    <row r="310" spans="1:27">
      <c r="A310">
        <v>44626</v>
      </c>
      <c r="B310" t="s">
        <v>23</v>
      </c>
      <c r="C310" t="s">
        <v>537</v>
      </c>
      <c r="D310">
        <v>2</v>
      </c>
      <c r="E310" t="s">
        <v>70</v>
      </c>
      <c r="F310" t="s">
        <v>138</v>
      </c>
      <c r="G310">
        <v>38</v>
      </c>
      <c r="H310" t="s">
        <v>76</v>
      </c>
      <c r="I310" t="s">
        <v>119</v>
      </c>
      <c r="J310" t="s">
        <v>124</v>
      </c>
      <c r="K310" s="4">
        <v>44</v>
      </c>
      <c r="L310" s="4">
        <v>48.84</v>
      </c>
      <c r="M310" s="4">
        <v>88</v>
      </c>
      <c r="N310" s="4">
        <v>97.68</v>
      </c>
      <c r="O310">
        <v>6</v>
      </c>
      <c r="P310" t="s">
        <v>128</v>
      </c>
      <c r="Q310">
        <v>2022</v>
      </c>
      <c r="R310" s="3">
        <v>44626</v>
      </c>
      <c r="S310" s="4">
        <v>37.118400000000001</v>
      </c>
      <c r="T310" s="4">
        <v>4.8400000000000034</v>
      </c>
      <c r="U310" s="4">
        <v>9.6800000000000068</v>
      </c>
      <c r="V310" s="23">
        <v>9.9099099099099155E-2</v>
      </c>
      <c r="W310" t="s">
        <v>179</v>
      </c>
      <c r="X310" t="s">
        <v>219</v>
      </c>
      <c r="Y310" t="s">
        <v>536</v>
      </c>
      <c r="Z310" s="4">
        <f>Tabla1_1[[#This Row],[Total Selling Value]]-Tabla1_1[[#This Row],[total_discount_value]]-Tabla1_1[[#This Row],[Total Buying Value]]</f>
        <v>-27.438399999999994</v>
      </c>
      <c r="AA310" s="23">
        <f>Tabla1_1[[#This Row],[beneficio_descuento]]/Tabla1_1[[#This Row],[Total Selling Value]]</f>
        <v>-0.28090090090090081</v>
      </c>
    </row>
    <row r="311" spans="1:27">
      <c r="A311">
        <v>44627</v>
      </c>
      <c r="B311" t="s">
        <v>26</v>
      </c>
      <c r="C311" t="s">
        <v>538</v>
      </c>
      <c r="D311">
        <v>1</v>
      </c>
      <c r="E311" t="s">
        <v>70</v>
      </c>
      <c r="F311" t="s">
        <v>138</v>
      </c>
      <c r="G311">
        <v>33</v>
      </c>
      <c r="H311" t="s">
        <v>79</v>
      </c>
      <c r="I311" t="s">
        <v>119</v>
      </c>
      <c r="J311" t="s">
        <v>123</v>
      </c>
      <c r="K311" s="4">
        <v>71</v>
      </c>
      <c r="L311" s="4">
        <v>80.94</v>
      </c>
      <c r="M311" s="4">
        <v>71</v>
      </c>
      <c r="N311" s="4">
        <v>80.94</v>
      </c>
      <c r="O311">
        <v>7</v>
      </c>
      <c r="P311" t="s">
        <v>128</v>
      </c>
      <c r="Q311">
        <v>2022</v>
      </c>
      <c r="R311" s="3">
        <v>44627</v>
      </c>
      <c r="S311" s="4">
        <v>26.7102</v>
      </c>
      <c r="T311" s="4">
        <v>9.9399999999999977</v>
      </c>
      <c r="U311" s="4">
        <v>9.9399999999999977</v>
      </c>
      <c r="V311" s="23">
        <v>0.12280701754385963</v>
      </c>
      <c r="W311" t="s">
        <v>179</v>
      </c>
      <c r="X311" t="s">
        <v>219</v>
      </c>
      <c r="Y311" t="s">
        <v>536</v>
      </c>
      <c r="Z311" s="4">
        <f>Tabla1_1[[#This Row],[Total Selling Value]]-Tabla1_1[[#This Row],[total_discount_value]]-Tabla1_1[[#This Row],[Total Buying Value]]</f>
        <v>-16.770200000000003</v>
      </c>
      <c r="AA311" s="23">
        <f>Tabla1_1[[#This Row],[beneficio_descuento]]/Tabla1_1[[#This Row],[Total Selling Value]]</f>
        <v>-0.2071929824561404</v>
      </c>
    </row>
    <row r="312" spans="1:27">
      <c r="A312">
        <v>44628</v>
      </c>
      <c r="B312" t="s">
        <v>31</v>
      </c>
      <c r="C312" t="s">
        <v>539</v>
      </c>
      <c r="D312">
        <v>6</v>
      </c>
      <c r="E312" t="s">
        <v>70</v>
      </c>
      <c r="F312" t="s">
        <v>71</v>
      </c>
      <c r="G312">
        <v>32</v>
      </c>
      <c r="H312" t="s">
        <v>81</v>
      </c>
      <c r="I312" t="s">
        <v>118</v>
      </c>
      <c r="J312" t="s">
        <v>123</v>
      </c>
      <c r="K312" s="4">
        <v>76</v>
      </c>
      <c r="L312" s="4">
        <v>82.08</v>
      </c>
      <c r="M312" s="4">
        <v>456</v>
      </c>
      <c r="N312" s="4">
        <v>492.48</v>
      </c>
      <c r="O312">
        <v>8</v>
      </c>
      <c r="P312" t="s">
        <v>128</v>
      </c>
      <c r="Q312">
        <v>2022</v>
      </c>
      <c r="R312" s="3">
        <v>44628</v>
      </c>
      <c r="S312" s="4">
        <v>157.59360000000001</v>
      </c>
      <c r="T312" s="4">
        <v>6.0799999999999983</v>
      </c>
      <c r="U312" s="4">
        <v>36.47999999999999</v>
      </c>
      <c r="V312" s="23">
        <v>7.4074074074074056E-2</v>
      </c>
      <c r="W312" t="s">
        <v>179</v>
      </c>
      <c r="X312" t="s">
        <v>216</v>
      </c>
      <c r="Y312" t="s">
        <v>536</v>
      </c>
      <c r="Z312" s="4">
        <f>Tabla1_1[[#This Row],[Total Selling Value]]-Tabla1_1[[#This Row],[total_discount_value]]-Tabla1_1[[#This Row],[Total Buying Value]]</f>
        <v>-121.11360000000002</v>
      </c>
      <c r="AA312" s="23">
        <f>Tabla1_1[[#This Row],[beneficio_descuento]]/Tabla1_1[[#This Row],[Total Selling Value]]</f>
        <v>-0.24592592592592596</v>
      </c>
    </row>
    <row r="313" spans="1:27">
      <c r="A313">
        <v>44629</v>
      </c>
      <c r="B313" t="s">
        <v>48</v>
      </c>
      <c r="C313" t="s">
        <v>540</v>
      </c>
      <c r="D313">
        <v>3</v>
      </c>
      <c r="E313" t="s">
        <v>70</v>
      </c>
      <c r="F313" t="s">
        <v>71</v>
      </c>
      <c r="G313">
        <v>36</v>
      </c>
      <c r="H313" t="s">
        <v>99</v>
      </c>
      <c r="I313" t="s">
        <v>121</v>
      </c>
      <c r="J313" t="s">
        <v>122</v>
      </c>
      <c r="K313" s="4">
        <v>148</v>
      </c>
      <c r="L313" s="4">
        <v>201.28</v>
      </c>
      <c r="M313" s="4">
        <v>444</v>
      </c>
      <c r="N313" s="4">
        <v>603.84</v>
      </c>
      <c r="O313">
        <v>9</v>
      </c>
      <c r="P313" t="s">
        <v>128</v>
      </c>
      <c r="Q313">
        <v>2022</v>
      </c>
      <c r="R313" s="3">
        <v>44629</v>
      </c>
      <c r="S313" s="4">
        <v>217.38239999999999</v>
      </c>
      <c r="T313" s="4">
        <v>53.28</v>
      </c>
      <c r="U313" s="4">
        <v>159.84</v>
      </c>
      <c r="V313" s="23">
        <v>0.26470588235294118</v>
      </c>
      <c r="W313" t="s">
        <v>179</v>
      </c>
      <c r="X313" t="s">
        <v>216</v>
      </c>
      <c r="Y313" t="s">
        <v>536</v>
      </c>
      <c r="Z313" s="4">
        <f>Tabla1_1[[#This Row],[Total Selling Value]]-Tabla1_1[[#This Row],[total_discount_value]]-Tabla1_1[[#This Row],[Total Buying Value]]</f>
        <v>-57.54239999999993</v>
      </c>
      <c r="AA313" s="23">
        <f>Tabla1_1[[#This Row],[beneficio_descuento]]/Tabla1_1[[#This Row],[Total Selling Value]]</f>
        <v>-9.5294117647058696E-2</v>
      </c>
    </row>
    <row r="314" spans="1:27">
      <c r="A314">
        <v>44629</v>
      </c>
      <c r="B314" t="s">
        <v>23</v>
      </c>
      <c r="C314" t="s">
        <v>541</v>
      </c>
      <c r="D314">
        <v>11</v>
      </c>
      <c r="E314" t="s">
        <v>71</v>
      </c>
      <c r="F314" t="s">
        <v>138</v>
      </c>
      <c r="G314">
        <v>37</v>
      </c>
      <c r="H314" t="s">
        <v>76</v>
      </c>
      <c r="I314" t="s">
        <v>119</v>
      </c>
      <c r="J314" t="s">
        <v>124</v>
      </c>
      <c r="K314" s="4">
        <v>44</v>
      </c>
      <c r="L314" s="4">
        <v>48.84</v>
      </c>
      <c r="M314" s="4">
        <v>484</v>
      </c>
      <c r="N314" s="4">
        <v>537.24</v>
      </c>
      <c r="O314">
        <v>9</v>
      </c>
      <c r="P314" t="s">
        <v>128</v>
      </c>
      <c r="Q314">
        <v>2022</v>
      </c>
      <c r="R314" s="3">
        <v>44629</v>
      </c>
      <c r="S314" s="4">
        <v>198.77879999999999</v>
      </c>
      <c r="T314" s="4">
        <v>4.8400000000000034</v>
      </c>
      <c r="U314" s="4">
        <v>53.240000000000038</v>
      </c>
      <c r="V314" s="23">
        <v>9.9099099099099169E-2</v>
      </c>
      <c r="W314" t="s">
        <v>179</v>
      </c>
      <c r="X314" t="s">
        <v>219</v>
      </c>
      <c r="Y314" t="s">
        <v>536</v>
      </c>
      <c r="Z314" s="4">
        <f>Tabla1_1[[#This Row],[Total Selling Value]]-Tabla1_1[[#This Row],[total_discount_value]]-Tabla1_1[[#This Row],[Total Buying Value]]</f>
        <v>-145.53879999999998</v>
      </c>
      <c r="AA314" s="23">
        <f>Tabla1_1[[#This Row],[beneficio_descuento]]/Tabla1_1[[#This Row],[Total Selling Value]]</f>
        <v>-0.27090090090090085</v>
      </c>
    </row>
    <row r="315" spans="1:27">
      <c r="A315">
        <v>44630</v>
      </c>
      <c r="B315" t="s">
        <v>58</v>
      </c>
      <c r="C315" t="s">
        <v>542</v>
      </c>
      <c r="D315">
        <v>12</v>
      </c>
      <c r="E315" t="s">
        <v>68</v>
      </c>
      <c r="F315" t="s">
        <v>71</v>
      </c>
      <c r="G315">
        <v>54</v>
      </c>
      <c r="H315" t="s">
        <v>110</v>
      </c>
      <c r="I315" t="s">
        <v>121</v>
      </c>
      <c r="J315" t="s">
        <v>123</v>
      </c>
      <c r="K315" s="4">
        <v>95</v>
      </c>
      <c r="L315" s="4">
        <v>119.7</v>
      </c>
      <c r="M315" s="4">
        <v>1140</v>
      </c>
      <c r="N315" s="4">
        <v>1436.4</v>
      </c>
      <c r="O315">
        <v>10</v>
      </c>
      <c r="P315" t="s">
        <v>128</v>
      </c>
      <c r="Q315">
        <v>2022</v>
      </c>
      <c r="R315" s="3">
        <v>44630</v>
      </c>
      <c r="S315" s="4">
        <v>775.65600000000006</v>
      </c>
      <c r="T315" s="4">
        <v>24.700000000000003</v>
      </c>
      <c r="U315" s="4">
        <v>296.40000000000003</v>
      </c>
      <c r="V315" s="23">
        <v>0.20634920634920637</v>
      </c>
      <c r="W315" t="s">
        <v>147</v>
      </c>
      <c r="X315" t="s">
        <v>216</v>
      </c>
      <c r="Y315" t="s">
        <v>536</v>
      </c>
      <c r="Z315" s="4">
        <f>Tabla1_1[[#This Row],[Total Selling Value]]-Tabla1_1[[#This Row],[total_discount_value]]-Tabla1_1[[#This Row],[Total Buying Value]]</f>
        <v>-479.25599999999997</v>
      </c>
      <c r="AA315" s="23">
        <f>Tabla1_1[[#This Row],[beneficio_descuento]]/Tabla1_1[[#This Row],[Total Selling Value]]</f>
        <v>-0.33365079365079359</v>
      </c>
    </row>
    <row r="316" spans="1:27">
      <c r="A316">
        <v>44634</v>
      </c>
      <c r="B316" t="s">
        <v>41</v>
      </c>
      <c r="C316" t="s">
        <v>543</v>
      </c>
      <c r="D316">
        <v>2</v>
      </c>
      <c r="E316" t="s">
        <v>70</v>
      </c>
      <c r="F316" t="s">
        <v>138</v>
      </c>
      <c r="G316">
        <v>28</v>
      </c>
      <c r="H316" t="s">
        <v>91</v>
      </c>
      <c r="I316" t="s">
        <v>120</v>
      </c>
      <c r="J316" t="s">
        <v>125</v>
      </c>
      <c r="K316" s="4">
        <v>13</v>
      </c>
      <c r="L316" s="4">
        <v>16.64</v>
      </c>
      <c r="M316" s="4">
        <v>26</v>
      </c>
      <c r="N316" s="4">
        <v>33.28</v>
      </c>
      <c r="O316">
        <v>14</v>
      </c>
      <c r="P316" t="s">
        <v>128</v>
      </c>
      <c r="Q316">
        <v>2022</v>
      </c>
      <c r="R316" s="3">
        <v>44634</v>
      </c>
      <c r="S316" s="4">
        <v>9.3184000000000005</v>
      </c>
      <c r="T316" s="4">
        <v>3.6400000000000006</v>
      </c>
      <c r="U316" s="4">
        <v>7.2800000000000011</v>
      </c>
      <c r="V316" s="23">
        <v>0.21875000000000003</v>
      </c>
      <c r="W316" t="s">
        <v>179</v>
      </c>
      <c r="X316" t="s">
        <v>219</v>
      </c>
      <c r="Y316" t="s">
        <v>536</v>
      </c>
      <c r="Z316" s="4">
        <f>Tabla1_1[[#This Row],[Total Selling Value]]-Tabla1_1[[#This Row],[total_discount_value]]-Tabla1_1[[#This Row],[Total Buying Value]]</f>
        <v>-2.0383999999999993</v>
      </c>
      <c r="AA316" s="23">
        <f>Tabla1_1[[#This Row],[beneficio_descuento]]/Tabla1_1[[#This Row],[Total Selling Value]]</f>
        <v>-6.1249999999999978E-2</v>
      </c>
    </row>
    <row r="317" spans="1:27">
      <c r="A317">
        <v>44634</v>
      </c>
      <c r="B317" t="s">
        <v>62</v>
      </c>
      <c r="C317" t="s">
        <v>544</v>
      </c>
      <c r="D317">
        <v>13</v>
      </c>
      <c r="E317" t="s">
        <v>70</v>
      </c>
      <c r="F317" t="s">
        <v>71</v>
      </c>
      <c r="G317">
        <v>8</v>
      </c>
      <c r="H317" t="s">
        <v>115</v>
      </c>
      <c r="I317" t="s">
        <v>121</v>
      </c>
      <c r="J317" t="s">
        <v>125</v>
      </c>
      <c r="K317" s="4">
        <v>18</v>
      </c>
      <c r="L317" s="4">
        <v>24.66</v>
      </c>
      <c r="M317" s="4">
        <v>234</v>
      </c>
      <c r="N317" s="4">
        <v>320.58</v>
      </c>
      <c r="O317">
        <v>14</v>
      </c>
      <c r="P317" t="s">
        <v>128</v>
      </c>
      <c r="Q317">
        <v>2022</v>
      </c>
      <c r="R317" s="3">
        <v>44634</v>
      </c>
      <c r="S317" s="4">
        <v>25.6464</v>
      </c>
      <c r="T317" s="4">
        <v>6.66</v>
      </c>
      <c r="U317" s="4">
        <v>86.58</v>
      </c>
      <c r="V317" s="23">
        <v>0.27007299270072993</v>
      </c>
      <c r="W317" t="s">
        <v>179</v>
      </c>
      <c r="X317" t="s">
        <v>216</v>
      </c>
      <c r="Y317" t="s">
        <v>536</v>
      </c>
      <c r="Z317" s="4">
        <f>Tabla1_1[[#This Row],[Total Selling Value]]-Tabla1_1[[#This Row],[total_discount_value]]-Tabla1_1[[#This Row],[Total Buying Value]]</f>
        <v>60.933599999999956</v>
      </c>
      <c r="AA317" s="23">
        <f>Tabla1_1[[#This Row],[beneficio_descuento]]/Tabla1_1[[#This Row],[Total Selling Value]]</f>
        <v>0.1900729927007298</v>
      </c>
    </row>
    <row r="318" spans="1:27">
      <c r="A318">
        <v>44638</v>
      </c>
      <c r="B318" t="s">
        <v>60</v>
      </c>
      <c r="C318" t="s">
        <v>545</v>
      </c>
      <c r="D318">
        <v>2</v>
      </c>
      <c r="E318" t="s">
        <v>71</v>
      </c>
      <c r="F318" t="s">
        <v>138</v>
      </c>
      <c r="G318">
        <v>51</v>
      </c>
      <c r="H318" t="s">
        <v>112</v>
      </c>
      <c r="I318" t="s">
        <v>120</v>
      </c>
      <c r="J318" t="s">
        <v>122</v>
      </c>
      <c r="K318" s="4">
        <v>150</v>
      </c>
      <c r="L318" s="4">
        <v>210</v>
      </c>
      <c r="M318" s="4">
        <v>300</v>
      </c>
      <c r="N318" s="4">
        <v>420</v>
      </c>
      <c r="O318">
        <v>18</v>
      </c>
      <c r="P318" t="s">
        <v>128</v>
      </c>
      <c r="Q318">
        <v>2022</v>
      </c>
      <c r="R318" s="3">
        <v>44638</v>
      </c>
      <c r="S318" s="4">
        <v>214.20000000000002</v>
      </c>
      <c r="T318" s="4">
        <v>60</v>
      </c>
      <c r="U318" s="4">
        <v>120</v>
      </c>
      <c r="V318" s="23">
        <v>0.2857142857142857</v>
      </c>
      <c r="W318" t="s">
        <v>179</v>
      </c>
      <c r="X318" t="s">
        <v>219</v>
      </c>
      <c r="Y318" t="s">
        <v>536</v>
      </c>
      <c r="Z318" s="4">
        <f>Tabla1_1[[#This Row],[Total Selling Value]]-Tabla1_1[[#This Row],[total_discount_value]]-Tabla1_1[[#This Row],[Total Buying Value]]</f>
        <v>-94.200000000000017</v>
      </c>
      <c r="AA318" s="23">
        <f>Tabla1_1[[#This Row],[beneficio_descuento]]/Tabla1_1[[#This Row],[Total Selling Value]]</f>
        <v>-0.22428571428571434</v>
      </c>
    </row>
    <row r="319" spans="1:27">
      <c r="A319">
        <v>44638</v>
      </c>
      <c r="B319" t="s">
        <v>46</v>
      </c>
      <c r="C319" t="s">
        <v>546</v>
      </c>
      <c r="D319">
        <v>10</v>
      </c>
      <c r="E319" t="s">
        <v>70</v>
      </c>
      <c r="F319" t="s">
        <v>138</v>
      </c>
      <c r="G319">
        <v>11</v>
      </c>
      <c r="H319" t="s">
        <v>97</v>
      </c>
      <c r="I319" t="s">
        <v>121</v>
      </c>
      <c r="J319" t="s">
        <v>124</v>
      </c>
      <c r="K319" s="4">
        <v>48</v>
      </c>
      <c r="L319" s="4">
        <v>57.12</v>
      </c>
      <c r="M319" s="4">
        <v>480</v>
      </c>
      <c r="N319" s="4">
        <v>571.20000000000005</v>
      </c>
      <c r="O319">
        <v>18</v>
      </c>
      <c r="P319" t="s">
        <v>128</v>
      </c>
      <c r="Q319">
        <v>2022</v>
      </c>
      <c r="R319" s="3">
        <v>44638</v>
      </c>
      <c r="S319" s="4">
        <v>62.832000000000008</v>
      </c>
      <c r="T319" s="4">
        <v>9.1199999999999974</v>
      </c>
      <c r="U319" s="4">
        <v>91.199999999999974</v>
      </c>
      <c r="V319" s="23">
        <v>0.15966386554621842</v>
      </c>
      <c r="W319" t="s">
        <v>179</v>
      </c>
      <c r="X319" t="s">
        <v>219</v>
      </c>
      <c r="Y319" t="s">
        <v>536</v>
      </c>
      <c r="Z319" s="4">
        <f>Tabla1_1[[#This Row],[Total Selling Value]]-Tabla1_1[[#This Row],[total_discount_value]]-Tabla1_1[[#This Row],[Total Buying Value]]</f>
        <v>28.368000000000052</v>
      </c>
      <c r="AA319" s="23">
        <f>Tabla1_1[[#This Row],[beneficio_descuento]]/Tabla1_1[[#This Row],[Total Selling Value]]</f>
        <v>4.9663865546218572E-2</v>
      </c>
    </row>
    <row r="320" spans="1:27">
      <c r="A320">
        <v>44639</v>
      </c>
      <c r="B320" t="s">
        <v>61</v>
      </c>
      <c r="C320" t="s">
        <v>547</v>
      </c>
      <c r="D320">
        <v>6</v>
      </c>
      <c r="E320" t="s">
        <v>68</v>
      </c>
      <c r="F320" t="s">
        <v>138</v>
      </c>
      <c r="G320">
        <v>36</v>
      </c>
      <c r="H320" t="s">
        <v>114</v>
      </c>
      <c r="I320" t="s">
        <v>118</v>
      </c>
      <c r="J320" t="s">
        <v>122</v>
      </c>
      <c r="K320" s="4">
        <v>138</v>
      </c>
      <c r="L320" s="4">
        <v>173.88</v>
      </c>
      <c r="M320" s="4">
        <v>828</v>
      </c>
      <c r="N320" s="4">
        <v>1043.28</v>
      </c>
      <c r="O320">
        <v>19</v>
      </c>
      <c r="P320" t="s">
        <v>128</v>
      </c>
      <c r="Q320">
        <v>2022</v>
      </c>
      <c r="R320" s="3">
        <v>44639</v>
      </c>
      <c r="S320" s="4">
        <v>375.58079999999995</v>
      </c>
      <c r="T320" s="4">
        <v>35.879999999999995</v>
      </c>
      <c r="U320" s="4">
        <v>215.27999999999997</v>
      </c>
      <c r="V320" s="23">
        <v>0.20634920634920634</v>
      </c>
      <c r="W320" t="s">
        <v>147</v>
      </c>
      <c r="X320" t="s">
        <v>219</v>
      </c>
      <c r="Y320" t="s">
        <v>536</v>
      </c>
      <c r="Z320" s="4">
        <f>Tabla1_1[[#This Row],[Total Selling Value]]-Tabla1_1[[#This Row],[total_discount_value]]-Tabla1_1[[#This Row],[Total Buying Value]]</f>
        <v>-160.30079999999998</v>
      </c>
      <c r="AA320" s="23">
        <f>Tabla1_1[[#This Row],[beneficio_descuento]]/Tabla1_1[[#This Row],[Total Selling Value]]</f>
        <v>-0.15365079365079365</v>
      </c>
    </row>
    <row r="321" spans="1:27">
      <c r="A321">
        <v>44643</v>
      </c>
      <c r="B321" t="s">
        <v>38</v>
      </c>
      <c r="C321" t="s">
        <v>548</v>
      </c>
      <c r="D321">
        <v>9</v>
      </c>
      <c r="E321" t="s">
        <v>70</v>
      </c>
      <c r="F321" t="s">
        <v>138</v>
      </c>
      <c r="G321">
        <v>12</v>
      </c>
      <c r="H321" t="s">
        <v>88</v>
      </c>
      <c r="I321" t="s">
        <v>121</v>
      </c>
      <c r="J321" t="s">
        <v>123</v>
      </c>
      <c r="K321" s="4">
        <v>89</v>
      </c>
      <c r="L321" s="4">
        <v>117.48</v>
      </c>
      <c r="M321" s="4">
        <v>801</v>
      </c>
      <c r="N321" s="4">
        <v>1057.32</v>
      </c>
      <c r="O321">
        <v>23</v>
      </c>
      <c r="P321" t="s">
        <v>128</v>
      </c>
      <c r="Q321">
        <v>2022</v>
      </c>
      <c r="R321" s="3">
        <v>44643</v>
      </c>
      <c r="S321" s="4">
        <v>126.87839999999998</v>
      </c>
      <c r="T321" s="4">
        <v>28.480000000000004</v>
      </c>
      <c r="U321" s="4">
        <v>256.32000000000005</v>
      </c>
      <c r="V321" s="23">
        <v>0.24242424242424249</v>
      </c>
      <c r="W321" t="s">
        <v>147</v>
      </c>
      <c r="X321" t="s">
        <v>219</v>
      </c>
      <c r="Y321" t="s">
        <v>536</v>
      </c>
      <c r="Z321" s="4">
        <f>Tabla1_1[[#This Row],[Total Selling Value]]-Tabla1_1[[#This Row],[total_discount_value]]-Tabla1_1[[#This Row],[Total Buying Value]]</f>
        <v>129.44159999999999</v>
      </c>
      <c r="AA321" s="23">
        <f>Tabla1_1[[#This Row],[beneficio_descuento]]/Tabla1_1[[#This Row],[Total Selling Value]]</f>
        <v>0.12242424242424242</v>
      </c>
    </row>
    <row r="322" spans="1:27">
      <c r="A322">
        <v>44645</v>
      </c>
      <c r="B322" t="s">
        <v>36</v>
      </c>
      <c r="C322" t="s">
        <v>549</v>
      </c>
      <c r="D322">
        <v>2</v>
      </c>
      <c r="E322" t="s">
        <v>68</v>
      </c>
      <c r="F322" t="s">
        <v>71</v>
      </c>
      <c r="G322">
        <v>22</v>
      </c>
      <c r="H322" t="s">
        <v>86</v>
      </c>
      <c r="I322" t="s">
        <v>119</v>
      </c>
      <c r="J322" t="s">
        <v>123</v>
      </c>
      <c r="K322" s="4">
        <v>98</v>
      </c>
      <c r="L322" s="4">
        <v>103.88</v>
      </c>
      <c r="M322" s="4">
        <v>196</v>
      </c>
      <c r="N322" s="4">
        <v>207.76</v>
      </c>
      <c r="O322">
        <v>25</v>
      </c>
      <c r="P322" t="s">
        <v>128</v>
      </c>
      <c r="Q322">
        <v>2022</v>
      </c>
      <c r="R322" s="3">
        <v>44645</v>
      </c>
      <c r="S322" s="4">
        <v>45.7072</v>
      </c>
      <c r="T322" s="4">
        <v>5.8799999999999955</v>
      </c>
      <c r="U322" s="4">
        <v>11.759999999999991</v>
      </c>
      <c r="V322" s="23">
        <v>5.660377358490562E-2</v>
      </c>
      <c r="W322" t="s">
        <v>179</v>
      </c>
      <c r="X322" t="s">
        <v>216</v>
      </c>
      <c r="Y322" t="s">
        <v>536</v>
      </c>
      <c r="Z322" s="4">
        <f>Tabla1_1[[#This Row],[Total Selling Value]]-Tabla1_1[[#This Row],[total_discount_value]]-Tabla1_1[[#This Row],[Total Buying Value]]</f>
        <v>-33.947200000000009</v>
      </c>
      <c r="AA322" s="23">
        <f>Tabla1_1[[#This Row],[beneficio_descuento]]/Tabla1_1[[#This Row],[Total Selling Value]]</f>
        <v>-0.16339622641509438</v>
      </c>
    </row>
    <row r="323" spans="1:27">
      <c r="A323">
        <v>44645</v>
      </c>
      <c r="B323" t="s">
        <v>48</v>
      </c>
      <c r="C323" t="s">
        <v>550</v>
      </c>
      <c r="D323">
        <v>11</v>
      </c>
      <c r="E323" t="s">
        <v>70</v>
      </c>
      <c r="F323" t="s">
        <v>71</v>
      </c>
      <c r="G323">
        <v>24</v>
      </c>
      <c r="H323" t="s">
        <v>99</v>
      </c>
      <c r="I323" t="s">
        <v>121</v>
      </c>
      <c r="J323" t="s">
        <v>122</v>
      </c>
      <c r="K323" s="4">
        <v>148</v>
      </c>
      <c r="L323" s="4">
        <v>201.28</v>
      </c>
      <c r="M323" s="4">
        <v>1628</v>
      </c>
      <c r="N323" s="4">
        <v>2214.08</v>
      </c>
      <c r="O323">
        <v>25</v>
      </c>
      <c r="P323" t="s">
        <v>128</v>
      </c>
      <c r="Q323">
        <v>2022</v>
      </c>
      <c r="R323" s="3">
        <v>44645</v>
      </c>
      <c r="S323" s="4">
        <v>531.37919999999997</v>
      </c>
      <c r="T323" s="4">
        <v>53.28</v>
      </c>
      <c r="U323" s="4">
        <v>586.08000000000004</v>
      </c>
      <c r="V323" s="23">
        <v>0.26470588235294118</v>
      </c>
      <c r="W323" t="s">
        <v>178</v>
      </c>
      <c r="X323" t="s">
        <v>216</v>
      </c>
      <c r="Y323" t="s">
        <v>536</v>
      </c>
      <c r="Z323" s="4">
        <f>Tabla1_1[[#This Row],[Total Selling Value]]-Tabla1_1[[#This Row],[total_discount_value]]-Tabla1_1[[#This Row],[Total Buying Value]]</f>
        <v>54.700800000000072</v>
      </c>
      <c r="AA323" s="23">
        <f>Tabla1_1[[#This Row],[beneficio_descuento]]/Tabla1_1[[#This Row],[Total Selling Value]]</f>
        <v>2.4705882352941209E-2</v>
      </c>
    </row>
    <row r="324" spans="1:27">
      <c r="A324">
        <v>44649</v>
      </c>
      <c r="B324" t="s">
        <v>38</v>
      </c>
      <c r="C324" t="s">
        <v>551</v>
      </c>
      <c r="D324">
        <v>12</v>
      </c>
      <c r="E324" t="s">
        <v>71</v>
      </c>
      <c r="F324" t="s">
        <v>71</v>
      </c>
      <c r="G324">
        <v>1</v>
      </c>
      <c r="H324" t="s">
        <v>88</v>
      </c>
      <c r="I324" t="s">
        <v>121</v>
      </c>
      <c r="J324" t="s">
        <v>123</v>
      </c>
      <c r="K324" s="4">
        <v>89</v>
      </c>
      <c r="L324" s="4">
        <v>117.48</v>
      </c>
      <c r="M324" s="4">
        <v>1068</v>
      </c>
      <c r="N324" s="4">
        <v>1409.76</v>
      </c>
      <c r="O324">
        <v>29</v>
      </c>
      <c r="P324" t="s">
        <v>128</v>
      </c>
      <c r="Q324">
        <v>2022</v>
      </c>
      <c r="R324" s="3">
        <v>44649</v>
      </c>
      <c r="S324" s="4">
        <v>14.0976</v>
      </c>
      <c r="T324" s="4">
        <v>28.480000000000004</v>
      </c>
      <c r="U324" s="4">
        <v>341.76000000000005</v>
      </c>
      <c r="V324" s="23">
        <v>0.24242424242424246</v>
      </c>
      <c r="W324" t="s">
        <v>147</v>
      </c>
      <c r="X324" t="s">
        <v>216</v>
      </c>
      <c r="Y324" t="s">
        <v>536</v>
      </c>
      <c r="Z324" s="4">
        <f>Tabla1_1[[#This Row],[Total Selling Value]]-Tabla1_1[[#This Row],[total_discount_value]]-Tabla1_1[[#This Row],[Total Buying Value]]</f>
        <v>327.66239999999993</v>
      </c>
      <c r="AA324" s="23">
        <f>Tabla1_1[[#This Row],[beneficio_descuento]]/Tabla1_1[[#This Row],[Total Selling Value]]</f>
        <v>0.23242424242424237</v>
      </c>
    </row>
    <row r="325" spans="1:27">
      <c r="A325">
        <v>44650</v>
      </c>
      <c r="B325" t="s">
        <v>36</v>
      </c>
      <c r="C325" t="s">
        <v>552</v>
      </c>
      <c r="D325">
        <v>13</v>
      </c>
      <c r="E325" t="s">
        <v>71</v>
      </c>
      <c r="F325" t="s">
        <v>138</v>
      </c>
      <c r="G325">
        <v>30</v>
      </c>
      <c r="H325" t="s">
        <v>86</v>
      </c>
      <c r="I325" t="s">
        <v>119</v>
      </c>
      <c r="J325" t="s">
        <v>123</v>
      </c>
      <c r="K325" s="4">
        <v>98</v>
      </c>
      <c r="L325" s="4">
        <v>103.88</v>
      </c>
      <c r="M325" s="4">
        <v>1274</v>
      </c>
      <c r="N325" s="4">
        <v>1350.44</v>
      </c>
      <c r="O325">
        <v>30</v>
      </c>
      <c r="P325" t="s">
        <v>128</v>
      </c>
      <c r="Q325">
        <v>2022</v>
      </c>
      <c r="R325" s="3">
        <v>44650</v>
      </c>
      <c r="S325" s="4">
        <v>405.13200000000001</v>
      </c>
      <c r="T325" s="4">
        <v>5.8799999999999955</v>
      </c>
      <c r="U325" s="4">
        <v>76.439999999999941</v>
      </c>
      <c r="V325" s="23">
        <v>5.6603773584905613E-2</v>
      </c>
      <c r="W325" t="s">
        <v>147</v>
      </c>
      <c r="X325" t="s">
        <v>219</v>
      </c>
      <c r="Y325" t="s">
        <v>536</v>
      </c>
      <c r="Z325" s="4">
        <f>Tabla1_1[[#This Row],[Total Selling Value]]-Tabla1_1[[#This Row],[total_discount_value]]-Tabla1_1[[#This Row],[Total Buying Value]]</f>
        <v>-328.69200000000001</v>
      </c>
      <c r="AA325" s="23">
        <f>Tabla1_1[[#This Row],[beneficio_descuento]]/Tabla1_1[[#This Row],[Total Selling Value]]</f>
        <v>-0.24339622641509434</v>
      </c>
    </row>
    <row r="326" spans="1:27">
      <c r="A326">
        <v>44652</v>
      </c>
      <c r="B326" t="s">
        <v>49</v>
      </c>
      <c r="C326" t="s">
        <v>553</v>
      </c>
      <c r="D326">
        <v>2</v>
      </c>
      <c r="E326" t="s">
        <v>71</v>
      </c>
      <c r="F326" t="s">
        <v>138</v>
      </c>
      <c r="G326">
        <v>7</v>
      </c>
      <c r="H326" t="s">
        <v>101</v>
      </c>
      <c r="I326" t="s">
        <v>119</v>
      </c>
      <c r="J326" t="s">
        <v>123</v>
      </c>
      <c r="K326" s="4">
        <v>105</v>
      </c>
      <c r="L326" s="4">
        <v>142.80000000000001</v>
      </c>
      <c r="M326" s="4">
        <v>210</v>
      </c>
      <c r="N326" s="4">
        <v>285.60000000000002</v>
      </c>
      <c r="O326">
        <v>1</v>
      </c>
      <c r="P326" t="s">
        <v>129</v>
      </c>
      <c r="Q326">
        <v>2022</v>
      </c>
      <c r="R326" s="3">
        <v>44652</v>
      </c>
      <c r="S326" s="4">
        <v>19.992000000000004</v>
      </c>
      <c r="T326" s="4">
        <v>37.800000000000011</v>
      </c>
      <c r="U326" s="4">
        <v>75.600000000000023</v>
      </c>
      <c r="V326" s="23">
        <v>0.26470588235294124</v>
      </c>
      <c r="W326" t="s">
        <v>179</v>
      </c>
      <c r="X326" t="s">
        <v>219</v>
      </c>
      <c r="Y326" t="s">
        <v>554</v>
      </c>
      <c r="Z326" s="4">
        <f>Tabla1_1[[#This Row],[Total Selling Value]]-Tabla1_1[[#This Row],[total_discount_value]]-Tabla1_1[[#This Row],[Total Buying Value]]</f>
        <v>55.608000000000004</v>
      </c>
      <c r="AA326" s="23">
        <f>Tabla1_1[[#This Row],[beneficio_descuento]]/Tabla1_1[[#This Row],[Total Selling Value]]</f>
        <v>0.19470588235294117</v>
      </c>
    </row>
    <row r="327" spans="1:27">
      <c r="A327">
        <v>44653</v>
      </c>
      <c r="B327" t="s">
        <v>49</v>
      </c>
      <c r="C327" t="s">
        <v>555</v>
      </c>
      <c r="D327">
        <v>3</v>
      </c>
      <c r="E327" t="s">
        <v>70</v>
      </c>
      <c r="F327" t="s">
        <v>138</v>
      </c>
      <c r="G327">
        <v>9</v>
      </c>
      <c r="H327" t="s">
        <v>101</v>
      </c>
      <c r="I327" t="s">
        <v>119</v>
      </c>
      <c r="J327" t="s">
        <v>123</v>
      </c>
      <c r="K327" s="4">
        <v>105</v>
      </c>
      <c r="L327" s="4">
        <v>142.80000000000001</v>
      </c>
      <c r="M327" s="4">
        <v>315</v>
      </c>
      <c r="N327" s="4">
        <v>428.4</v>
      </c>
      <c r="O327">
        <v>2</v>
      </c>
      <c r="P327" t="s">
        <v>129</v>
      </c>
      <c r="Q327">
        <v>2022</v>
      </c>
      <c r="R327" s="3">
        <v>44653</v>
      </c>
      <c r="S327" s="4">
        <v>38.555999999999997</v>
      </c>
      <c r="T327" s="4">
        <v>37.800000000000011</v>
      </c>
      <c r="U327" s="4">
        <v>113.40000000000003</v>
      </c>
      <c r="V327" s="23">
        <v>0.26470588235294129</v>
      </c>
      <c r="W327" t="s">
        <v>179</v>
      </c>
      <c r="X327" t="s">
        <v>219</v>
      </c>
      <c r="Y327" t="s">
        <v>554</v>
      </c>
      <c r="Z327" s="4">
        <f>Tabla1_1[[#This Row],[Total Selling Value]]-Tabla1_1[[#This Row],[total_discount_value]]-Tabla1_1[[#This Row],[Total Buying Value]]</f>
        <v>74.843999999999994</v>
      </c>
      <c r="AA327" s="23">
        <f>Tabla1_1[[#This Row],[beneficio_descuento]]/Tabla1_1[[#This Row],[Total Selling Value]]</f>
        <v>0.17470588235294118</v>
      </c>
    </row>
    <row r="328" spans="1:27">
      <c r="A328">
        <v>44657</v>
      </c>
      <c r="B328" t="s">
        <v>37</v>
      </c>
      <c r="C328" t="s">
        <v>556</v>
      </c>
      <c r="D328">
        <v>2</v>
      </c>
      <c r="E328" t="s">
        <v>68</v>
      </c>
      <c r="F328" t="s">
        <v>138</v>
      </c>
      <c r="G328">
        <v>5</v>
      </c>
      <c r="H328" t="s">
        <v>87</v>
      </c>
      <c r="I328" t="s">
        <v>118</v>
      </c>
      <c r="J328" t="s">
        <v>123</v>
      </c>
      <c r="K328" s="4">
        <v>90</v>
      </c>
      <c r="L328" s="4">
        <v>115.2</v>
      </c>
      <c r="M328" s="4">
        <v>180</v>
      </c>
      <c r="N328" s="4">
        <v>230.4</v>
      </c>
      <c r="O328">
        <v>6</v>
      </c>
      <c r="P328" t="s">
        <v>129</v>
      </c>
      <c r="Q328">
        <v>2022</v>
      </c>
      <c r="R328" s="3">
        <v>44657</v>
      </c>
      <c r="S328" s="4">
        <v>11.520000000000001</v>
      </c>
      <c r="T328" s="4">
        <v>25.200000000000003</v>
      </c>
      <c r="U328" s="4">
        <v>50.400000000000006</v>
      </c>
      <c r="V328" s="23">
        <v>0.21875000000000003</v>
      </c>
      <c r="W328" t="s">
        <v>179</v>
      </c>
      <c r="X328" t="s">
        <v>219</v>
      </c>
      <c r="Y328" t="s">
        <v>554</v>
      </c>
      <c r="Z328" s="4">
        <f>Tabla1_1[[#This Row],[Total Selling Value]]-Tabla1_1[[#This Row],[total_discount_value]]-Tabla1_1[[#This Row],[Total Buying Value]]</f>
        <v>38.879999999999995</v>
      </c>
      <c r="AA328" s="23">
        <f>Tabla1_1[[#This Row],[beneficio_descuento]]/Tabla1_1[[#This Row],[Total Selling Value]]</f>
        <v>0.16874999999999998</v>
      </c>
    </row>
    <row r="329" spans="1:27">
      <c r="A329">
        <v>44658</v>
      </c>
      <c r="B329" t="s">
        <v>62</v>
      </c>
      <c r="C329" t="s">
        <v>557</v>
      </c>
      <c r="D329">
        <v>7</v>
      </c>
      <c r="E329" t="s">
        <v>70</v>
      </c>
      <c r="F329" t="s">
        <v>71</v>
      </c>
      <c r="G329">
        <v>24</v>
      </c>
      <c r="H329" t="s">
        <v>115</v>
      </c>
      <c r="I329" t="s">
        <v>121</v>
      </c>
      <c r="J329" t="s">
        <v>125</v>
      </c>
      <c r="K329" s="4">
        <v>18</v>
      </c>
      <c r="L329" s="4">
        <v>24.66</v>
      </c>
      <c r="M329" s="4">
        <v>126</v>
      </c>
      <c r="N329" s="4">
        <v>172.62</v>
      </c>
      <c r="O329">
        <v>7</v>
      </c>
      <c r="P329" t="s">
        <v>129</v>
      </c>
      <c r="Q329">
        <v>2022</v>
      </c>
      <c r="R329" s="3">
        <v>44658</v>
      </c>
      <c r="S329" s="4">
        <v>41.428800000000003</v>
      </c>
      <c r="T329" s="4">
        <v>6.66</v>
      </c>
      <c r="U329" s="4">
        <v>46.620000000000005</v>
      </c>
      <c r="V329" s="23">
        <v>0.27007299270072993</v>
      </c>
      <c r="W329" t="s">
        <v>179</v>
      </c>
      <c r="X329" t="s">
        <v>216</v>
      </c>
      <c r="Y329" t="s">
        <v>554</v>
      </c>
      <c r="Z329" s="4">
        <f>Tabla1_1[[#This Row],[Total Selling Value]]-Tabla1_1[[#This Row],[total_discount_value]]-Tabla1_1[[#This Row],[Total Buying Value]]</f>
        <v>5.1912000000000091</v>
      </c>
      <c r="AA329" s="23">
        <f>Tabla1_1[[#This Row],[beneficio_descuento]]/Tabla1_1[[#This Row],[Total Selling Value]]</f>
        <v>3.0072992700729981E-2</v>
      </c>
    </row>
    <row r="330" spans="1:27">
      <c r="A330">
        <v>44660</v>
      </c>
      <c r="B330" t="s">
        <v>54</v>
      </c>
      <c r="C330" t="s">
        <v>558</v>
      </c>
      <c r="D330">
        <v>12</v>
      </c>
      <c r="E330" t="s">
        <v>68</v>
      </c>
      <c r="F330" t="s">
        <v>138</v>
      </c>
      <c r="G330">
        <v>48</v>
      </c>
      <c r="H330" t="s">
        <v>106</v>
      </c>
      <c r="I330" t="s">
        <v>118</v>
      </c>
      <c r="J330" t="s">
        <v>125</v>
      </c>
      <c r="K330" s="4">
        <v>37</v>
      </c>
      <c r="L330" s="4">
        <v>42.55</v>
      </c>
      <c r="M330" s="4">
        <v>444</v>
      </c>
      <c r="N330" s="4">
        <v>510.6</v>
      </c>
      <c r="O330">
        <v>9</v>
      </c>
      <c r="P330" t="s">
        <v>129</v>
      </c>
      <c r="Q330">
        <v>2022</v>
      </c>
      <c r="R330" s="3">
        <v>44660</v>
      </c>
      <c r="S330" s="4">
        <v>245.08799999999999</v>
      </c>
      <c r="T330" s="4">
        <v>5.5499999999999972</v>
      </c>
      <c r="U330" s="4">
        <v>66.599999999999966</v>
      </c>
      <c r="V330" s="23">
        <v>0.13043478260869559</v>
      </c>
      <c r="W330" t="s">
        <v>179</v>
      </c>
      <c r="X330" t="s">
        <v>219</v>
      </c>
      <c r="Y330" t="s">
        <v>554</v>
      </c>
      <c r="Z330" s="4">
        <f>Tabla1_1[[#This Row],[Total Selling Value]]-Tabla1_1[[#This Row],[total_discount_value]]-Tabla1_1[[#This Row],[Total Buying Value]]</f>
        <v>-178.48799999999994</v>
      </c>
      <c r="AA330" s="23">
        <f>Tabla1_1[[#This Row],[beneficio_descuento]]/Tabla1_1[[#This Row],[Total Selling Value]]</f>
        <v>-0.34956521739130419</v>
      </c>
    </row>
    <row r="331" spans="1:27">
      <c r="A331">
        <v>44660</v>
      </c>
      <c r="B331" t="s">
        <v>49</v>
      </c>
      <c r="C331" t="s">
        <v>559</v>
      </c>
      <c r="D331">
        <v>9</v>
      </c>
      <c r="E331" t="s">
        <v>71</v>
      </c>
      <c r="F331" t="s">
        <v>71</v>
      </c>
      <c r="G331">
        <v>24</v>
      </c>
      <c r="H331" t="s">
        <v>101</v>
      </c>
      <c r="I331" t="s">
        <v>119</v>
      </c>
      <c r="J331" t="s">
        <v>123</v>
      </c>
      <c r="K331" s="4">
        <v>105</v>
      </c>
      <c r="L331" s="4">
        <v>142.80000000000001</v>
      </c>
      <c r="M331" s="4">
        <v>945</v>
      </c>
      <c r="N331" s="4">
        <v>1285.2</v>
      </c>
      <c r="O331">
        <v>9</v>
      </c>
      <c r="P331" t="s">
        <v>129</v>
      </c>
      <c r="Q331">
        <v>2022</v>
      </c>
      <c r="R331" s="3">
        <v>44660</v>
      </c>
      <c r="S331" s="4">
        <v>308.44799999999998</v>
      </c>
      <c r="T331" s="4">
        <v>37.800000000000011</v>
      </c>
      <c r="U331" s="4">
        <v>340.2000000000001</v>
      </c>
      <c r="V331" s="23">
        <v>0.26470588235294124</v>
      </c>
      <c r="W331" t="s">
        <v>147</v>
      </c>
      <c r="X331" t="s">
        <v>216</v>
      </c>
      <c r="Y331" t="s">
        <v>554</v>
      </c>
      <c r="Z331" s="4">
        <f>Tabla1_1[[#This Row],[Total Selling Value]]-Tabla1_1[[#This Row],[total_discount_value]]-Tabla1_1[[#This Row],[Total Buying Value]]</f>
        <v>31.752000000000066</v>
      </c>
      <c r="AA331" s="23">
        <f>Tabla1_1[[#This Row],[beneficio_descuento]]/Tabla1_1[[#This Row],[Total Selling Value]]</f>
        <v>2.4705882352941227E-2</v>
      </c>
    </row>
    <row r="332" spans="1:27">
      <c r="A332">
        <v>44664</v>
      </c>
      <c r="B332" t="s">
        <v>41</v>
      </c>
      <c r="C332" t="s">
        <v>560</v>
      </c>
      <c r="D332">
        <v>14</v>
      </c>
      <c r="E332" t="s">
        <v>68</v>
      </c>
      <c r="F332" t="s">
        <v>71</v>
      </c>
      <c r="G332">
        <v>42</v>
      </c>
      <c r="H332" t="s">
        <v>91</v>
      </c>
      <c r="I332" t="s">
        <v>120</v>
      </c>
      <c r="J332" t="s">
        <v>125</v>
      </c>
      <c r="K332" s="4">
        <v>13</v>
      </c>
      <c r="L332" s="4">
        <v>16.64</v>
      </c>
      <c r="M332" s="4">
        <v>182</v>
      </c>
      <c r="N332" s="4">
        <v>232.96</v>
      </c>
      <c r="O332">
        <v>13</v>
      </c>
      <c r="P332" t="s">
        <v>129</v>
      </c>
      <c r="Q332">
        <v>2022</v>
      </c>
      <c r="R332" s="3">
        <v>44664</v>
      </c>
      <c r="S332" s="4">
        <v>97.843199999999996</v>
      </c>
      <c r="T332" s="4">
        <v>3.6400000000000006</v>
      </c>
      <c r="U332" s="4">
        <v>50.960000000000008</v>
      </c>
      <c r="V332" s="23">
        <v>0.21875000000000003</v>
      </c>
      <c r="W332" t="s">
        <v>179</v>
      </c>
      <c r="X332" t="s">
        <v>216</v>
      </c>
      <c r="Y332" t="s">
        <v>554</v>
      </c>
      <c r="Z332" s="4">
        <f>Tabla1_1[[#This Row],[Total Selling Value]]-Tabla1_1[[#This Row],[total_discount_value]]-Tabla1_1[[#This Row],[Total Buying Value]]</f>
        <v>-46.883199999999988</v>
      </c>
      <c r="AA332" s="23">
        <f>Tabla1_1[[#This Row],[beneficio_descuento]]/Tabla1_1[[#This Row],[Total Selling Value]]</f>
        <v>-0.20124999999999993</v>
      </c>
    </row>
    <row r="333" spans="1:27">
      <c r="A333">
        <v>44669</v>
      </c>
      <c r="B333" t="s">
        <v>61</v>
      </c>
      <c r="C333" t="s">
        <v>561</v>
      </c>
      <c r="D333">
        <v>9</v>
      </c>
      <c r="E333" t="s">
        <v>70</v>
      </c>
      <c r="F333" t="s">
        <v>138</v>
      </c>
      <c r="G333">
        <v>36</v>
      </c>
      <c r="H333" t="s">
        <v>114</v>
      </c>
      <c r="I333" t="s">
        <v>118</v>
      </c>
      <c r="J333" t="s">
        <v>122</v>
      </c>
      <c r="K333" s="4">
        <v>138</v>
      </c>
      <c r="L333" s="4">
        <v>173.88</v>
      </c>
      <c r="M333" s="4">
        <v>1242</v>
      </c>
      <c r="N333" s="4">
        <v>1564.92</v>
      </c>
      <c r="O333">
        <v>18</v>
      </c>
      <c r="P333" t="s">
        <v>129</v>
      </c>
      <c r="Q333">
        <v>2022</v>
      </c>
      <c r="R333" s="3">
        <v>44669</v>
      </c>
      <c r="S333" s="4">
        <v>563.37120000000004</v>
      </c>
      <c r="T333" s="4">
        <v>35.879999999999995</v>
      </c>
      <c r="U333" s="4">
        <v>322.91999999999996</v>
      </c>
      <c r="V333" s="23">
        <v>0.20634920634920631</v>
      </c>
      <c r="W333" t="s">
        <v>147</v>
      </c>
      <c r="X333" t="s">
        <v>219</v>
      </c>
      <c r="Y333" t="s">
        <v>554</v>
      </c>
      <c r="Z333" s="4">
        <f>Tabla1_1[[#This Row],[Total Selling Value]]-Tabla1_1[[#This Row],[total_discount_value]]-Tabla1_1[[#This Row],[Total Buying Value]]</f>
        <v>-240.45119999999997</v>
      </c>
      <c r="AA333" s="23">
        <f>Tabla1_1[[#This Row],[beneficio_descuento]]/Tabla1_1[[#This Row],[Total Selling Value]]</f>
        <v>-0.15365079365079362</v>
      </c>
    </row>
    <row r="334" spans="1:27">
      <c r="A334">
        <v>44671</v>
      </c>
      <c r="B334" t="s">
        <v>50</v>
      </c>
      <c r="C334" t="s">
        <v>562</v>
      </c>
      <c r="D334">
        <v>2</v>
      </c>
      <c r="E334" t="s">
        <v>68</v>
      </c>
      <c r="F334" t="s">
        <v>71</v>
      </c>
      <c r="G334">
        <v>36</v>
      </c>
      <c r="H334" t="s">
        <v>102</v>
      </c>
      <c r="I334" t="s">
        <v>120</v>
      </c>
      <c r="J334" t="s">
        <v>125</v>
      </c>
      <c r="K334" s="4">
        <v>37</v>
      </c>
      <c r="L334" s="4">
        <v>49.21</v>
      </c>
      <c r="M334" s="4">
        <v>74</v>
      </c>
      <c r="N334" s="4">
        <v>98.42</v>
      </c>
      <c r="O334">
        <v>20</v>
      </c>
      <c r="P334" t="s">
        <v>129</v>
      </c>
      <c r="Q334">
        <v>2022</v>
      </c>
      <c r="R334" s="3">
        <v>44671</v>
      </c>
      <c r="S334" s="4">
        <v>35.431199999999997</v>
      </c>
      <c r="T334" s="4">
        <v>12.21</v>
      </c>
      <c r="U334" s="4">
        <v>24.42</v>
      </c>
      <c r="V334" s="23">
        <v>0.24812030075187971</v>
      </c>
      <c r="W334" t="s">
        <v>179</v>
      </c>
      <c r="X334" t="s">
        <v>216</v>
      </c>
      <c r="Y334" t="s">
        <v>554</v>
      </c>
      <c r="Z334" s="4">
        <f>Tabla1_1[[#This Row],[Total Selling Value]]-Tabla1_1[[#This Row],[total_discount_value]]-Tabla1_1[[#This Row],[Total Buying Value]]</f>
        <v>-11.011199999999995</v>
      </c>
      <c r="AA334" s="23">
        <f>Tabla1_1[[#This Row],[beneficio_descuento]]/Tabla1_1[[#This Row],[Total Selling Value]]</f>
        <v>-0.11187969924812025</v>
      </c>
    </row>
    <row r="335" spans="1:27">
      <c r="A335">
        <v>44671</v>
      </c>
      <c r="B335" t="s">
        <v>55</v>
      </c>
      <c r="C335" t="s">
        <v>563</v>
      </c>
      <c r="D335">
        <v>4</v>
      </c>
      <c r="E335" t="s">
        <v>70</v>
      </c>
      <c r="F335" t="s">
        <v>71</v>
      </c>
      <c r="G335">
        <v>38</v>
      </c>
      <c r="H335" t="s">
        <v>107</v>
      </c>
      <c r="I335" t="s">
        <v>120</v>
      </c>
      <c r="J335" t="s">
        <v>123</v>
      </c>
      <c r="K335" s="4">
        <v>73</v>
      </c>
      <c r="L335" s="4">
        <v>94.17</v>
      </c>
      <c r="M335" s="4">
        <v>292</v>
      </c>
      <c r="N335" s="4">
        <v>376.68</v>
      </c>
      <c r="O335">
        <v>20</v>
      </c>
      <c r="P335" t="s">
        <v>129</v>
      </c>
      <c r="Q335">
        <v>2022</v>
      </c>
      <c r="R335" s="3">
        <v>44671</v>
      </c>
      <c r="S335" s="4">
        <v>143.13839999999999</v>
      </c>
      <c r="T335" s="4">
        <v>21.17</v>
      </c>
      <c r="U335" s="4">
        <v>84.68</v>
      </c>
      <c r="V335" s="23">
        <v>0.22480620155038761</v>
      </c>
      <c r="W335" t="s">
        <v>179</v>
      </c>
      <c r="X335" t="s">
        <v>216</v>
      </c>
      <c r="Y335" t="s">
        <v>554</v>
      </c>
      <c r="Z335" s="4">
        <f>Tabla1_1[[#This Row],[Total Selling Value]]-Tabla1_1[[#This Row],[total_discount_value]]-Tabla1_1[[#This Row],[Total Buying Value]]</f>
        <v>-58.458399999999983</v>
      </c>
      <c r="AA335" s="23">
        <f>Tabla1_1[[#This Row],[beneficio_descuento]]/Tabla1_1[[#This Row],[Total Selling Value]]</f>
        <v>-0.15519379844961237</v>
      </c>
    </row>
    <row r="336" spans="1:27">
      <c r="A336">
        <v>44672</v>
      </c>
      <c r="B336" t="s">
        <v>48</v>
      </c>
      <c r="C336" t="s">
        <v>564</v>
      </c>
      <c r="D336">
        <v>2</v>
      </c>
      <c r="E336" t="s">
        <v>70</v>
      </c>
      <c r="F336" t="s">
        <v>138</v>
      </c>
      <c r="G336">
        <v>2</v>
      </c>
      <c r="H336" t="s">
        <v>99</v>
      </c>
      <c r="I336" t="s">
        <v>121</v>
      </c>
      <c r="J336" t="s">
        <v>122</v>
      </c>
      <c r="K336" s="4">
        <v>148</v>
      </c>
      <c r="L336" s="4">
        <v>201.28</v>
      </c>
      <c r="M336" s="4">
        <v>296</v>
      </c>
      <c r="N336" s="4">
        <v>402.56</v>
      </c>
      <c r="O336">
        <v>21</v>
      </c>
      <c r="P336" t="s">
        <v>129</v>
      </c>
      <c r="Q336">
        <v>2022</v>
      </c>
      <c r="R336" s="3">
        <v>44672</v>
      </c>
      <c r="S336" s="4">
        <v>8.0511999999999997</v>
      </c>
      <c r="T336" s="4">
        <v>53.28</v>
      </c>
      <c r="U336" s="4">
        <v>106.56</v>
      </c>
      <c r="V336" s="23">
        <v>0.26470588235294118</v>
      </c>
      <c r="W336" t="s">
        <v>179</v>
      </c>
      <c r="X336" t="s">
        <v>219</v>
      </c>
      <c r="Y336" t="s">
        <v>554</v>
      </c>
      <c r="Z336" s="4">
        <f>Tabla1_1[[#This Row],[Total Selling Value]]-Tabla1_1[[#This Row],[total_discount_value]]-Tabla1_1[[#This Row],[Total Buying Value]]</f>
        <v>98.508800000000008</v>
      </c>
      <c r="AA336" s="23">
        <f>Tabla1_1[[#This Row],[beneficio_descuento]]/Tabla1_1[[#This Row],[Total Selling Value]]</f>
        <v>0.24470588235294119</v>
      </c>
    </row>
    <row r="337" spans="1:27">
      <c r="A337">
        <v>44672</v>
      </c>
      <c r="B337" t="s">
        <v>62</v>
      </c>
      <c r="C337" t="s">
        <v>565</v>
      </c>
      <c r="D337">
        <v>14</v>
      </c>
      <c r="E337" t="s">
        <v>71</v>
      </c>
      <c r="F337" t="s">
        <v>71</v>
      </c>
      <c r="G337">
        <v>2</v>
      </c>
      <c r="H337" t="s">
        <v>115</v>
      </c>
      <c r="I337" t="s">
        <v>121</v>
      </c>
      <c r="J337" t="s">
        <v>125</v>
      </c>
      <c r="K337" s="4">
        <v>18</v>
      </c>
      <c r="L337" s="4">
        <v>24.66</v>
      </c>
      <c r="M337" s="4">
        <v>252</v>
      </c>
      <c r="N337" s="4">
        <v>345.24</v>
      </c>
      <c r="O337">
        <v>21</v>
      </c>
      <c r="P337" t="s">
        <v>129</v>
      </c>
      <c r="Q337">
        <v>2022</v>
      </c>
      <c r="R337" s="3">
        <v>44672</v>
      </c>
      <c r="S337" s="4">
        <v>6.9048000000000007</v>
      </c>
      <c r="T337" s="4">
        <v>6.66</v>
      </c>
      <c r="U337" s="4">
        <v>93.240000000000009</v>
      </c>
      <c r="V337" s="23">
        <v>0.27007299270072993</v>
      </c>
      <c r="W337" t="s">
        <v>179</v>
      </c>
      <c r="X337" t="s">
        <v>216</v>
      </c>
      <c r="Y337" t="s">
        <v>554</v>
      </c>
      <c r="Z337" s="4">
        <f>Tabla1_1[[#This Row],[Total Selling Value]]-Tabla1_1[[#This Row],[total_discount_value]]-Tabla1_1[[#This Row],[Total Buying Value]]</f>
        <v>86.335199999999986</v>
      </c>
      <c r="AA337" s="23">
        <f>Tabla1_1[[#This Row],[beneficio_descuento]]/Tabla1_1[[#This Row],[Total Selling Value]]</f>
        <v>0.25007299270072986</v>
      </c>
    </row>
    <row r="338" spans="1:27">
      <c r="A338">
        <v>44674</v>
      </c>
      <c r="B338" t="s">
        <v>31</v>
      </c>
      <c r="C338" t="s">
        <v>566</v>
      </c>
      <c r="D338">
        <v>15</v>
      </c>
      <c r="E338" t="s">
        <v>71</v>
      </c>
      <c r="F338" t="s">
        <v>71</v>
      </c>
      <c r="G338">
        <v>39</v>
      </c>
      <c r="H338" t="s">
        <v>81</v>
      </c>
      <c r="I338" t="s">
        <v>118</v>
      </c>
      <c r="J338" t="s">
        <v>123</v>
      </c>
      <c r="K338" s="4">
        <v>76</v>
      </c>
      <c r="L338" s="4">
        <v>82.08</v>
      </c>
      <c r="M338" s="4">
        <v>1140</v>
      </c>
      <c r="N338" s="4">
        <v>1231.2</v>
      </c>
      <c r="O338">
        <v>23</v>
      </c>
      <c r="P338" t="s">
        <v>129</v>
      </c>
      <c r="Q338">
        <v>2022</v>
      </c>
      <c r="R338" s="3">
        <v>44674</v>
      </c>
      <c r="S338" s="4">
        <v>480.16800000000001</v>
      </c>
      <c r="T338" s="4">
        <v>6.0799999999999983</v>
      </c>
      <c r="U338" s="4">
        <v>91.199999999999974</v>
      </c>
      <c r="V338" s="23">
        <v>7.4074074074074056E-2</v>
      </c>
      <c r="W338" t="s">
        <v>147</v>
      </c>
      <c r="X338" t="s">
        <v>216</v>
      </c>
      <c r="Y338" t="s">
        <v>554</v>
      </c>
      <c r="Z338" s="4">
        <f>Tabla1_1[[#This Row],[Total Selling Value]]-Tabla1_1[[#This Row],[total_discount_value]]-Tabla1_1[[#This Row],[Total Buying Value]]</f>
        <v>-388.96799999999996</v>
      </c>
      <c r="AA338" s="23">
        <f>Tabla1_1[[#This Row],[beneficio_descuento]]/Tabla1_1[[#This Row],[Total Selling Value]]</f>
        <v>-0.31592592592592589</v>
      </c>
    </row>
    <row r="339" spans="1:27">
      <c r="A339">
        <v>44675</v>
      </c>
      <c r="B339" t="s">
        <v>33</v>
      </c>
      <c r="C339" t="s">
        <v>567</v>
      </c>
      <c r="D339">
        <v>4</v>
      </c>
      <c r="E339" t="s">
        <v>70</v>
      </c>
      <c r="F339" t="s">
        <v>71</v>
      </c>
      <c r="G339">
        <v>0</v>
      </c>
      <c r="H339" t="s">
        <v>83</v>
      </c>
      <c r="I339" t="s">
        <v>121</v>
      </c>
      <c r="J339" t="s">
        <v>124</v>
      </c>
      <c r="K339" s="4">
        <v>55</v>
      </c>
      <c r="L339" s="4">
        <v>58.3</v>
      </c>
      <c r="M339" s="4">
        <v>220</v>
      </c>
      <c r="N339" s="4">
        <v>233.2</v>
      </c>
      <c r="O339">
        <v>24</v>
      </c>
      <c r="P339" t="s">
        <v>129</v>
      </c>
      <c r="Q339">
        <v>2022</v>
      </c>
      <c r="R339" s="3">
        <v>44675</v>
      </c>
      <c r="S339" s="4">
        <v>0</v>
      </c>
      <c r="T339" s="4">
        <v>3.2999999999999972</v>
      </c>
      <c r="U339" s="4">
        <v>13.199999999999989</v>
      </c>
      <c r="V339" s="23">
        <v>5.6603773584905613E-2</v>
      </c>
      <c r="W339" t="s">
        <v>179</v>
      </c>
      <c r="X339" t="s">
        <v>216</v>
      </c>
      <c r="Y339" t="s">
        <v>554</v>
      </c>
      <c r="Z339" s="4">
        <f>Tabla1_1[[#This Row],[Total Selling Value]]-Tabla1_1[[#This Row],[total_discount_value]]-Tabla1_1[[#This Row],[Total Buying Value]]</f>
        <v>13.199999999999989</v>
      </c>
      <c r="AA339" s="23">
        <f>Tabla1_1[[#This Row],[beneficio_descuento]]/Tabla1_1[[#This Row],[Total Selling Value]]</f>
        <v>5.6603773584905613E-2</v>
      </c>
    </row>
    <row r="340" spans="1:27">
      <c r="A340">
        <v>44676</v>
      </c>
      <c r="B340" t="s">
        <v>23</v>
      </c>
      <c r="C340" t="s">
        <v>568</v>
      </c>
      <c r="D340">
        <v>9</v>
      </c>
      <c r="E340" t="s">
        <v>70</v>
      </c>
      <c r="F340" t="s">
        <v>138</v>
      </c>
      <c r="G340">
        <v>17</v>
      </c>
      <c r="H340" t="s">
        <v>76</v>
      </c>
      <c r="I340" t="s">
        <v>119</v>
      </c>
      <c r="J340" t="s">
        <v>124</v>
      </c>
      <c r="K340" s="4">
        <v>44</v>
      </c>
      <c r="L340" s="4">
        <v>48.84</v>
      </c>
      <c r="M340" s="4">
        <v>396</v>
      </c>
      <c r="N340" s="4">
        <v>439.56000000000012</v>
      </c>
      <c r="O340">
        <v>25</v>
      </c>
      <c r="P340" t="s">
        <v>129</v>
      </c>
      <c r="Q340">
        <v>2022</v>
      </c>
      <c r="R340" s="3">
        <v>44676</v>
      </c>
      <c r="S340" s="4">
        <v>74.725200000000029</v>
      </c>
      <c r="T340" s="4">
        <v>4.8400000000000034</v>
      </c>
      <c r="U340" s="4">
        <v>43.560000000000031</v>
      </c>
      <c r="V340" s="23">
        <v>9.9099099099099142E-2</v>
      </c>
      <c r="W340" t="s">
        <v>179</v>
      </c>
      <c r="X340" t="s">
        <v>219</v>
      </c>
      <c r="Y340" t="s">
        <v>554</v>
      </c>
      <c r="Z340" s="4">
        <f>Tabla1_1[[#This Row],[Total Selling Value]]-Tabla1_1[[#This Row],[total_discount_value]]-Tabla1_1[[#This Row],[Total Buying Value]]</f>
        <v>-31.165199999999913</v>
      </c>
      <c r="AA340" s="23">
        <f>Tabla1_1[[#This Row],[beneficio_descuento]]/Tabla1_1[[#This Row],[Total Selling Value]]</f>
        <v>-7.090090090090069E-2</v>
      </c>
    </row>
    <row r="341" spans="1:27">
      <c r="A341">
        <v>44676</v>
      </c>
      <c r="B341" t="s">
        <v>26</v>
      </c>
      <c r="C341" t="s">
        <v>569</v>
      </c>
      <c r="D341">
        <v>8</v>
      </c>
      <c r="E341" t="s">
        <v>71</v>
      </c>
      <c r="F341" t="s">
        <v>71</v>
      </c>
      <c r="G341">
        <v>40</v>
      </c>
      <c r="H341" t="s">
        <v>79</v>
      </c>
      <c r="I341" t="s">
        <v>119</v>
      </c>
      <c r="J341" t="s">
        <v>123</v>
      </c>
      <c r="K341" s="4">
        <v>71</v>
      </c>
      <c r="L341" s="4">
        <v>80.94</v>
      </c>
      <c r="M341" s="4">
        <v>568</v>
      </c>
      <c r="N341" s="4">
        <v>647.52</v>
      </c>
      <c r="O341">
        <v>25</v>
      </c>
      <c r="P341" t="s">
        <v>129</v>
      </c>
      <c r="Q341">
        <v>2022</v>
      </c>
      <c r="R341" s="3">
        <v>44676</v>
      </c>
      <c r="S341" s="4">
        <v>259.00799999999998</v>
      </c>
      <c r="T341" s="4">
        <v>9.9399999999999977</v>
      </c>
      <c r="U341" s="4">
        <v>79.519999999999982</v>
      </c>
      <c r="V341" s="23">
        <v>0.12280701754385963</v>
      </c>
      <c r="W341" t="s">
        <v>179</v>
      </c>
      <c r="X341" t="s">
        <v>216</v>
      </c>
      <c r="Y341" t="s">
        <v>554</v>
      </c>
      <c r="Z341" s="4">
        <f>Tabla1_1[[#This Row],[Total Selling Value]]-Tabla1_1[[#This Row],[total_discount_value]]-Tabla1_1[[#This Row],[Total Buying Value]]</f>
        <v>-179.488</v>
      </c>
      <c r="AA341" s="23">
        <f>Tabla1_1[[#This Row],[beneficio_descuento]]/Tabla1_1[[#This Row],[Total Selling Value]]</f>
        <v>-0.27719298245614038</v>
      </c>
    </row>
    <row r="342" spans="1:27">
      <c r="A342">
        <v>44677</v>
      </c>
      <c r="B342" t="s">
        <v>46</v>
      </c>
      <c r="C342" t="s">
        <v>570</v>
      </c>
      <c r="D342">
        <v>2</v>
      </c>
      <c r="E342" t="s">
        <v>70</v>
      </c>
      <c r="F342" t="s">
        <v>138</v>
      </c>
      <c r="G342">
        <v>26</v>
      </c>
      <c r="H342" t="s">
        <v>97</v>
      </c>
      <c r="I342" t="s">
        <v>121</v>
      </c>
      <c r="J342" t="s">
        <v>124</v>
      </c>
      <c r="K342" s="4">
        <v>48</v>
      </c>
      <c r="L342" s="4">
        <v>57.12</v>
      </c>
      <c r="M342" s="4">
        <v>96</v>
      </c>
      <c r="N342" s="4">
        <v>114.24</v>
      </c>
      <c r="O342">
        <v>26</v>
      </c>
      <c r="P342" t="s">
        <v>129</v>
      </c>
      <c r="Q342">
        <v>2022</v>
      </c>
      <c r="R342" s="3">
        <v>44677</v>
      </c>
      <c r="S342" s="4">
        <v>29.702400000000001</v>
      </c>
      <c r="T342" s="4">
        <v>9.1199999999999974</v>
      </c>
      <c r="U342" s="4">
        <v>18.239999999999995</v>
      </c>
      <c r="V342" s="23">
        <v>0.15966386554621845</v>
      </c>
      <c r="W342" t="s">
        <v>179</v>
      </c>
      <c r="X342" t="s">
        <v>219</v>
      </c>
      <c r="Y342" t="s">
        <v>554</v>
      </c>
      <c r="Z342" s="4">
        <f>Tabla1_1[[#This Row],[Total Selling Value]]-Tabla1_1[[#This Row],[total_discount_value]]-Tabla1_1[[#This Row],[Total Buying Value]]</f>
        <v>-11.462400000000002</v>
      </c>
      <c r="AA342" s="23">
        <f>Tabla1_1[[#This Row],[beneficio_descuento]]/Tabla1_1[[#This Row],[Total Selling Value]]</f>
        <v>-0.10033613445378153</v>
      </c>
    </row>
    <row r="343" spans="1:27">
      <c r="A343">
        <v>44679</v>
      </c>
      <c r="B343" t="s">
        <v>29</v>
      </c>
      <c r="C343" t="s">
        <v>571</v>
      </c>
      <c r="D343">
        <v>14</v>
      </c>
      <c r="E343" t="s">
        <v>70</v>
      </c>
      <c r="F343" t="s">
        <v>138</v>
      </c>
      <c r="G343">
        <v>20</v>
      </c>
      <c r="H343" t="s">
        <v>113</v>
      </c>
      <c r="I343" t="s">
        <v>120</v>
      </c>
      <c r="J343" t="s">
        <v>123</v>
      </c>
      <c r="K343" s="4">
        <v>112</v>
      </c>
      <c r="L343" s="4">
        <v>146.72</v>
      </c>
      <c r="M343" s="4">
        <v>1568</v>
      </c>
      <c r="N343" s="4">
        <v>2054.08</v>
      </c>
      <c r="O343">
        <v>28</v>
      </c>
      <c r="P343" t="s">
        <v>129</v>
      </c>
      <c r="Q343">
        <v>2022</v>
      </c>
      <c r="R343" s="3">
        <v>44679</v>
      </c>
      <c r="S343" s="4">
        <v>410.81600000000003</v>
      </c>
      <c r="T343" s="4">
        <v>34.72</v>
      </c>
      <c r="U343" s="4">
        <v>486.08</v>
      </c>
      <c r="V343" s="23">
        <v>0.23664122137404581</v>
      </c>
      <c r="W343" t="s">
        <v>178</v>
      </c>
      <c r="X343" t="s">
        <v>219</v>
      </c>
      <c r="Y343" t="s">
        <v>554</v>
      </c>
      <c r="Z343" s="4">
        <f>Tabla1_1[[#This Row],[Total Selling Value]]-Tabla1_1[[#This Row],[total_discount_value]]-Tabla1_1[[#This Row],[Total Buying Value]]</f>
        <v>75.263999999999896</v>
      </c>
      <c r="AA343" s="23">
        <f>Tabla1_1[[#This Row],[beneficio_descuento]]/Tabla1_1[[#This Row],[Total Selling Value]]</f>
        <v>3.6641221374045754E-2</v>
      </c>
    </row>
    <row r="344" spans="1:27">
      <c r="A344">
        <v>44681</v>
      </c>
      <c r="B344" t="s">
        <v>41</v>
      </c>
      <c r="C344" t="s">
        <v>572</v>
      </c>
      <c r="D344">
        <v>13</v>
      </c>
      <c r="E344" t="s">
        <v>71</v>
      </c>
      <c r="F344" t="s">
        <v>71</v>
      </c>
      <c r="G344">
        <v>26</v>
      </c>
      <c r="H344" t="s">
        <v>91</v>
      </c>
      <c r="I344" t="s">
        <v>120</v>
      </c>
      <c r="J344" t="s">
        <v>125</v>
      </c>
      <c r="K344" s="4">
        <v>13</v>
      </c>
      <c r="L344" s="4">
        <v>16.64</v>
      </c>
      <c r="M344" s="4">
        <v>169</v>
      </c>
      <c r="N344" s="4">
        <v>216.32</v>
      </c>
      <c r="O344">
        <v>30</v>
      </c>
      <c r="P344" t="s">
        <v>129</v>
      </c>
      <c r="Q344">
        <v>2022</v>
      </c>
      <c r="R344" s="3">
        <v>44681</v>
      </c>
      <c r="S344" s="4">
        <v>56.243200000000002</v>
      </c>
      <c r="T344" s="4">
        <v>3.6400000000000006</v>
      </c>
      <c r="U344" s="4">
        <v>47.320000000000007</v>
      </c>
      <c r="V344" s="23">
        <v>0.21875000000000003</v>
      </c>
      <c r="W344" t="s">
        <v>179</v>
      </c>
      <c r="X344" t="s">
        <v>216</v>
      </c>
      <c r="Y344" t="s">
        <v>554</v>
      </c>
      <c r="Z344" s="4">
        <f>Tabla1_1[[#This Row],[Total Selling Value]]-Tabla1_1[[#This Row],[total_discount_value]]-Tabla1_1[[#This Row],[Total Buying Value]]</f>
        <v>-8.9232000000000085</v>
      </c>
      <c r="AA344" s="23">
        <f>Tabla1_1[[#This Row],[beneficio_descuento]]/Tabla1_1[[#This Row],[Total Selling Value]]</f>
        <v>-4.1250000000000044E-2</v>
      </c>
    </row>
    <row r="345" spans="1:27">
      <c r="A345">
        <v>44681</v>
      </c>
      <c r="B345" t="s">
        <v>46</v>
      </c>
      <c r="C345" t="s">
        <v>573</v>
      </c>
      <c r="D345">
        <v>8</v>
      </c>
      <c r="E345" t="s">
        <v>70</v>
      </c>
      <c r="F345" t="s">
        <v>71</v>
      </c>
      <c r="G345">
        <v>23</v>
      </c>
      <c r="H345" t="s">
        <v>97</v>
      </c>
      <c r="I345" t="s">
        <v>121</v>
      </c>
      <c r="J345" t="s">
        <v>124</v>
      </c>
      <c r="K345" s="4">
        <v>48</v>
      </c>
      <c r="L345" s="4">
        <v>57.12</v>
      </c>
      <c r="M345" s="4">
        <v>384</v>
      </c>
      <c r="N345" s="4">
        <v>456.96</v>
      </c>
      <c r="O345">
        <v>30</v>
      </c>
      <c r="P345" t="s">
        <v>129</v>
      </c>
      <c r="Q345">
        <v>2022</v>
      </c>
      <c r="R345" s="3">
        <v>44681</v>
      </c>
      <c r="S345" s="4">
        <v>105.10080000000001</v>
      </c>
      <c r="T345" s="4">
        <v>9.1199999999999974</v>
      </c>
      <c r="U345" s="4">
        <v>72.95999999999998</v>
      </c>
      <c r="V345" s="23">
        <v>0.15966386554621845</v>
      </c>
      <c r="W345" t="s">
        <v>179</v>
      </c>
      <c r="X345" t="s">
        <v>216</v>
      </c>
      <c r="Y345" t="s">
        <v>554</v>
      </c>
      <c r="Z345" s="4">
        <f>Tabla1_1[[#This Row],[Total Selling Value]]-Tabla1_1[[#This Row],[total_discount_value]]-Tabla1_1[[#This Row],[Total Buying Value]]</f>
        <v>-32.140800000000013</v>
      </c>
      <c r="AA345" s="23">
        <f>Tabla1_1[[#This Row],[beneficio_descuento]]/Tabla1_1[[#This Row],[Total Selling Value]]</f>
        <v>-7.0336134453781549E-2</v>
      </c>
    </row>
    <row r="346" spans="1:27">
      <c r="A346">
        <v>44682</v>
      </c>
      <c r="B346" t="s">
        <v>33</v>
      </c>
      <c r="C346" t="s">
        <v>574</v>
      </c>
      <c r="D346">
        <v>9</v>
      </c>
      <c r="E346" t="s">
        <v>68</v>
      </c>
      <c r="F346" t="s">
        <v>71</v>
      </c>
      <c r="G346">
        <v>6</v>
      </c>
      <c r="H346" t="s">
        <v>83</v>
      </c>
      <c r="I346" t="s">
        <v>121</v>
      </c>
      <c r="J346" t="s">
        <v>124</v>
      </c>
      <c r="K346" s="4">
        <v>55</v>
      </c>
      <c r="L346" s="4">
        <v>58.3</v>
      </c>
      <c r="M346" s="4">
        <v>495</v>
      </c>
      <c r="N346" s="4">
        <v>524.69999999999993</v>
      </c>
      <c r="O346">
        <v>1</v>
      </c>
      <c r="P346" t="s">
        <v>130</v>
      </c>
      <c r="Q346">
        <v>2022</v>
      </c>
      <c r="R346" s="3">
        <v>44682</v>
      </c>
      <c r="S346" s="4">
        <v>31.481999999999996</v>
      </c>
      <c r="T346" s="4">
        <v>3.2999999999999972</v>
      </c>
      <c r="U346" s="4">
        <v>29.699999999999974</v>
      </c>
      <c r="V346" s="23">
        <v>5.660377358490562E-2</v>
      </c>
      <c r="W346" t="s">
        <v>179</v>
      </c>
      <c r="X346" t="s">
        <v>216</v>
      </c>
      <c r="Y346" t="s">
        <v>575</v>
      </c>
      <c r="Z346" s="4">
        <f>Tabla1_1[[#This Row],[Total Selling Value]]-Tabla1_1[[#This Row],[total_discount_value]]-Tabla1_1[[#This Row],[Total Buying Value]]</f>
        <v>-1.7820000000000391</v>
      </c>
      <c r="AA346" s="23">
        <f>Tabla1_1[[#This Row],[beneficio_descuento]]/Tabla1_1[[#This Row],[Total Selling Value]]</f>
        <v>-3.3962264150944146E-3</v>
      </c>
    </row>
    <row r="347" spans="1:27">
      <c r="A347">
        <v>44682</v>
      </c>
      <c r="B347" t="s">
        <v>58</v>
      </c>
      <c r="C347" t="s">
        <v>576</v>
      </c>
      <c r="D347">
        <v>6</v>
      </c>
      <c r="E347" t="s">
        <v>71</v>
      </c>
      <c r="F347" t="s">
        <v>71</v>
      </c>
      <c r="G347">
        <v>42</v>
      </c>
      <c r="H347" t="s">
        <v>110</v>
      </c>
      <c r="I347" t="s">
        <v>121</v>
      </c>
      <c r="J347" t="s">
        <v>123</v>
      </c>
      <c r="K347" s="4">
        <v>95</v>
      </c>
      <c r="L347" s="4">
        <v>119.7</v>
      </c>
      <c r="M347" s="4">
        <v>570</v>
      </c>
      <c r="N347" s="4">
        <v>718.2</v>
      </c>
      <c r="O347">
        <v>1</v>
      </c>
      <c r="P347" t="s">
        <v>130</v>
      </c>
      <c r="Q347">
        <v>2022</v>
      </c>
      <c r="R347" s="3">
        <v>44682</v>
      </c>
      <c r="S347" s="4">
        <v>301.64400000000001</v>
      </c>
      <c r="T347" s="4">
        <v>24.700000000000003</v>
      </c>
      <c r="U347" s="4">
        <v>148.20000000000002</v>
      </c>
      <c r="V347" s="23">
        <v>0.20634920634920637</v>
      </c>
      <c r="W347" t="s">
        <v>179</v>
      </c>
      <c r="X347" t="s">
        <v>216</v>
      </c>
      <c r="Y347" t="s">
        <v>575</v>
      </c>
      <c r="Z347" s="4">
        <f>Tabla1_1[[#This Row],[Total Selling Value]]-Tabla1_1[[#This Row],[total_discount_value]]-Tabla1_1[[#This Row],[Total Buying Value]]</f>
        <v>-153.44399999999996</v>
      </c>
      <c r="AA347" s="23">
        <f>Tabla1_1[[#This Row],[beneficio_descuento]]/Tabla1_1[[#This Row],[Total Selling Value]]</f>
        <v>-0.21365079365079359</v>
      </c>
    </row>
    <row r="348" spans="1:27">
      <c r="A348">
        <v>44683</v>
      </c>
      <c r="B348" t="s">
        <v>22</v>
      </c>
      <c r="C348" t="s">
        <v>577</v>
      </c>
      <c r="D348">
        <v>4</v>
      </c>
      <c r="E348" t="s">
        <v>71</v>
      </c>
      <c r="F348" t="s">
        <v>138</v>
      </c>
      <c r="G348">
        <v>33</v>
      </c>
      <c r="H348" t="s">
        <v>75</v>
      </c>
      <c r="I348" t="s">
        <v>120</v>
      </c>
      <c r="J348" t="s">
        <v>123</v>
      </c>
      <c r="K348" s="4">
        <v>112</v>
      </c>
      <c r="L348" s="4">
        <v>122.08</v>
      </c>
      <c r="M348" s="4">
        <v>448</v>
      </c>
      <c r="N348" s="4">
        <v>488.32</v>
      </c>
      <c r="O348">
        <v>2</v>
      </c>
      <c r="P348" t="s">
        <v>130</v>
      </c>
      <c r="Q348">
        <v>2022</v>
      </c>
      <c r="R348" s="3">
        <v>44683</v>
      </c>
      <c r="S348" s="4">
        <v>161.1456</v>
      </c>
      <c r="T348" s="4">
        <v>10.079999999999998</v>
      </c>
      <c r="U348" s="4">
        <v>40.319999999999993</v>
      </c>
      <c r="V348" s="23">
        <v>8.2568807339449532E-2</v>
      </c>
      <c r="W348" t="s">
        <v>179</v>
      </c>
      <c r="X348" t="s">
        <v>219</v>
      </c>
      <c r="Y348" t="s">
        <v>575</v>
      </c>
      <c r="Z348" s="4">
        <f>Tabla1_1[[#This Row],[Total Selling Value]]-Tabla1_1[[#This Row],[total_discount_value]]-Tabla1_1[[#This Row],[Total Buying Value]]</f>
        <v>-120.82560000000001</v>
      </c>
      <c r="AA348" s="23">
        <f>Tabla1_1[[#This Row],[beneficio_descuento]]/Tabla1_1[[#This Row],[Total Selling Value]]</f>
        <v>-0.24743119266055047</v>
      </c>
    </row>
    <row r="349" spans="1:27">
      <c r="A349">
        <v>44685</v>
      </c>
      <c r="B349" t="s">
        <v>34</v>
      </c>
      <c r="C349" t="s">
        <v>578</v>
      </c>
      <c r="D349">
        <v>10</v>
      </c>
      <c r="E349" t="s">
        <v>70</v>
      </c>
      <c r="F349" t="s">
        <v>71</v>
      </c>
      <c r="G349">
        <v>43</v>
      </c>
      <c r="H349" t="s">
        <v>84</v>
      </c>
      <c r="I349" t="s">
        <v>117</v>
      </c>
      <c r="J349" t="s">
        <v>124</v>
      </c>
      <c r="K349" s="4">
        <v>61</v>
      </c>
      <c r="L349" s="4">
        <v>76.25</v>
      </c>
      <c r="M349" s="4">
        <v>610</v>
      </c>
      <c r="N349" s="4">
        <v>762.5</v>
      </c>
      <c r="O349">
        <v>4</v>
      </c>
      <c r="P349" t="s">
        <v>130</v>
      </c>
      <c r="Q349">
        <v>2022</v>
      </c>
      <c r="R349" s="3">
        <v>44685</v>
      </c>
      <c r="S349" s="4">
        <v>327.875</v>
      </c>
      <c r="T349" s="4">
        <v>15.25</v>
      </c>
      <c r="U349" s="4">
        <v>152.5</v>
      </c>
      <c r="V349" s="23">
        <v>0.2</v>
      </c>
      <c r="W349" t="s">
        <v>179</v>
      </c>
      <c r="X349" t="s">
        <v>216</v>
      </c>
      <c r="Y349" t="s">
        <v>575</v>
      </c>
      <c r="Z349" s="4">
        <f>Tabla1_1[[#This Row],[Total Selling Value]]-Tabla1_1[[#This Row],[total_discount_value]]-Tabla1_1[[#This Row],[Total Buying Value]]</f>
        <v>-175.375</v>
      </c>
      <c r="AA349" s="23">
        <f>Tabla1_1[[#This Row],[beneficio_descuento]]/Tabla1_1[[#This Row],[Total Selling Value]]</f>
        <v>-0.23</v>
      </c>
    </row>
    <row r="350" spans="1:27">
      <c r="A350">
        <v>44687</v>
      </c>
      <c r="B350" t="s">
        <v>33</v>
      </c>
      <c r="C350" t="s">
        <v>579</v>
      </c>
      <c r="D350">
        <v>7</v>
      </c>
      <c r="E350" t="s">
        <v>70</v>
      </c>
      <c r="F350" t="s">
        <v>71</v>
      </c>
      <c r="G350">
        <v>13</v>
      </c>
      <c r="H350" t="s">
        <v>83</v>
      </c>
      <c r="I350" t="s">
        <v>121</v>
      </c>
      <c r="J350" t="s">
        <v>124</v>
      </c>
      <c r="K350" s="4">
        <v>55</v>
      </c>
      <c r="L350" s="4">
        <v>58.3</v>
      </c>
      <c r="M350" s="4">
        <v>385</v>
      </c>
      <c r="N350" s="4">
        <v>408.1</v>
      </c>
      <c r="O350">
        <v>6</v>
      </c>
      <c r="P350" t="s">
        <v>130</v>
      </c>
      <c r="Q350">
        <v>2022</v>
      </c>
      <c r="R350" s="3">
        <v>44687</v>
      </c>
      <c r="S350" s="4">
        <v>53.053000000000004</v>
      </c>
      <c r="T350" s="4">
        <v>3.2999999999999972</v>
      </c>
      <c r="U350" s="4">
        <v>23.09999999999998</v>
      </c>
      <c r="V350" s="23">
        <v>5.6603773584905606E-2</v>
      </c>
      <c r="W350" t="s">
        <v>179</v>
      </c>
      <c r="X350" t="s">
        <v>216</v>
      </c>
      <c r="Y350" t="s">
        <v>575</v>
      </c>
      <c r="Z350" s="4">
        <f>Tabla1_1[[#This Row],[Total Selling Value]]-Tabla1_1[[#This Row],[total_discount_value]]-Tabla1_1[[#This Row],[Total Buying Value]]</f>
        <v>-29.952999999999975</v>
      </c>
      <c r="AA350" s="23">
        <f>Tabla1_1[[#This Row],[beneficio_descuento]]/Tabla1_1[[#This Row],[Total Selling Value]]</f>
        <v>-7.3396226415094273E-2</v>
      </c>
    </row>
    <row r="351" spans="1:27">
      <c r="A351">
        <v>44688</v>
      </c>
      <c r="B351" t="s">
        <v>47</v>
      </c>
      <c r="C351" t="s">
        <v>580</v>
      </c>
      <c r="D351">
        <v>4</v>
      </c>
      <c r="E351" t="s">
        <v>71</v>
      </c>
      <c r="F351" t="s">
        <v>138</v>
      </c>
      <c r="G351">
        <v>11</v>
      </c>
      <c r="H351" t="s">
        <v>98</v>
      </c>
      <c r="I351" t="s">
        <v>120</v>
      </c>
      <c r="J351" t="s">
        <v>125</v>
      </c>
      <c r="K351" s="4">
        <v>12</v>
      </c>
      <c r="L351" s="4">
        <v>15.72</v>
      </c>
      <c r="M351" s="4">
        <v>48</v>
      </c>
      <c r="N351" s="4">
        <v>62.88</v>
      </c>
      <c r="O351">
        <v>7</v>
      </c>
      <c r="P351" t="s">
        <v>130</v>
      </c>
      <c r="Q351">
        <v>2022</v>
      </c>
      <c r="R351" s="3">
        <v>44688</v>
      </c>
      <c r="S351" s="4">
        <v>6.9168000000000003</v>
      </c>
      <c r="T351" s="4">
        <v>3.7200000000000006</v>
      </c>
      <c r="U351" s="4">
        <v>14.880000000000003</v>
      </c>
      <c r="V351" s="23">
        <v>0.23664122137404583</v>
      </c>
      <c r="W351" t="s">
        <v>179</v>
      </c>
      <c r="X351" t="s">
        <v>219</v>
      </c>
      <c r="Y351" t="s">
        <v>575</v>
      </c>
      <c r="Z351" s="4">
        <f>Tabla1_1[[#This Row],[Total Selling Value]]-Tabla1_1[[#This Row],[total_discount_value]]-Tabla1_1[[#This Row],[Total Buying Value]]</f>
        <v>7.9632000000000005</v>
      </c>
      <c r="AA351" s="23">
        <f>Tabla1_1[[#This Row],[beneficio_descuento]]/Tabla1_1[[#This Row],[Total Selling Value]]</f>
        <v>0.12664122137404579</v>
      </c>
    </row>
    <row r="352" spans="1:27">
      <c r="A352">
        <v>44688</v>
      </c>
      <c r="B352" t="s">
        <v>46</v>
      </c>
      <c r="C352" t="s">
        <v>581</v>
      </c>
      <c r="D352">
        <v>1</v>
      </c>
      <c r="E352" t="s">
        <v>71</v>
      </c>
      <c r="F352" t="s">
        <v>71</v>
      </c>
      <c r="G352">
        <v>44</v>
      </c>
      <c r="H352" t="s">
        <v>97</v>
      </c>
      <c r="I352" t="s">
        <v>121</v>
      </c>
      <c r="J352" t="s">
        <v>124</v>
      </c>
      <c r="K352" s="4">
        <v>48</v>
      </c>
      <c r="L352" s="4">
        <v>57.12</v>
      </c>
      <c r="M352" s="4">
        <v>48</v>
      </c>
      <c r="N352" s="4">
        <v>57.12</v>
      </c>
      <c r="O352">
        <v>7</v>
      </c>
      <c r="P352" t="s">
        <v>130</v>
      </c>
      <c r="Q352">
        <v>2022</v>
      </c>
      <c r="R352" s="3">
        <v>44688</v>
      </c>
      <c r="S352" s="4">
        <v>25.1328</v>
      </c>
      <c r="T352" s="4">
        <v>9.1199999999999974</v>
      </c>
      <c r="U352" s="4">
        <v>9.1199999999999974</v>
      </c>
      <c r="V352" s="23">
        <v>0.15966386554621845</v>
      </c>
      <c r="W352" t="s">
        <v>179</v>
      </c>
      <c r="X352" t="s">
        <v>216</v>
      </c>
      <c r="Y352" t="s">
        <v>575</v>
      </c>
      <c r="Z352" s="4">
        <f>Tabla1_1[[#This Row],[Total Selling Value]]-Tabla1_1[[#This Row],[total_discount_value]]-Tabla1_1[[#This Row],[Total Buying Value]]</f>
        <v>-16.012800000000002</v>
      </c>
      <c r="AA352" s="23">
        <f>Tabla1_1[[#This Row],[beneficio_descuento]]/Tabla1_1[[#This Row],[Total Selling Value]]</f>
        <v>-0.28033613445378158</v>
      </c>
    </row>
    <row r="353" spans="1:27">
      <c r="A353">
        <v>44689</v>
      </c>
      <c r="B353" t="s">
        <v>42</v>
      </c>
      <c r="C353" t="s">
        <v>582</v>
      </c>
      <c r="D353">
        <v>7</v>
      </c>
      <c r="E353" t="s">
        <v>71</v>
      </c>
      <c r="F353" t="s">
        <v>71</v>
      </c>
      <c r="G353">
        <v>40</v>
      </c>
      <c r="H353" t="s">
        <v>92</v>
      </c>
      <c r="I353" t="s">
        <v>117</v>
      </c>
      <c r="J353" t="s">
        <v>122</v>
      </c>
      <c r="K353" s="4">
        <v>121</v>
      </c>
      <c r="L353" s="4">
        <v>141.57</v>
      </c>
      <c r="M353" s="4">
        <v>847</v>
      </c>
      <c r="N353" s="4">
        <v>990.99</v>
      </c>
      <c r="O353">
        <v>8</v>
      </c>
      <c r="P353" t="s">
        <v>130</v>
      </c>
      <c r="Q353">
        <v>2022</v>
      </c>
      <c r="R353" s="3">
        <v>44689</v>
      </c>
      <c r="S353" s="4">
        <v>396.39600000000002</v>
      </c>
      <c r="T353" s="4">
        <v>20.569999999999993</v>
      </c>
      <c r="U353" s="4">
        <v>143.98999999999995</v>
      </c>
      <c r="V353" s="23">
        <v>0.14529914529914525</v>
      </c>
      <c r="W353" t="s">
        <v>147</v>
      </c>
      <c r="X353" t="s">
        <v>216</v>
      </c>
      <c r="Y353" t="s">
        <v>575</v>
      </c>
      <c r="Z353" s="4">
        <f>Tabla1_1[[#This Row],[Total Selling Value]]-Tabla1_1[[#This Row],[total_discount_value]]-Tabla1_1[[#This Row],[Total Buying Value]]</f>
        <v>-252.40599999999995</v>
      </c>
      <c r="AA353" s="23">
        <f>Tabla1_1[[#This Row],[beneficio_descuento]]/Tabla1_1[[#This Row],[Total Selling Value]]</f>
        <v>-0.25470085470085463</v>
      </c>
    </row>
    <row r="354" spans="1:27">
      <c r="A354">
        <v>44690</v>
      </c>
      <c r="B354" t="s">
        <v>59</v>
      </c>
      <c r="C354" t="s">
        <v>583</v>
      </c>
      <c r="D354">
        <v>12</v>
      </c>
      <c r="E354" t="s">
        <v>68</v>
      </c>
      <c r="F354" t="s">
        <v>138</v>
      </c>
      <c r="G354">
        <v>23</v>
      </c>
      <c r="H354" t="s">
        <v>111</v>
      </c>
      <c r="I354" t="s">
        <v>120</v>
      </c>
      <c r="J354" t="s">
        <v>122</v>
      </c>
      <c r="K354" s="4">
        <v>134</v>
      </c>
      <c r="L354" s="4">
        <v>156.78</v>
      </c>
      <c r="M354" s="4">
        <v>1608</v>
      </c>
      <c r="N354" s="4">
        <v>1881.36</v>
      </c>
      <c r="O354">
        <v>9</v>
      </c>
      <c r="P354" t="s">
        <v>130</v>
      </c>
      <c r="Q354">
        <v>2022</v>
      </c>
      <c r="R354" s="3">
        <v>44690</v>
      </c>
      <c r="S354" s="4">
        <v>432.71280000000002</v>
      </c>
      <c r="T354" s="4">
        <v>22.78</v>
      </c>
      <c r="U354" s="4">
        <v>273.36</v>
      </c>
      <c r="V354" s="23">
        <v>0.14529914529914531</v>
      </c>
      <c r="W354" t="s">
        <v>178</v>
      </c>
      <c r="X354" t="s">
        <v>219</v>
      </c>
      <c r="Y354" t="s">
        <v>575</v>
      </c>
      <c r="Z354" s="4">
        <f>Tabla1_1[[#This Row],[Total Selling Value]]-Tabla1_1[[#This Row],[total_discount_value]]-Tabla1_1[[#This Row],[Total Buying Value]]</f>
        <v>-159.35280000000012</v>
      </c>
      <c r="AA354" s="23">
        <f>Tabla1_1[[#This Row],[beneficio_descuento]]/Tabla1_1[[#This Row],[Total Selling Value]]</f>
        <v>-8.4700854700854769E-2</v>
      </c>
    </row>
    <row r="355" spans="1:27">
      <c r="A355">
        <v>44691</v>
      </c>
      <c r="B355" t="s">
        <v>57</v>
      </c>
      <c r="C355" t="s">
        <v>584</v>
      </c>
      <c r="D355">
        <v>6</v>
      </c>
      <c r="E355" t="s">
        <v>70</v>
      </c>
      <c r="F355" t="s">
        <v>71</v>
      </c>
      <c r="G355">
        <v>1</v>
      </c>
      <c r="H355" t="s">
        <v>109</v>
      </c>
      <c r="I355" t="s">
        <v>119</v>
      </c>
      <c r="J355" t="s">
        <v>125</v>
      </c>
      <c r="K355" s="4">
        <v>6</v>
      </c>
      <c r="L355" s="4">
        <v>7.8599999999999994</v>
      </c>
      <c r="M355" s="4">
        <v>36</v>
      </c>
      <c r="N355" s="4">
        <v>47.16</v>
      </c>
      <c r="O355">
        <v>10</v>
      </c>
      <c r="P355" t="s">
        <v>130</v>
      </c>
      <c r="Q355">
        <v>2022</v>
      </c>
      <c r="R355" s="3">
        <v>44691</v>
      </c>
      <c r="S355" s="4">
        <v>0.47159999999999996</v>
      </c>
      <c r="T355" s="4">
        <v>1.8599999999999994</v>
      </c>
      <c r="U355" s="4">
        <v>11.159999999999997</v>
      </c>
      <c r="V355" s="23">
        <v>0.23664122137404575</v>
      </c>
      <c r="W355" t="s">
        <v>179</v>
      </c>
      <c r="X355" t="s">
        <v>216</v>
      </c>
      <c r="Y355" t="s">
        <v>575</v>
      </c>
      <c r="Z355" s="4">
        <f>Tabla1_1[[#This Row],[Total Selling Value]]-Tabla1_1[[#This Row],[total_discount_value]]-Tabla1_1[[#This Row],[Total Buying Value]]</f>
        <v>10.688399999999994</v>
      </c>
      <c r="AA355" s="23">
        <f>Tabla1_1[[#This Row],[beneficio_descuento]]/Tabla1_1[[#This Row],[Total Selling Value]]</f>
        <v>0.22664122137404569</v>
      </c>
    </row>
    <row r="356" spans="1:27">
      <c r="A356">
        <v>44693</v>
      </c>
      <c r="B356" t="s">
        <v>51</v>
      </c>
      <c r="C356" t="s">
        <v>585</v>
      </c>
      <c r="D356">
        <v>7</v>
      </c>
      <c r="E356" t="s">
        <v>71</v>
      </c>
      <c r="F356" t="s">
        <v>138</v>
      </c>
      <c r="G356">
        <v>45</v>
      </c>
      <c r="H356" t="s">
        <v>103</v>
      </c>
      <c r="I356" t="s">
        <v>120</v>
      </c>
      <c r="J356" t="s">
        <v>124</v>
      </c>
      <c r="K356" s="4">
        <v>44</v>
      </c>
      <c r="L356" s="4">
        <v>48.4</v>
      </c>
      <c r="M356" s="4">
        <v>308</v>
      </c>
      <c r="N356" s="4">
        <v>338.8</v>
      </c>
      <c r="O356">
        <v>12</v>
      </c>
      <c r="P356" t="s">
        <v>130</v>
      </c>
      <c r="Q356">
        <v>2022</v>
      </c>
      <c r="R356" s="3">
        <v>44693</v>
      </c>
      <c r="S356" s="4">
        <v>152.46</v>
      </c>
      <c r="T356" s="4">
        <v>4.3999999999999986</v>
      </c>
      <c r="U356" s="4">
        <v>30.79999999999999</v>
      </c>
      <c r="V356" s="23">
        <v>9.090909090909087E-2</v>
      </c>
      <c r="W356" t="s">
        <v>179</v>
      </c>
      <c r="X356" t="s">
        <v>219</v>
      </c>
      <c r="Y356" t="s">
        <v>575</v>
      </c>
      <c r="Z356" s="4">
        <f>Tabla1_1[[#This Row],[Total Selling Value]]-Tabla1_1[[#This Row],[total_discount_value]]-Tabla1_1[[#This Row],[Total Buying Value]]</f>
        <v>-121.66</v>
      </c>
      <c r="AA356" s="23">
        <f>Tabla1_1[[#This Row],[beneficio_descuento]]/Tabla1_1[[#This Row],[Total Selling Value]]</f>
        <v>-0.35909090909090907</v>
      </c>
    </row>
    <row r="357" spans="1:27">
      <c r="A357">
        <v>44694</v>
      </c>
      <c r="B357" t="s">
        <v>55</v>
      </c>
      <c r="C357" t="s">
        <v>586</v>
      </c>
      <c r="D357">
        <v>5</v>
      </c>
      <c r="E357" t="s">
        <v>70</v>
      </c>
      <c r="F357" t="s">
        <v>71</v>
      </c>
      <c r="G357">
        <v>31</v>
      </c>
      <c r="H357" t="s">
        <v>107</v>
      </c>
      <c r="I357" t="s">
        <v>120</v>
      </c>
      <c r="J357" t="s">
        <v>123</v>
      </c>
      <c r="K357" s="4">
        <v>73</v>
      </c>
      <c r="L357" s="4">
        <v>94.17</v>
      </c>
      <c r="M357" s="4">
        <v>365</v>
      </c>
      <c r="N357" s="4">
        <v>470.85</v>
      </c>
      <c r="O357">
        <v>13</v>
      </c>
      <c r="P357" t="s">
        <v>130</v>
      </c>
      <c r="Q357">
        <v>2022</v>
      </c>
      <c r="R357" s="3">
        <v>44694</v>
      </c>
      <c r="S357" s="4">
        <v>145.96350000000001</v>
      </c>
      <c r="T357" s="4">
        <v>21.17</v>
      </c>
      <c r="U357" s="4">
        <v>105.85000000000001</v>
      </c>
      <c r="V357" s="23">
        <v>0.22480620155038761</v>
      </c>
      <c r="W357" t="s">
        <v>179</v>
      </c>
      <c r="X357" t="s">
        <v>216</v>
      </c>
      <c r="Y357" t="s">
        <v>575</v>
      </c>
      <c r="Z357" s="4">
        <f>Tabla1_1[[#This Row],[Total Selling Value]]-Tabla1_1[[#This Row],[total_discount_value]]-Tabla1_1[[#This Row],[Total Buying Value]]</f>
        <v>-40.113499999999988</v>
      </c>
      <c r="AA357" s="23">
        <f>Tabla1_1[[#This Row],[beneficio_descuento]]/Tabla1_1[[#This Row],[Total Selling Value]]</f>
        <v>-8.5193798449612376E-2</v>
      </c>
    </row>
    <row r="358" spans="1:27">
      <c r="A358">
        <v>44695</v>
      </c>
      <c r="B358" t="s">
        <v>45</v>
      </c>
      <c r="C358" t="s">
        <v>587</v>
      </c>
      <c r="D358">
        <v>14</v>
      </c>
      <c r="E358" t="s">
        <v>70</v>
      </c>
      <c r="F358" t="s">
        <v>138</v>
      </c>
      <c r="G358">
        <v>11</v>
      </c>
      <c r="H358" t="s">
        <v>96</v>
      </c>
      <c r="I358" t="s">
        <v>119</v>
      </c>
      <c r="J358" t="s">
        <v>123</v>
      </c>
      <c r="K358" s="4">
        <v>83</v>
      </c>
      <c r="L358" s="4">
        <v>94.62</v>
      </c>
      <c r="M358" s="4">
        <v>1162</v>
      </c>
      <c r="N358" s="4">
        <v>1324.68</v>
      </c>
      <c r="O358">
        <v>14</v>
      </c>
      <c r="P358" t="s">
        <v>130</v>
      </c>
      <c r="Q358">
        <v>2022</v>
      </c>
      <c r="R358" s="3">
        <v>44695</v>
      </c>
      <c r="S358" s="4">
        <v>145.7148</v>
      </c>
      <c r="T358" s="4">
        <v>11.620000000000005</v>
      </c>
      <c r="U358" s="4">
        <v>162.68000000000006</v>
      </c>
      <c r="V358" s="23">
        <v>0.1228070175438597</v>
      </c>
      <c r="W358" t="s">
        <v>147</v>
      </c>
      <c r="X358" t="s">
        <v>219</v>
      </c>
      <c r="Y358" t="s">
        <v>575</v>
      </c>
      <c r="Z358" s="4">
        <f>Tabla1_1[[#This Row],[Total Selling Value]]-Tabla1_1[[#This Row],[total_discount_value]]-Tabla1_1[[#This Row],[Total Buying Value]]</f>
        <v>16.965200000000095</v>
      </c>
      <c r="AA358" s="23">
        <f>Tabla1_1[[#This Row],[beneficio_descuento]]/Tabla1_1[[#This Row],[Total Selling Value]]</f>
        <v>1.280701754385972E-2</v>
      </c>
    </row>
    <row r="359" spans="1:27">
      <c r="A359">
        <v>44696</v>
      </c>
      <c r="B359" t="s">
        <v>34</v>
      </c>
      <c r="C359" t="s">
        <v>588</v>
      </c>
      <c r="D359">
        <v>5</v>
      </c>
      <c r="E359" t="s">
        <v>71</v>
      </c>
      <c r="F359" t="s">
        <v>71</v>
      </c>
      <c r="G359">
        <v>44</v>
      </c>
      <c r="H359" t="s">
        <v>84</v>
      </c>
      <c r="I359" t="s">
        <v>117</v>
      </c>
      <c r="J359" t="s">
        <v>124</v>
      </c>
      <c r="K359" s="4">
        <v>61</v>
      </c>
      <c r="L359" s="4">
        <v>76.25</v>
      </c>
      <c r="M359" s="4">
        <v>305</v>
      </c>
      <c r="N359" s="4">
        <v>381.25</v>
      </c>
      <c r="O359">
        <v>15</v>
      </c>
      <c r="P359" t="s">
        <v>130</v>
      </c>
      <c r="Q359">
        <v>2022</v>
      </c>
      <c r="R359" s="3">
        <v>44696</v>
      </c>
      <c r="S359" s="4">
        <v>167.75</v>
      </c>
      <c r="T359" s="4">
        <v>15.25</v>
      </c>
      <c r="U359" s="4">
        <v>76.25</v>
      </c>
      <c r="V359" s="23">
        <v>0.2</v>
      </c>
      <c r="W359" t="s">
        <v>179</v>
      </c>
      <c r="X359" t="s">
        <v>216</v>
      </c>
      <c r="Y359" t="s">
        <v>575</v>
      </c>
      <c r="Z359" s="4">
        <f>Tabla1_1[[#This Row],[Total Selling Value]]-Tabla1_1[[#This Row],[total_discount_value]]-Tabla1_1[[#This Row],[Total Buying Value]]</f>
        <v>-91.5</v>
      </c>
      <c r="AA359" s="23">
        <f>Tabla1_1[[#This Row],[beneficio_descuento]]/Tabla1_1[[#This Row],[Total Selling Value]]</f>
        <v>-0.24</v>
      </c>
    </row>
    <row r="360" spans="1:27">
      <c r="A360">
        <v>44697</v>
      </c>
      <c r="B360" t="s">
        <v>40</v>
      </c>
      <c r="C360" t="s">
        <v>589</v>
      </c>
      <c r="D360">
        <v>13</v>
      </c>
      <c r="E360" t="s">
        <v>70</v>
      </c>
      <c r="F360" t="s">
        <v>138</v>
      </c>
      <c r="G360">
        <v>5</v>
      </c>
      <c r="H360" t="s">
        <v>90</v>
      </c>
      <c r="I360" t="s">
        <v>120</v>
      </c>
      <c r="J360" t="s">
        <v>122</v>
      </c>
      <c r="K360" s="4">
        <v>148</v>
      </c>
      <c r="L360" s="4">
        <v>164.28</v>
      </c>
      <c r="M360" s="4">
        <v>1924</v>
      </c>
      <c r="N360" s="4">
        <v>2135.64</v>
      </c>
      <c r="O360">
        <v>16</v>
      </c>
      <c r="P360" t="s">
        <v>130</v>
      </c>
      <c r="Q360">
        <v>2022</v>
      </c>
      <c r="R360" s="3">
        <v>44697</v>
      </c>
      <c r="S360" s="4">
        <v>106.782</v>
      </c>
      <c r="T360" s="4">
        <v>16.28</v>
      </c>
      <c r="U360" s="4">
        <v>211.64000000000001</v>
      </c>
      <c r="V360" s="23">
        <v>9.9099099099099114E-2</v>
      </c>
      <c r="W360" t="s">
        <v>178</v>
      </c>
      <c r="X360" t="s">
        <v>219</v>
      </c>
      <c r="Y360" t="s">
        <v>575</v>
      </c>
      <c r="Z360" s="4">
        <f>Tabla1_1[[#This Row],[Total Selling Value]]-Tabla1_1[[#This Row],[total_discount_value]]-Tabla1_1[[#This Row],[Total Buying Value]]</f>
        <v>104.85799999999995</v>
      </c>
      <c r="AA360" s="23">
        <f>Tabla1_1[[#This Row],[beneficio_descuento]]/Tabla1_1[[#This Row],[Total Selling Value]]</f>
        <v>4.9099099099099076E-2</v>
      </c>
    </row>
    <row r="361" spans="1:27">
      <c r="A361">
        <v>44697</v>
      </c>
      <c r="B361" t="s">
        <v>25</v>
      </c>
      <c r="C361" t="s">
        <v>590</v>
      </c>
      <c r="D361">
        <v>13</v>
      </c>
      <c r="E361" t="s">
        <v>71</v>
      </c>
      <c r="F361" t="s">
        <v>71</v>
      </c>
      <c r="G361">
        <v>31</v>
      </c>
      <c r="H361" t="s">
        <v>78</v>
      </c>
      <c r="I361" t="s">
        <v>121</v>
      </c>
      <c r="J361" t="s">
        <v>123</v>
      </c>
      <c r="K361" s="4">
        <v>93</v>
      </c>
      <c r="L361" s="4">
        <v>104.16</v>
      </c>
      <c r="M361" s="4">
        <v>1209</v>
      </c>
      <c r="N361" s="4">
        <v>1354.08</v>
      </c>
      <c r="O361">
        <v>16</v>
      </c>
      <c r="P361" t="s">
        <v>130</v>
      </c>
      <c r="Q361">
        <v>2022</v>
      </c>
      <c r="R361" s="3">
        <v>44697</v>
      </c>
      <c r="S361" s="4">
        <v>419.76479999999998</v>
      </c>
      <c r="T361" s="4">
        <v>11.159999999999997</v>
      </c>
      <c r="U361" s="4">
        <v>145.07999999999996</v>
      </c>
      <c r="V361" s="23">
        <v>0.10714285714285711</v>
      </c>
      <c r="W361" t="s">
        <v>147</v>
      </c>
      <c r="X361" t="s">
        <v>216</v>
      </c>
      <c r="Y361" t="s">
        <v>575</v>
      </c>
      <c r="Z361" s="4">
        <f>Tabla1_1[[#This Row],[Total Selling Value]]-Tabla1_1[[#This Row],[total_discount_value]]-Tabla1_1[[#This Row],[Total Buying Value]]</f>
        <v>-274.6848</v>
      </c>
      <c r="AA361" s="23">
        <f>Tabla1_1[[#This Row],[beneficio_descuento]]/Tabla1_1[[#This Row],[Total Selling Value]]</f>
        <v>-0.20285714285714287</v>
      </c>
    </row>
    <row r="362" spans="1:27">
      <c r="A362">
        <v>44698</v>
      </c>
      <c r="B362" t="s">
        <v>46</v>
      </c>
      <c r="C362" t="s">
        <v>591</v>
      </c>
      <c r="D362">
        <v>8</v>
      </c>
      <c r="E362" t="s">
        <v>70</v>
      </c>
      <c r="F362" t="s">
        <v>138</v>
      </c>
      <c r="G362">
        <v>8</v>
      </c>
      <c r="H362" t="s">
        <v>97</v>
      </c>
      <c r="I362" t="s">
        <v>121</v>
      </c>
      <c r="J362" t="s">
        <v>124</v>
      </c>
      <c r="K362" s="4">
        <v>48</v>
      </c>
      <c r="L362" s="4">
        <v>57.12</v>
      </c>
      <c r="M362" s="4">
        <v>384</v>
      </c>
      <c r="N362" s="4">
        <v>456.96</v>
      </c>
      <c r="O362">
        <v>17</v>
      </c>
      <c r="P362" t="s">
        <v>130</v>
      </c>
      <c r="Q362">
        <v>2022</v>
      </c>
      <c r="R362" s="3">
        <v>44698</v>
      </c>
      <c r="S362" s="4">
        <v>36.556800000000003</v>
      </c>
      <c r="T362" s="4">
        <v>9.1199999999999974</v>
      </c>
      <c r="U362" s="4">
        <v>72.95999999999998</v>
      </c>
      <c r="V362" s="23">
        <v>0.15966386554621845</v>
      </c>
      <c r="W362" t="s">
        <v>179</v>
      </c>
      <c r="X362" t="s">
        <v>219</v>
      </c>
      <c r="Y362" t="s">
        <v>575</v>
      </c>
      <c r="Z362" s="4">
        <f>Tabla1_1[[#This Row],[Total Selling Value]]-Tabla1_1[[#This Row],[total_discount_value]]-Tabla1_1[[#This Row],[Total Buying Value]]</f>
        <v>36.40319999999997</v>
      </c>
      <c r="AA362" s="23">
        <f>Tabla1_1[[#This Row],[beneficio_descuento]]/Tabla1_1[[#This Row],[Total Selling Value]]</f>
        <v>7.9663865546218418E-2</v>
      </c>
    </row>
    <row r="363" spans="1:27">
      <c r="A363">
        <v>44699</v>
      </c>
      <c r="B363" t="s">
        <v>46</v>
      </c>
      <c r="C363" t="s">
        <v>592</v>
      </c>
      <c r="D363">
        <v>4</v>
      </c>
      <c r="E363" t="s">
        <v>68</v>
      </c>
      <c r="F363" t="s">
        <v>71</v>
      </c>
      <c r="G363">
        <v>18</v>
      </c>
      <c r="H363" t="s">
        <v>97</v>
      </c>
      <c r="I363" t="s">
        <v>121</v>
      </c>
      <c r="J363" t="s">
        <v>124</v>
      </c>
      <c r="K363" s="4">
        <v>48</v>
      </c>
      <c r="L363" s="4">
        <v>57.12</v>
      </c>
      <c r="M363" s="4">
        <v>192</v>
      </c>
      <c r="N363" s="4">
        <v>228.48</v>
      </c>
      <c r="O363">
        <v>18</v>
      </c>
      <c r="P363" t="s">
        <v>130</v>
      </c>
      <c r="Q363">
        <v>2022</v>
      </c>
      <c r="R363" s="3">
        <v>44699</v>
      </c>
      <c r="S363" s="4">
        <v>41.126399999999997</v>
      </c>
      <c r="T363" s="4">
        <v>9.1199999999999974</v>
      </c>
      <c r="U363" s="4">
        <v>36.47999999999999</v>
      </c>
      <c r="V363" s="23">
        <v>0.15966386554621845</v>
      </c>
      <c r="W363" t="s">
        <v>179</v>
      </c>
      <c r="X363" t="s">
        <v>216</v>
      </c>
      <c r="Y363" t="s">
        <v>575</v>
      </c>
      <c r="Z363" s="4">
        <f>Tabla1_1[[#This Row],[Total Selling Value]]-Tabla1_1[[#This Row],[total_discount_value]]-Tabla1_1[[#This Row],[Total Buying Value]]</f>
        <v>-4.6463999999999999</v>
      </c>
      <c r="AA363" s="23">
        <f>Tabla1_1[[#This Row],[beneficio_descuento]]/Tabla1_1[[#This Row],[Total Selling Value]]</f>
        <v>-2.0336134453781515E-2</v>
      </c>
    </row>
    <row r="364" spans="1:27">
      <c r="A364">
        <v>44699</v>
      </c>
      <c r="B364" t="s">
        <v>21</v>
      </c>
      <c r="C364" t="s">
        <v>593</v>
      </c>
      <c r="D364">
        <v>8</v>
      </c>
      <c r="E364" t="s">
        <v>68</v>
      </c>
      <c r="F364" t="s">
        <v>71</v>
      </c>
      <c r="G364">
        <v>8</v>
      </c>
      <c r="H364" t="s">
        <v>74</v>
      </c>
      <c r="I364" t="s">
        <v>118</v>
      </c>
      <c r="J364" t="s">
        <v>123</v>
      </c>
      <c r="K364" s="4">
        <v>72</v>
      </c>
      <c r="L364" s="4">
        <v>79.92</v>
      </c>
      <c r="M364" s="4">
        <v>576</v>
      </c>
      <c r="N364" s="4">
        <v>639.36</v>
      </c>
      <c r="O364">
        <v>18</v>
      </c>
      <c r="P364" t="s">
        <v>130</v>
      </c>
      <c r="Q364">
        <v>2022</v>
      </c>
      <c r="R364" s="3">
        <v>44699</v>
      </c>
      <c r="S364" s="4">
        <v>51.148800000000001</v>
      </c>
      <c r="T364" s="4">
        <v>7.9200000000000017</v>
      </c>
      <c r="U364" s="4">
        <v>63.360000000000014</v>
      </c>
      <c r="V364" s="23">
        <v>9.9099099099099114E-2</v>
      </c>
      <c r="W364" t="s">
        <v>179</v>
      </c>
      <c r="X364" t="s">
        <v>216</v>
      </c>
      <c r="Y364" t="s">
        <v>575</v>
      </c>
      <c r="Z364" s="4">
        <f>Tabla1_1[[#This Row],[Total Selling Value]]-Tabla1_1[[#This Row],[total_discount_value]]-Tabla1_1[[#This Row],[Total Buying Value]]</f>
        <v>12.211199999999963</v>
      </c>
      <c r="AA364" s="23">
        <f>Tabla1_1[[#This Row],[beneficio_descuento]]/Tabla1_1[[#This Row],[Total Selling Value]]</f>
        <v>1.9099099099099039E-2</v>
      </c>
    </row>
    <row r="365" spans="1:27">
      <c r="A365">
        <v>44701</v>
      </c>
      <c r="B365" t="s">
        <v>31</v>
      </c>
      <c r="C365" t="s">
        <v>594</v>
      </c>
      <c r="D365">
        <v>15</v>
      </c>
      <c r="E365" t="s">
        <v>71</v>
      </c>
      <c r="F365" t="s">
        <v>138</v>
      </c>
      <c r="G365">
        <v>39</v>
      </c>
      <c r="H365" t="s">
        <v>81</v>
      </c>
      <c r="I365" t="s">
        <v>118</v>
      </c>
      <c r="J365" t="s">
        <v>123</v>
      </c>
      <c r="K365" s="4">
        <v>76</v>
      </c>
      <c r="L365" s="4">
        <v>82.08</v>
      </c>
      <c r="M365" s="4">
        <v>1140</v>
      </c>
      <c r="N365" s="4">
        <v>1231.2</v>
      </c>
      <c r="O365">
        <v>20</v>
      </c>
      <c r="P365" t="s">
        <v>130</v>
      </c>
      <c r="Q365">
        <v>2022</v>
      </c>
      <c r="R365" s="3">
        <v>44701</v>
      </c>
      <c r="S365" s="4">
        <v>480.16800000000001</v>
      </c>
      <c r="T365" s="4">
        <v>6.0799999999999983</v>
      </c>
      <c r="U365" s="4">
        <v>91.199999999999974</v>
      </c>
      <c r="V365" s="23">
        <v>7.4074074074074056E-2</v>
      </c>
      <c r="W365" t="s">
        <v>147</v>
      </c>
      <c r="X365" t="s">
        <v>219</v>
      </c>
      <c r="Y365" t="s">
        <v>575</v>
      </c>
      <c r="Z365" s="4">
        <f>Tabla1_1[[#This Row],[Total Selling Value]]-Tabla1_1[[#This Row],[total_discount_value]]-Tabla1_1[[#This Row],[Total Buying Value]]</f>
        <v>-388.96799999999996</v>
      </c>
      <c r="AA365" s="23">
        <f>Tabla1_1[[#This Row],[beneficio_descuento]]/Tabla1_1[[#This Row],[Total Selling Value]]</f>
        <v>-0.31592592592592589</v>
      </c>
    </row>
    <row r="366" spans="1:27">
      <c r="A366">
        <v>44703</v>
      </c>
      <c r="B366" t="s">
        <v>47</v>
      </c>
      <c r="C366" t="s">
        <v>595</v>
      </c>
      <c r="D366">
        <v>12</v>
      </c>
      <c r="E366" t="s">
        <v>70</v>
      </c>
      <c r="F366" t="s">
        <v>71</v>
      </c>
      <c r="G366">
        <v>3</v>
      </c>
      <c r="H366" t="s">
        <v>98</v>
      </c>
      <c r="I366" t="s">
        <v>120</v>
      </c>
      <c r="J366" t="s">
        <v>125</v>
      </c>
      <c r="K366" s="4">
        <v>12</v>
      </c>
      <c r="L366" s="4">
        <v>15.72</v>
      </c>
      <c r="M366" s="4">
        <v>144</v>
      </c>
      <c r="N366" s="4">
        <v>188.64</v>
      </c>
      <c r="O366">
        <v>22</v>
      </c>
      <c r="P366" t="s">
        <v>130</v>
      </c>
      <c r="Q366">
        <v>2022</v>
      </c>
      <c r="R366" s="3">
        <v>44703</v>
      </c>
      <c r="S366" s="4">
        <v>5.6591999999999993</v>
      </c>
      <c r="T366" s="4">
        <v>3.7200000000000006</v>
      </c>
      <c r="U366" s="4">
        <v>44.640000000000008</v>
      </c>
      <c r="V366" s="23">
        <v>0.23664122137404586</v>
      </c>
      <c r="W366" t="s">
        <v>179</v>
      </c>
      <c r="X366" t="s">
        <v>216</v>
      </c>
      <c r="Y366" t="s">
        <v>575</v>
      </c>
      <c r="Z366" s="4">
        <f>Tabla1_1[[#This Row],[Total Selling Value]]-Tabla1_1[[#This Row],[total_discount_value]]-Tabla1_1[[#This Row],[Total Buying Value]]</f>
        <v>38.980799999999988</v>
      </c>
      <c r="AA366" s="23">
        <f>Tabla1_1[[#This Row],[beneficio_descuento]]/Tabla1_1[[#This Row],[Total Selling Value]]</f>
        <v>0.20664122137404575</v>
      </c>
    </row>
    <row r="367" spans="1:27">
      <c r="A367">
        <v>44706</v>
      </c>
      <c r="B367" t="s">
        <v>49</v>
      </c>
      <c r="C367" t="s">
        <v>596</v>
      </c>
      <c r="D367">
        <v>7</v>
      </c>
      <c r="E367" t="s">
        <v>71</v>
      </c>
      <c r="F367" t="s">
        <v>71</v>
      </c>
      <c r="G367">
        <v>29</v>
      </c>
      <c r="H367" t="s">
        <v>101</v>
      </c>
      <c r="I367" t="s">
        <v>119</v>
      </c>
      <c r="J367" t="s">
        <v>123</v>
      </c>
      <c r="K367" s="4">
        <v>105</v>
      </c>
      <c r="L367" s="4">
        <v>142.80000000000001</v>
      </c>
      <c r="M367" s="4">
        <v>735</v>
      </c>
      <c r="N367" s="4">
        <v>999.60000000000014</v>
      </c>
      <c r="O367">
        <v>25</v>
      </c>
      <c r="P367" t="s">
        <v>130</v>
      </c>
      <c r="Q367">
        <v>2022</v>
      </c>
      <c r="R367" s="3">
        <v>44706</v>
      </c>
      <c r="S367" s="4">
        <v>289.88400000000001</v>
      </c>
      <c r="T367" s="4">
        <v>37.800000000000011</v>
      </c>
      <c r="U367" s="4">
        <v>264.60000000000008</v>
      </c>
      <c r="V367" s="23">
        <v>0.26470588235294124</v>
      </c>
      <c r="W367" t="s">
        <v>179</v>
      </c>
      <c r="X367" t="s">
        <v>216</v>
      </c>
      <c r="Y367" t="s">
        <v>575</v>
      </c>
      <c r="Z367" s="4">
        <f>Tabla1_1[[#This Row],[Total Selling Value]]-Tabla1_1[[#This Row],[total_discount_value]]-Tabla1_1[[#This Row],[Total Buying Value]]</f>
        <v>-25.283999999999878</v>
      </c>
      <c r="AA367" s="23">
        <f>Tabla1_1[[#This Row],[beneficio_descuento]]/Tabla1_1[[#This Row],[Total Selling Value]]</f>
        <v>-2.52941176470587E-2</v>
      </c>
    </row>
    <row r="368" spans="1:27">
      <c r="A368">
        <v>44707</v>
      </c>
      <c r="B368" t="s">
        <v>53</v>
      </c>
      <c r="C368" t="s">
        <v>597</v>
      </c>
      <c r="D368">
        <v>2</v>
      </c>
      <c r="E368" t="s">
        <v>70</v>
      </c>
      <c r="F368" t="s">
        <v>71</v>
      </c>
      <c r="G368">
        <v>12</v>
      </c>
      <c r="H368" t="s">
        <v>105</v>
      </c>
      <c r="I368" t="s">
        <v>121</v>
      </c>
      <c r="J368" t="s">
        <v>125</v>
      </c>
      <c r="K368" s="4">
        <v>37</v>
      </c>
      <c r="L368" s="4">
        <v>41.81</v>
      </c>
      <c r="M368" s="4">
        <v>74</v>
      </c>
      <c r="N368" s="4">
        <v>83.62</v>
      </c>
      <c r="O368">
        <v>26</v>
      </c>
      <c r="P368" t="s">
        <v>130</v>
      </c>
      <c r="Q368">
        <v>2022</v>
      </c>
      <c r="R368" s="3">
        <v>44707</v>
      </c>
      <c r="S368" s="4">
        <v>10.0344</v>
      </c>
      <c r="T368" s="4">
        <v>4.8100000000000023</v>
      </c>
      <c r="U368" s="4">
        <v>9.6200000000000045</v>
      </c>
      <c r="V368" s="23">
        <v>0.11504424778761067</v>
      </c>
      <c r="W368" t="s">
        <v>179</v>
      </c>
      <c r="X368" t="s">
        <v>216</v>
      </c>
      <c r="Y368" t="s">
        <v>575</v>
      </c>
      <c r="Z368" s="4">
        <f>Tabla1_1[[#This Row],[Total Selling Value]]-Tabla1_1[[#This Row],[total_discount_value]]-Tabla1_1[[#This Row],[Total Buying Value]]</f>
        <v>-0.41440000000000055</v>
      </c>
      <c r="AA368" s="23">
        <f>Tabla1_1[[#This Row],[beneficio_descuento]]/Tabla1_1[[#This Row],[Total Selling Value]]</f>
        <v>-4.9557522123893864E-3</v>
      </c>
    </row>
    <row r="369" spans="1:27">
      <c r="A369">
        <v>44707</v>
      </c>
      <c r="B369" t="s">
        <v>46</v>
      </c>
      <c r="C369" t="s">
        <v>598</v>
      </c>
      <c r="D369">
        <v>2</v>
      </c>
      <c r="E369" t="s">
        <v>71</v>
      </c>
      <c r="F369" t="s">
        <v>71</v>
      </c>
      <c r="G369">
        <v>51</v>
      </c>
      <c r="H369" t="s">
        <v>97</v>
      </c>
      <c r="I369" t="s">
        <v>121</v>
      </c>
      <c r="J369" t="s">
        <v>124</v>
      </c>
      <c r="K369" s="4">
        <v>48</v>
      </c>
      <c r="L369" s="4">
        <v>57.12</v>
      </c>
      <c r="M369" s="4">
        <v>96</v>
      </c>
      <c r="N369" s="4">
        <v>114.24</v>
      </c>
      <c r="O369">
        <v>26</v>
      </c>
      <c r="P369" t="s">
        <v>130</v>
      </c>
      <c r="Q369">
        <v>2022</v>
      </c>
      <c r="R369" s="3">
        <v>44707</v>
      </c>
      <c r="S369" s="4">
        <v>58.2624</v>
      </c>
      <c r="T369" s="4">
        <v>9.1199999999999974</v>
      </c>
      <c r="U369" s="4">
        <v>18.239999999999995</v>
      </c>
      <c r="V369" s="23">
        <v>0.15966386554621845</v>
      </c>
      <c r="W369" t="s">
        <v>179</v>
      </c>
      <c r="X369" t="s">
        <v>216</v>
      </c>
      <c r="Y369" t="s">
        <v>575</v>
      </c>
      <c r="Z369" s="4">
        <f>Tabla1_1[[#This Row],[Total Selling Value]]-Tabla1_1[[#This Row],[total_discount_value]]-Tabla1_1[[#This Row],[Total Buying Value]]</f>
        <v>-40.022400000000005</v>
      </c>
      <c r="AA369" s="23">
        <f>Tabla1_1[[#This Row],[beneficio_descuento]]/Tabla1_1[[#This Row],[Total Selling Value]]</f>
        <v>-0.35033613445378159</v>
      </c>
    </row>
    <row r="370" spans="1:27">
      <c r="A370">
        <v>44709</v>
      </c>
      <c r="B370" t="s">
        <v>61</v>
      </c>
      <c r="C370" t="s">
        <v>599</v>
      </c>
      <c r="D370">
        <v>10</v>
      </c>
      <c r="E370" t="s">
        <v>68</v>
      </c>
      <c r="F370" t="s">
        <v>138</v>
      </c>
      <c r="G370">
        <v>50</v>
      </c>
      <c r="H370" t="s">
        <v>114</v>
      </c>
      <c r="I370" t="s">
        <v>118</v>
      </c>
      <c r="J370" t="s">
        <v>122</v>
      </c>
      <c r="K370" s="4">
        <v>138</v>
      </c>
      <c r="L370" s="4">
        <v>173.88</v>
      </c>
      <c r="M370" s="4">
        <v>1380</v>
      </c>
      <c r="N370" s="4">
        <v>1738.8</v>
      </c>
      <c r="O370">
        <v>28</v>
      </c>
      <c r="P370" t="s">
        <v>130</v>
      </c>
      <c r="Q370">
        <v>2022</v>
      </c>
      <c r="R370" s="3">
        <v>44709</v>
      </c>
      <c r="S370" s="4">
        <v>869.4</v>
      </c>
      <c r="T370" s="4">
        <v>35.879999999999995</v>
      </c>
      <c r="U370" s="4">
        <v>358.79999999999995</v>
      </c>
      <c r="V370" s="23">
        <v>0.20634920634920634</v>
      </c>
      <c r="W370" t="s">
        <v>147</v>
      </c>
      <c r="X370" t="s">
        <v>219</v>
      </c>
      <c r="Y370" t="s">
        <v>575</v>
      </c>
      <c r="Z370" s="4">
        <f>Tabla1_1[[#This Row],[Total Selling Value]]-Tabla1_1[[#This Row],[total_discount_value]]-Tabla1_1[[#This Row],[Total Buying Value]]</f>
        <v>-510.6</v>
      </c>
      <c r="AA370" s="23">
        <f>Tabla1_1[[#This Row],[beneficio_descuento]]/Tabla1_1[[#This Row],[Total Selling Value]]</f>
        <v>-0.29365079365079366</v>
      </c>
    </row>
    <row r="371" spans="1:27">
      <c r="A371">
        <v>44709</v>
      </c>
      <c r="B371" t="s">
        <v>45</v>
      </c>
      <c r="C371" t="s">
        <v>600</v>
      </c>
      <c r="D371">
        <v>5</v>
      </c>
      <c r="E371" t="s">
        <v>68</v>
      </c>
      <c r="F371" t="s">
        <v>71</v>
      </c>
      <c r="G371">
        <v>43</v>
      </c>
      <c r="H371" t="s">
        <v>96</v>
      </c>
      <c r="I371" t="s">
        <v>119</v>
      </c>
      <c r="J371" t="s">
        <v>123</v>
      </c>
      <c r="K371" s="4">
        <v>83</v>
      </c>
      <c r="L371" s="4">
        <v>94.62</v>
      </c>
      <c r="M371" s="4">
        <v>415</v>
      </c>
      <c r="N371" s="4">
        <v>473.1</v>
      </c>
      <c r="O371">
        <v>28</v>
      </c>
      <c r="P371" t="s">
        <v>130</v>
      </c>
      <c r="Q371">
        <v>2022</v>
      </c>
      <c r="R371" s="3">
        <v>44709</v>
      </c>
      <c r="S371" s="4">
        <v>203.43299999999999</v>
      </c>
      <c r="T371" s="4">
        <v>11.620000000000005</v>
      </c>
      <c r="U371" s="4">
        <v>58.100000000000023</v>
      </c>
      <c r="V371" s="23">
        <v>0.1228070175438597</v>
      </c>
      <c r="W371" t="s">
        <v>179</v>
      </c>
      <c r="X371" t="s">
        <v>216</v>
      </c>
      <c r="Y371" t="s">
        <v>575</v>
      </c>
      <c r="Z371" s="4">
        <f>Tabla1_1[[#This Row],[Total Selling Value]]-Tabla1_1[[#This Row],[total_discount_value]]-Tabla1_1[[#This Row],[Total Buying Value]]</f>
        <v>-145.33299999999997</v>
      </c>
      <c r="AA371" s="23">
        <f>Tabla1_1[[#This Row],[beneficio_descuento]]/Tabla1_1[[#This Row],[Total Selling Value]]</f>
        <v>-0.3071929824561403</v>
      </c>
    </row>
    <row r="372" spans="1:27">
      <c r="A372">
        <v>44709</v>
      </c>
      <c r="B372" t="s">
        <v>40</v>
      </c>
      <c r="C372" t="s">
        <v>601</v>
      </c>
      <c r="D372">
        <v>9</v>
      </c>
      <c r="E372" t="s">
        <v>71</v>
      </c>
      <c r="F372" t="s">
        <v>138</v>
      </c>
      <c r="G372">
        <v>23</v>
      </c>
      <c r="H372" t="s">
        <v>90</v>
      </c>
      <c r="I372" t="s">
        <v>120</v>
      </c>
      <c r="J372" t="s">
        <v>122</v>
      </c>
      <c r="K372" s="4">
        <v>148</v>
      </c>
      <c r="L372" s="4">
        <v>164.28</v>
      </c>
      <c r="M372" s="4">
        <v>1332</v>
      </c>
      <c r="N372" s="4">
        <v>1478.52</v>
      </c>
      <c r="O372">
        <v>28</v>
      </c>
      <c r="P372" t="s">
        <v>130</v>
      </c>
      <c r="Q372">
        <v>2022</v>
      </c>
      <c r="R372" s="3">
        <v>44709</v>
      </c>
      <c r="S372" s="4">
        <v>340.05959999999999</v>
      </c>
      <c r="T372" s="4">
        <v>16.28</v>
      </c>
      <c r="U372" s="4">
        <v>146.52000000000001</v>
      </c>
      <c r="V372" s="23">
        <v>9.9099099099099114E-2</v>
      </c>
      <c r="W372" t="s">
        <v>147</v>
      </c>
      <c r="X372" t="s">
        <v>219</v>
      </c>
      <c r="Y372" t="s">
        <v>575</v>
      </c>
      <c r="Z372" s="4">
        <f>Tabla1_1[[#This Row],[Total Selling Value]]-Tabla1_1[[#This Row],[total_discount_value]]-Tabla1_1[[#This Row],[Total Buying Value]]</f>
        <v>-193.53960000000006</v>
      </c>
      <c r="AA372" s="23">
        <f>Tabla1_1[[#This Row],[beneficio_descuento]]/Tabla1_1[[#This Row],[Total Selling Value]]</f>
        <v>-0.13090090090090095</v>
      </c>
    </row>
    <row r="373" spans="1:27">
      <c r="A373">
        <v>44709</v>
      </c>
      <c r="B373" t="s">
        <v>23</v>
      </c>
      <c r="C373" t="s">
        <v>602</v>
      </c>
      <c r="D373">
        <v>12</v>
      </c>
      <c r="E373" t="s">
        <v>71</v>
      </c>
      <c r="F373" t="s">
        <v>71</v>
      </c>
      <c r="G373">
        <v>22</v>
      </c>
      <c r="H373" t="s">
        <v>76</v>
      </c>
      <c r="I373" t="s">
        <v>119</v>
      </c>
      <c r="J373" t="s">
        <v>124</v>
      </c>
      <c r="K373" s="4">
        <v>44</v>
      </c>
      <c r="L373" s="4">
        <v>48.84</v>
      </c>
      <c r="M373" s="4">
        <v>528</v>
      </c>
      <c r="N373" s="4">
        <v>586.08000000000004</v>
      </c>
      <c r="O373">
        <v>28</v>
      </c>
      <c r="P373" t="s">
        <v>130</v>
      </c>
      <c r="Q373">
        <v>2022</v>
      </c>
      <c r="R373" s="3">
        <v>44709</v>
      </c>
      <c r="S373" s="4">
        <v>128.9376</v>
      </c>
      <c r="T373" s="4">
        <v>4.8400000000000034</v>
      </c>
      <c r="U373" s="4">
        <v>58.080000000000041</v>
      </c>
      <c r="V373" s="23">
        <v>9.9099099099099155E-2</v>
      </c>
      <c r="W373" t="s">
        <v>179</v>
      </c>
      <c r="X373" t="s">
        <v>216</v>
      </c>
      <c r="Y373" t="s">
        <v>575</v>
      </c>
      <c r="Z373" s="4">
        <f>Tabla1_1[[#This Row],[Total Selling Value]]-Tabla1_1[[#This Row],[total_discount_value]]-Tabla1_1[[#This Row],[Total Buying Value]]</f>
        <v>-70.857599999999934</v>
      </c>
      <c r="AA373" s="23">
        <f>Tabla1_1[[#This Row],[beneficio_descuento]]/Tabla1_1[[#This Row],[Total Selling Value]]</f>
        <v>-0.12090090090090078</v>
      </c>
    </row>
    <row r="374" spans="1:27">
      <c r="A374">
        <v>44709</v>
      </c>
      <c r="B374" t="s">
        <v>34</v>
      </c>
      <c r="C374" t="s">
        <v>603</v>
      </c>
      <c r="D374">
        <v>14</v>
      </c>
      <c r="E374" t="s">
        <v>70</v>
      </c>
      <c r="F374" t="s">
        <v>138</v>
      </c>
      <c r="G374">
        <v>17</v>
      </c>
      <c r="H374" t="s">
        <v>84</v>
      </c>
      <c r="I374" t="s">
        <v>117</v>
      </c>
      <c r="J374" t="s">
        <v>124</v>
      </c>
      <c r="K374" s="4">
        <v>61</v>
      </c>
      <c r="L374" s="4">
        <v>76.25</v>
      </c>
      <c r="M374" s="4">
        <v>854</v>
      </c>
      <c r="N374" s="4">
        <v>1067.5</v>
      </c>
      <c r="O374">
        <v>28</v>
      </c>
      <c r="P374" t="s">
        <v>130</v>
      </c>
      <c r="Q374">
        <v>2022</v>
      </c>
      <c r="R374" s="3">
        <v>44709</v>
      </c>
      <c r="S374" s="4">
        <v>181.47500000000002</v>
      </c>
      <c r="T374" s="4">
        <v>15.25</v>
      </c>
      <c r="U374" s="4">
        <v>213.5</v>
      </c>
      <c r="V374" s="23">
        <v>0.2</v>
      </c>
      <c r="W374" t="s">
        <v>147</v>
      </c>
      <c r="X374" t="s">
        <v>219</v>
      </c>
      <c r="Y374" t="s">
        <v>575</v>
      </c>
      <c r="Z374" s="4">
        <f>Tabla1_1[[#This Row],[Total Selling Value]]-Tabla1_1[[#This Row],[total_discount_value]]-Tabla1_1[[#This Row],[Total Buying Value]]</f>
        <v>32.024999999999977</v>
      </c>
      <c r="AA374" s="23">
        <f>Tabla1_1[[#This Row],[beneficio_descuento]]/Tabla1_1[[#This Row],[Total Selling Value]]</f>
        <v>2.9999999999999978E-2</v>
      </c>
    </row>
    <row r="375" spans="1:27">
      <c r="A375">
        <v>44711</v>
      </c>
      <c r="B375" t="s">
        <v>31</v>
      </c>
      <c r="C375" t="s">
        <v>604</v>
      </c>
      <c r="D375">
        <v>9</v>
      </c>
      <c r="E375" t="s">
        <v>70</v>
      </c>
      <c r="F375" t="s">
        <v>71</v>
      </c>
      <c r="G375">
        <v>21</v>
      </c>
      <c r="H375" t="s">
        <v>81</v>
      </c>
      <c r="I375" t="s">
        <v>118</v>
      </c>
      <c r="J375" t="s">
        <v>123</v>
      </c>
      <c r="K375" s="4">
        <v>76</v>
      </c>
      <c r="L375" s="4">
        <v>82.08</v>
      </c>
      <c r="M375" s="4">
        <v>684</v>
      </c>
      <c r="N375" s="4">
        <v>738.72</v>
      </c>
      <c r="O375">
        <v>30</v>
      </c>
      <c r="P375" t="s">
        <v>130</v>
      </c>
      <c r="Q375">
        <v>2022</v>
      </c>
      <c r="R375" s="3">
        <v>44711</v>
      </c>
      <c r="S375" s="4">
        <v>155.13120000000001</v>
      </c>
      <c r="T375" s="4">
        <v>6.0799999999999983</v>
      </c>
      <c r="U375" s="4">
        <v>54.719999999999985</v>
      </c>
      <c r="V375" s="23">
        <v>7.4074074074074056E-2</v>
      </c>
      <c r="W375" t="s">
        <v>179</v>
      </c>
      <c r="X375" t="s">
        <v>216</v>
      </c>
      <c r="Y375" t="s">
        <v>575</v>
      </c>
      <c r="Z375" s="4">
        <f>Tabla1_1[[#This Row],[Total Selling Value]]-Tabla1_1[[#This Row],[total_discount_value]]-Tabla1_1[[#This Row],[Total Buying Value]]</f>
        <v>-100.41120000000001</v>
      </c>
      <c r="AA375" s="23">
        <f>Tabla1_1[[#This Row],[beneficio_descuento]]/Tabla1_1[[#This Row],[Total Selling Value]]</f>
        <v>-0.13592592592592592</v>
      </c>
    </row>
    <row r="376" spans="1:27">
      <c r="A376">
        <v>44711</v>
      </c>
      <c r="B376" t="s">
        <v>44</v>
      </c>
      <c r="C376" t="s">
        <v>605</v>
      </c>
      <c r="D376">
        <v>4</v>
      </c>
      <c r="E376" t="s">
        <v>68</v>
      </c>
      <c r="F376" t="s">
        <v>138</v>
      </c>
      <c r="G376">
        <v>16</v>
      </c>
      <c r="H376" t="s">
        <v>95</v>
      </c>
      <c r="I376" t="s">
        <v>119</v>
      </c>
      <c r="J376" t="s">
        <v>122</v>
      </c>
      <c r="K376" s="4">
        <v>133</v>
      </c>
      <c r="L376" s="4">
        <v>155.61000000000001</v>
      </c>
      <c r="M376" s="4">
        <v>532</v>
      </c>
      <c r="N376" s="4">
        <v>622.44000000000005</v>
      </c>
      <c r="O376">
        <v>30</v>
      </c>
      <c r="P376" t="s">
        <v>130</v>
      </c>
      <c r="Q376">
        <v>2022</v>
      </c>
      <c r="R376" s="3">
        <v>44711</v>
      </c>
      <c r="S376" s="4">
        <v>99.590400000000017</v>
      </c>
      <c r="T376" s="4">
        <v>22.610000000000014</v>
      </c>
      <c r="U376" s="4">
        <v>90.440000000000055</v>
      </c>
      <c r="V376" s="23">
        <v>0.14529914529914537</v>
      </c>
      <c r="W376" t="s">
        <v>179</v>
      </c>
      <c r="X376" t="s">
        <v>219</v>
      </c>
      <c r="Y376" t="s">
        <v>575</v>
      </c>
      <c r="Z376" s="4">
        <f>Tabla1_1[[#This Row],[Total Selling Value]]-Tabla1_1[[#This Row],[total_discount_value]]-Tabla1_1[[#This Row],[Total Buying Value]]</f>
        <v>-9.1503999999999905</v>
      </c>
      <c r="AA376" s="23">
        <f>Tabla1_1[[#This Row],[beneficio_descuento]]/Tabla1_1[[#This Row],[Total Selling Value]]</f>
        <v>-1.4700854700854684E-2</v>
      </c>
    </row>
    <row r="377" spans="1:27">
      <c r="A377">
        <v>44711</v>
      </c>
      <c r="B377" t="s">
        <v>58</v>
      </c>
      <c r="C377" t="s">
        <v>606</v>
      </c>
      <c r="D377">
        <v>3</v>
      </c>
      <c r="E377" t="s">
        <v>71</v>
      </c>
      <c r="F377" t="s">
        <v>138</v>
      </c>
      <c r="G377">
        <v>31</v>
      </c>
      <c r="H377" t="s">
        <v>110</v>
      </c>
      <c r="I377" t="s">
        <v>121</v>
      </c>
      <c r="J377" t="s">
        <v>123</v>
      </c>
      <c r="K377" s="4">
        <v>95</v>
      </c>
      <c r="L377" s="4">
        <v>119.7</v>
      </c>
      <c r="M377" s="4">
        <v>285</v>
      </c>
      <c r="N377" s="4">
        <v>359.1</v>
      </c>
      <c r="O377">
        <v>30</v>
      </c>
      <c r="P377" t="s">
        <v>130</v>
      </c>
      <c r="Q377">
        <v>2022</v>
      </c>
      <c r="R377" s="3">
        <v>44711</v>
      </c>
      <c r="S377" s="4">
        <v>111.32100000000001</v>
      </c>
      <c r="T377" s="4">
        <v>24.700000000000003</v>
      </c>
      <c r="U377" s="4">
        <v>74.100000000000009</v>
      </c>
      <c r="V377" s="23">
        <v>0.20634920634920637</v>
      </c>
      <c r="W377" t="s">
        <v>179</v>
      </c>
      <c r="X377" t="s">
        <v>219</v>
      </c>
      <c r="Y377" t="s">
        <v>575</v>
      </c>
      <c r="Z377" s="4">
        <f>Tabla1_1[[#This Row],[Total Selling Value]]-Tabla1_1[[#This Row],[total_discount_value]]-Tabla1_1[[#This Row],[Total Buying Value]]</f>
        <v>-37.221000000000004</v>
      </c>
      <c r="AA377" s="23">
        <f>Tabla1_1[[#This Row],[beneficio_descuento]]/Tabla1_1[[#This Row],[Total Selling Value]]</f>
        <v>-0.10365079365079366</v>
      </c>
    </row>
    <row r="378" spans="1:27">
      <c r="A378">
        <v>44715</v>
      </c>
      <c r="B378" t="s">
        <v>45</v>
      </c>
      <c r="C378" t="s">
        <v>607</v>
      </c>
      <c r="D378">
        <v>14</v>
      </c>
      <c r="E378" t="s">
        <v>71</v>
      </c>
      <c r="F378" t="s">
        <v>71</v>
      </c>
      <c r="G378">
        <v>3</v>
      </c>
      <c r="H378" t="s">
        <v>96</v>
      </c>
      <c r="I378" t="s">
        <v>119</v>
      </c>
      <c r="J378" t="s">
        <v>123</v>
      </c>
      <c r="K378" s="4">
        <v>83</v>
      </c>
      <c r="L378" s="4">
        <v>94.62</v>
      </c>
      <c r="M378" s="4">
        <v>1162</v>
      </c>
      <c r="N378" s="4">
        <v>1324.68</v>
      </c>
      <c r="O378">
        <v>3</v>
      </c>
      <c r="P378" t="s">
        <v>131</v>
      </c>
      <c r="Q378">
        <v>2022</v>
      </c>
      <c r="R378" s="3">
        <v>44715</v>
      </c>
      <c r="S378" s="4">
        <v>39.740400000000001</v>
      </c>
      <c r="T378" s="4">
        <v>11.620000000000005</v>
      </c>
      <c r="U378" s="4">
        <v>162.68000000000006</v>
      </c>
      <c r="V378" s="23">
        <v>0.1228070175438597</v>
      </c>
      <c r="W378" t="s">
        <v>147</v>
      </c>
      <c r="X378" t="s">
        <v>216</v>
      </c>
      <c r="Y378" t="s">
        <v>608</v>
      </c>
      <c r="Z378" s="4">
        <f>Tabla1_1[[#This Row],[Total Selling Value]]-Tabla1_1[[#This Row],[total_discount_value]]-Tabla1_1[[#This Row],[Total Buying Value]]</f>
        <v>122.93960000000015</v>
      </c>
      <c r="AA378" s="23">
        <f>Tabla1_1[[#This Row],[beneficio_descuento]]/Tabla1_1[[#This Row],[Total Selling Value]]</f>
        <v>9.2807017543859768E-2</v>
      </c>
    </row>
    <row r="379" spans="1:27">
      <c r="A379">
        <v>44722</v>
      </c>
      <c r="B379" t="s">
        <v>53</v>
      </c>
      <c r="C379" t="s">
        <v>609</v>
      </c>
      <c r="D379">
        <v>8</v>
      </c>
      <c r="E379" t="s">
        <v>68</v>
      </c>
      <c r="F379" t="s">
        <v>71</v>
      </c>
      <c r="G379">
        <v>32</v>
      </c>
      <c r="H379" t="s">
        <v>105</v>
      </c>
      <c r="I379" t="s">
        <v>121</v>
      </c>
      <c r="J379" t="s">
        <v>125</v>
      </c>
      <c r="K379" s="4">
        <v>37</v>
      </c>
      <c r="L379" s="4">
        <v>41.81</v>
      </c>
      <c r="M379" s="4">
        <v>296</v>
      </c>
      <c r="N379" s="4">
        <v>334.48</v>
      </c>
      <c r="O379">
        <v>10</v>
      </c>
      <c r="P379" t="s">
        <v>131</v>
      </c>
      <c r="Q379">
        <v>2022</v>
      </c>
      <c r="R379" s="3">
        <v>44722</v>
      </c>
      <c r="S379" s="4">
        <v>107.03360000000001</v>
      </c>
      <c r="T379" s="4">
        <v>4.8100000000000023</v>
      </c>
      <c r="U379" s="4">
        <v>38.480000000000018</v>
      </c>
      <c r="V379" s="23">
        <v>0.11504424778761067</v>
      </c>
      <c r="W379" t="s">
        <v>179</v>
      </c>
      <c r="X379" t="s">
        <v>216</v>
      </c>
      <c r="Y379" t="s">
        <v>608</v>
      </c>
      <c r="Z379" s="4">
        <f>Tabla1_1[[#This Row],[Total Selling Value]]-Tabla1_1[[#This Row],[total_discount_value]]-Tabla1_1[[#This Row],[Total Buying Value]]</f>
        <v>-68.553599999999989</v>
      </c>
      <c r="AA379" s="23">
        <f>Tabla1_1[[#This Row],[beneficio_descuento]]/Tabla1_1[[#This Row],[Total Selling Value]]</f>
        <v>-0.20495575221238935</v>
      </c>
    </row>
    <row r="380" spans="1:27">
      <c r="A380">
        <v>44723</v>
      </c>
      <c r="B380" t="s">
        <v>54</v>
      </c>
      <c r="C380" t="s">
        <v>610</v>
      </c>
      <c r="D380">
        <v>13</v>
      </c>
      <c r="E380" t="s">
        <v>71</v>
      </c>
      <c r="F380" t="s">
        <v>138</v>
      </c>
      <c r="G380">
        <v>53</v>
      </c>
      <c r="H380" t="s">
        <v>106</v>
      </c>
      <c r="I380" t="s">
        <v>118</v>
      </c>
      <c r="J380" t="s">
        <v>125</v>
      </c>
      <c r="K380" s="4">
        <v>37</v>
      </c>
      <c r="L380" s="4">
        <v>42.55</v>
      </c>
      <c r="M380" s="4">
        <v>481</v>
      </c>
      <c r="N380" s="4">
        <v>553.15</v>
      </c>
      <c r="O380">
        <v>11</v>
      </c>
      <c r="P380" t="s">
        <v>131</v>
      </c>
      <c r="Q380">
        <v>2022</v>
      </c>
      <c r="R380" s="3">
        <v>44723</v>
      </c>
      <c r="S380" s="4">
        <v>293.16950000000003</v>
      </c>
      <c r="T380" s="4">
        <v>5.5499999999999972</v>
      </c>
      <c r="U380" s="4">
        <v>72.149999999999963</v>
      </c>
      <c r="V380" s="23">
        <v>0.13043478260869559</v>
      </c>
      <c r="W380" t="s">
        <v>179</v>
      </c>
      <c r="X380" t="s">
        <v>219</v>
      </c>
      <c r="Y380" t="s">
        <v>608</v>
      </c>
      <c r="Z380" s="4">
        <f>Tabla1_1[[#This Row],[Total Selling Value]]-Tabla1_1[[#This Row],[total_discount_value]]-Tabla1_1[[#This Row],[Total Buying Value]]</f>
        <v>-221.01950000000005</v>
      </c>
      <c r="AA380" s="23">
        <f>Tabla1_1[[#This Row],[beneficio_descuento]]/Tabla1_1[[#This Row],[Total Selling Value]]</f>
        <v>-0.39956521739130446</v>
      </c>
    </row>
    <row r="381" spans="1:27">
      <c r="A381">
        <v>44723</v>
      </c>
      <c r="B381" t="s">
        <v>52</v>
      </c>
      <c r="C381" t="s">
        <v>611</v>
      </c>
      <c r="D381">
        <v>6</v>
      </c>
      <c r="E381" t="s">
        <v>70</v>
      </c>
      <c r="F381" t="s">
        <v>71</v>
      </c>
      <c r="G381">
        <v>26</v>
      </c>
      <c r="H381" t="s">
        <v>104</v>
      </c>
      <c r="I381" t="s">
        <v>117</v>
      </c>
      <c r="J381" t="s">
        <v>122</v>
      </c>
      <c r="K381" s="4">
        <v>126</v>
      </c>
      <c r="L381" s="4">
        <v>162.54</v>
      </c>
      <c r="M381" s="4">
        <v>756</v>
      </c>
      <c r="N381" s="4">
        <v>975.24</v>
      </c>
      <c r="O381">
        <v>11</v>
      </c>
      <c r="P381" t="s">
        <v>131</v>
      </c>
      <c r="Q381">
        <v>2022</v>
      </c>
      <c r="R381" s="3">
        <v>44723</v>
      </c>
      <c r="S381" s="4">
        <v>253.56240000000003</v>
      </c>
      <c r="T381" s="4">
        <v>36.539999999999992</v>
      </c>
      <c r="U381" s="4">
        <v>219.23999999999995</v>
      </c>
      <c r="V381" s="23">
        <v>0.22480620155038755</v>
      </c>
      <c r="W381" t="s">
        <v>147</v>
      </c>
      <c r="X381" t="s">
        <v>216</v>
      </c>
      <c r="Y381" t="s">
        <v>608</v>
      </c>
      <c r="Z381" s="4">
        <f>Tabla1_1[[#This Row],[Total Selling Value]]-Tabla1_1[[#This Row],[total_discount_value]]-Tabla1_1[[#This Row],[Total Buying Value]]</f>
        <v>-34.322400000000016</v>
      </c>
      <c r="AA381" s="23">
        <f>Tabla1_1[[#This Row],[beneficio_descuento]]/Tabla1_1[[#This Row],[Total Selling Value]]</f>
        <v>-3.5193798449612422E-2</v>
      </c>
    </row>
    <row r="382" spans="1:27">
      <c r="A382">
        <v>44725</v>
      </c>
      <c r="B382" t="s">
        <v>62</v>
      </c>
      <c r="C382" t="s">
        <v>612</v>
      </c>
      <c r="D382">
        <v>6</v>
      </c>
      <c r="E382" t="s">
        <v>70</v>
      </c>
      <c r="F382" t="s">
        <v>138</v>
      </c>
      <c r="G382">
        <v>23</v>
      </c>
      <c r="H382" t="s">
        <v>115</v>
      </c>
      <c r="I382" t="s">
        <v>121</v>
      </c>
      <c r="J382" t="s">
        <v>125</v>
      </c>
      <c r="K382" s="4">
        <v>18</v>
      </c>
      <c r="L382" s="4">
        <v>24.66</v>
      </c>
      <c r="M382" s="4">
        <v>108</v>
      </c>
      <c r="N382" s="4">
        <v>147.96</v>
      </c>
      <c r="O382">
        <v>13</v>
      </c>
      <c r="P382" t="s">
        <v>131</v>
      </c>
      <c r="Q382">
        <v>2022</v>
      </c>
      <c r="R382" s="3">
        <v>44725</v>
      </c>
      <c r="S382" s="4">
        <v>34.030800000000006</v>
      </c>
      <c r="T382" s="4">
        <v>6.66</v>
      </c>
      <c r="U382" s="4">
        <v>39.96</v>
      </c>
      <c r="V382" s="23">
        <v>0.27007299270072993</v>
      </c>
      <c r="W382" t="s">
        <v>179</v>
      </c>
      <c r="X382" t="s">
        <v>219</v>
      </c>
      <c r="Y382" t="s">
        <v>608</v>
      </c>
      <c r="Z382" s="4">
        <f>Tabla1_1[[#This Row],[Total Selling Value]]-Tabla1_1[[#This Row],[total_discount_value]]-Tabla1_1[[#This Row],[Total Buying Value]]</f>
        <v>5.9292000000000087</v>
      </c>
      <c r="AA382" s="23">
        <f>Tabla1_1[[#This Row],[beneficio_descuento]]/Tabla1_1[[#This Row],[Total Selling Value]]</f>
        <v>4.0072992700729983E-2</v>
      </c>
    </row>
    <row r="383" spans="1:27">
      <c r="A383">
        <v>44727</v>
      </c>
      <c r="B383" t="s">
        <v>30</v>
      </c>
      <c r="C383" t="s">
        <v>613</v>
      </c>
      <c r="D383">
        <v>15</v>
      </c>
      <c r="E383" t="s">
        <v>68</v>
      </c>
      <c r="F383" t="s">
        <v>71</v>
      </c>
      <c r="G383">
        <v>31</v>
      </c>
      <c r="H383" t="s">
        <v>80</v>
      </c>
      <c r="I383" t="s">
        <v>118</v>
      </c>
      <c r="J383" t="s">
        <v>122</v>
      </c>
      <c r="K383" s="4">
        <v>120</v>
      </c>
      <c r="L383" s="4">
        <v>162</v>
      </c>
      <c r="M383" s="4">
        <v>1800</v>
      </c>
      <c r="N383" s="4">
        <v>2430</v>
      </c>
      <c r="O383">
        <v>15</v>
      </c>
      <c r="P383" t="s">
        <v>131</v>
      </c>
      <c r="Q383">
        <v>2022</v>
      </c>
      <c r="R383" s="3">
        <v>44727</v>
      </c>
      <c r="S383" s="4">
        <v>753.3</v>
      </c>
      <c r="T383" s="4">
        <v>42</v>
      </c>
      <c r="U383" s="4">
        <v>630</v>
      </c>
      <c r="V383" s="23">
        <v>0.25925925925925924</v>
      </c>
      <c r="W383" t="s">
        <v>178</v>
      </c>
      <c r="X383" t="s">
        <v>216</v>
      </c>
      <c r="Y383" t="s">
        <v>608</v>
      </c>
      <c r="Z383" s="4">
        <f>Tabla1_1[[#This Row],[Total Selling Value]]-Tabla1_1[[#This Row],[total_discount_value]]-Tabla1_1[[#This Row],[Total Buying Value]]</f>
        <v>-123.29999999999995</v>
      </c>
      <c r="AA383" s="23">
        <f>Tabla1_1[[#This Row],[beneficio_descuento]]/Tabla1_1[[#This Row],[Total Selling Value]]</f>
        <v>-5.0740740740740725E-2</v>
      </c>
    </row>
    <row r="384" spans="1:27">
      <c r="A384">
        <v>44728</v>
      </c>
      <c r="B384" t="s">
        <v>39</v>
      </c>
      <c r="C384" t="s">
        <v>614</v>
      </c>
      <c r="D384">
        <v>15</v>
      </c>
      <c r="E384" t="s">
        <v>71</v>
      </c>
      <c r="F384" t="s">
        <v>138</v>
      </c>
      <c r="G384">
        <v>26</v>
      </c>
      <c r="H384" t="s">
        <v>89</v>
      </c>
      <c r="I384" t="s">
        <v>121</v>
      </c>
      <c r="J384" t="s">
        <v>124</v>
      </c>
      <c r="K384" s="4">
        <v>47</v>
      </c>
      <c r="L384" s="4">
        <v>53.11</v>
      </c>
      <c r="M384" s="4">
        <v>705</v>
      </c>
      <c r="N384" s="4">
        <v>796.65</v>
      </c>
      <c r="O384">
        <v>16</v>
      </c>
      <c r="P384" t="s">
        <v>131</v>
      </c>
      <c r="Q384">
        <v>2022</v>
      </c>
      <c r="R384" s="3">
        <v>44728</v>
      </c>
      <c r="S384" s="4">
        <v>207.12899999999999</v>
      </c>
      <c r="T384" s="4">
        <v>6.1099999999999994</v>
      </c>
      <c r="U384" s="4">
        <v>91.649999999999991</v>
      </c>
      <c r="V384" s="23">
        <v>0.11504424778761062</v>
      </c>
      <c r="W384" t="s">
        <v>179</v>
      </c>
      <c r="X384" t="s">
        <v>219</v>
      </c>
      <c r="Y384" t="s">
        <v>608</v>
      </c>
      <c r="Z384" s="4">
        <f>Tabla1_1[[#This Row],[Total Selling Value]]-Tabla1_1[[#This Row],[total_discount_value]]-Tabla1_1[[#This Row],[Total Buying Value]]</f>
        <v>-115.47900000000004</v>
      </c>
      <c r="AA384" s="23">
        <f>Tabla1_1[[#This Row],[beneficio_descuento]]/Tabla1_1[[#This Row],[Total Selling Value]]</f>
        <v>-0.14495575221238943</v>
      </c>
    </row>
    <row r="385" spans="1:27">
      <c r="A385">
        <v>44731</v>
      </c>
      <c r="B385" t="s">
        <v>49</v>
      </c>
      <c r="C385" t="s">
        <v>615</v>
      </c>
      <c r="D385">
        <v>8</v>
      </c>
      <c r="E385" t="s">
        <v>70</v>
      </c>
      <c r="F385" t="s">
        <v>138</v>
      </c>
      <c r="G385">
        <v>29</v>
      </c>
      <c r="H385" t="s">
        <v>101</v>
      </c>
      <c r="I385" t="s">
        <v>119</v>
      </c>
      <c r="J385" t="s">
        <v>123</v>
      </c>
      <c r="K385" s="4">
        <v>105</v>
      </c>
      <c r="L385" s="4">
        <v>142.80000000000001</v>
      </c>
      <c r="M385" s="4">
        <v>840</v>
      </c>
      <c r="N385" s="4">
        <v>1142.4000000000001</v>
      </c>
      <c r="O385">
        <v>19</v>
      </c>
      <c r="P385" t="s">
        <v>131</v>
      </c>
      <c r="Q385">
        <v>2022</v>
      </c>
      <c r="R385" s="3">
        <v>44731</v>
      </c>
      <c r="S385" s="4">
        <v>331.29599999999999</v>
      </c>
      <c r="T385" s="4">
        <v>37.800000000000011</v>
      </c>
      <c r="U385" s="4">
        <v>302.40000000000009</v>
      </c>
      <c r="V385" s="23">
        <v>0.26470588235294124</v>
      </c>
      <c r="W385" t="s">
        <v>147</v>
      </c>
      <c r="X385" t="s">
        <v>219</v>
      </c>
      <c r="Y385" t="s">
        <v>608</v>
      </c>
      <c r="Z385" s="4">
        <f>Tabla1_1[[#This Row],[Total Selling Value]]-Tabla1_1[[#This Row],[total_discount_value]]-Tabla1_1[[#This Row],[Total Buying Value]]</f>
        <v>-28.895999999999958</v>
      </c>
      <c r="AA385" s="23">
        <f>Tabla1_1[[#This Row],[beneficio_descuento]]/Tabla1_1[[#This Row],[Total Selling Value]]</f>
        <v>-2.5294117647058786E-2</v>
      </c>
    </row>
    <row r="386" spans="1:27">
      <c r="A386">
        <v>44733</v>
      </c>
      <c r="B386" t="s">
        <v>59</v>
      </c>
      <c r="C386" t="s">
        <v>616</v>
      </c>
      <c r="D386">
        <v>14</v>
      </c>
      <c r="E386" t="s">
        <v>70</v>
      </c>
      <c r="F386" t="s">
        <v>138</v>
      </c>
      <c r="G386">
        <v>25</v>
      </c>
      <c r="H386" t="s">
        <v>111</v>
      </c>
      <c r="I386" t="s">
        <v>120</v>
      </c>
      <c r="J386" t="s">
        <v>122</v>
      </c>
      <c r="K386" s="4">
        <v>134</v>
      </c>
      <c r="L386" s="4">
        <v>156.78</v>
      </c>
      <c r="M386" s="4">
        <v>1876</v>
      </c>
      <c r="N386" s="4">
        <v>2194.92</v>
      </c>
      <c r="O386">
        <v>21</v>
      </c>
      <c r="P386" t="s">
        <v>131</v>
      </c>
      <c r="Q386">
        <v>2022</v>
      </c>
      <c r="R386" s="3">
        <v>44733</v>
      </c>
      <c r="S386" s="4">
        <v>548.73</v>
      </c>
      <c r="T386" s="4">
        <v>22.78</v>
      </c>
      <c r="U386" s="4">
        <v>318.92</v>
      </c>
      <c r="V386" s="23">
        <v>0.14529914529914531</v>
      </c>
      <c r="W386" t="s">
        <v>178</v>
      </c>
      <c r="X386" t="s">
        <v>219</v>
      </c>
      <c r="Y386" t="s">
        <v>608</v>
      </c>
      <c r="Z386" s="4">
        <f>Tabla1_1[[#This Row],[Total Selling Value]]-Tabla1_1[[#This Row],[total_discount_value]]-Tabla1_1[[#This Row],[Total Buying Value]]</f>
        <v>-229.80999999999995</v>
      </c>
      <c r="AA386" s="23">
        <f>Tabla1_1[[#This Row],[beneficio_descuento]]/Tabla1_1[[#This Row],[Total Selling Value]]</f>
        <v>-0.10470085470085468</v>
      </c>
    </row>
    <row r="387" spans="1:27">
      <c r="A387">
        <v>44734</v>
      </c>
      <c r="B387" t="s">
        <v>37</v>
      </c>
      <c r="C387" t="s">
        <v>617</v>
      </c>
      <c r="D387">
        <v>10</v>
      </c>
      <c r="E387" t="s">
        <v>71</v>
      </c>
      <c r="F387" t="s">
        <v>138</v>
      </c>
      <c r="G387">
        <v>16</v>
      </c>
      <c r="H387" t="s">
        <v>87</v>
      </c>
      <c r="I387" t="s">
        <v>118</v>
      </c>
      <c r="J387" t="s">
        <v>123</v>
      </c>
      <c r="K387" s="4">
        <v>90</v>
      </c>
      <c r="L387" s="4">
        <v>115.2</v>
      </c>
      <c r="M387" s="4">
        <v>900</v>
      </c>
      <c r="N387" s="4">
        <v>1152</v>
      </c>
      <c r="O387">
        <v>22</v>
      </c>
      <c r="P387" t="s">
        <v>131</v>
      </c>
      <c r="Q387">
        <v>2022</v>
      </c>
      <c r="R387" s="3">
        <v>44734</v>
      </c>
      <c r="S387" s="4">
        <v>184.32</v>
      </c>
      <c r="T387" s="4">
        <v>25.200000000000003</v>
      </c>
      <c r="U387" s="4">
        <v>252.00000000000003</v>
      </c>
      <c r="V387" s="23">
        <v>0.21875000000000003</v>
      </c>
      <c r="W387" t="s">
        <v>147</v>
      </c>
      <c r="X387" t="s">
        <v>219</v>
      </c>
      <c r="Y387" t="s">
        <v>608</v>
      </c>
      <c r="Z387" s="4">
        <f>Tabla1_1[[#This Row],[Total Selling Value]]-Tabla1_1[[#This Row],[total_discount_value]]-Tabla1_1[[#This Row],[Total Buying Value]]</f>
        <v>67.680000000000064</v>
      </c>
      <c r="AA387" s="23">
        <f>Tabla1_1[[#This Row],[beneficio_descuento]]/Tabla1_1[[#This Row],[Total Selling Value]]</f>
        <v>5.8750000000000052E-2</v>
      </c>
    </row>
    <row r="388" spans="1:27">
      <c r="A388">
        <v>44734</v>
      </c>
      <c r="B388" t="s">
        <v>36</v>
      </c>
      <c r="C388" t="s">
        <v>618</v>
      </c>
      <c r="D388">
        <v>4</v>
      </c>
      <c r="E388" t="s">
        <v>70</v>
      </c>
      <c r="F388" t="s">
        <v>138</v>
      </c>
      <c r="G388">
        <v>45</v>
      </c>
      <c r="H388" t="s">
        <v>86</v>
      </c>
      <c r="I388" t="s">
        <v>119</v>
      </c>
      <c r="J388" t="s">
        <v>123</v>
      </c>
      <c r="K388" s="4">
        <v>98</v>
      </c>
      <c r="L388" s="4">
        <v>103.88</v>
      </c>
      <c r="M388" s="4">
        <v>392</v>
      </c>
      <c r="N388" s="4">
        <v>415.52</v>
      </c>
      <c r="O388">
        <v>22</v>
      </c>
      <c r="P388" t="s">
        <v>131</v>
      </c>
      <c r="Q388">
        <v>2022</v>
      </c>
      <c r="R388" s="3">
        <v>44734</v>
      </c>
      <c r="S388" s="4">
        <v>186.98400000000001</v>
      </c>
      <c r="T388" s="4">
        <v>5.8799999999999955</v>
      </c>
      <c r="U388" s="4">
        <v>23.519999999999982</v>
      </c>
      <c r="V388" s="23">
        <v>5.660377358490562E-2</v>
      </c>
      <c r="W388" t="s">
        <v>179</v>
      </c>
      <c r="X388" t="s">
        <v>219</v>
      </c>
      <c r="Y388" t="s">
        <v>608</v>
      </c>
      <c r="Z388" s="4">
        <f>Tabla1_1[[#This Row],[Total Selling Value]]-Tabla1_1[[#This Row],[total_discount_value]]-Tabla1_1[[#This Row],[Total Buying Value]]</f>
        <v>-163.46400000000003</v>
      </c>
      <c r="AA388" s="23">
        <f>Tabla1_1[[#This Row],[beneficio_descuento]]/Tabla1_1[[#This Row],[Total Selling Value]]</f>
        <v>-0.39339622641509442</v>
      </c>
    </row>
    <row r="389" spans="1:27">
      <c r="A389">
        <v>44735</v>
      </c>
      <c r="B389" t="s">
        <v>23</v>
      </c>
      <c r="C389" t="s">
        <v>619</v>
      </c>
      <c r="D389">
        <v>8</v>
      </c>
      <c r="E389" t="s">
        <v>70</v>
      </c>
      <c r="F389" t="s">
        <v>71</v>
      </c>
      <c r="G389">
        <v>20</v>
      </c>
      <c r="H389" t="s">
        <v>76</v>
      </c>
      <c r="I389" t="s">
        <v>119</v>
      </c>
      <c r="J389" t="s">
        <v>124</v>
      </c>
      <c r="K389" s="4">
        <v>44</v>
      </c>
      <c r="L389" s="4">
        <v>48.84</v>
      </c>
      <c r="M389" s="4">
        <v>352</v>
      </c>
      <c r="N389" s="4">
        <v>390.72</v>
      </c>
      <c r="O389">
        <v>23</v>
      </c>
      <c r="P389" t="s">
        <v>131</v>
      </c>
      <c r="Q389">
        <v>2022</v>
      </c>
      <c r="R389" s="3">
        <v>44735</v>
      </c>
      <c r="S389" s="4">
        <v>78.144000000000005</v>
      </c>
      <c r="T389" s="4">
        <v>4.8400000000000034</v>
      </c>
      <c r="U389" s="4">
        <v>38.720000000000027</v>
      </c>
      <c r="V389" s="23">
        <v>9.9099099099099155E-2</v>
      </c>
      <c r="W389" t="s">
        <v>179</v>
      </c>
      <c r="X389" t="s">
        <v>216</v>
      </c>
      <c r="Y389" t="s">
        <v>608</v>
      </c>
      <c r="Z389" s="4">
        <f>Tabla1_1[[#This Row],[Total Selling Value]]-Tabla1_1[[#This Row],[total_discount_value]]-Tabla1_1[[#This Row],[Total Buying Value]]</f>
        <v>-39.423999999999978</v>
      </c>
      <c r="AA389" s="23">
        <f>Tabla1_1[[#This Row],[beneficio_descuento]]/Tabla1_1[[#This Row],[Total Selling Value]]</f>
        <v>-0.10090090090090084</v>
      </c>
    </row>
    <row r="390" spans="1:27">
      <c r="A390">
        <v>44736</v>
      </c>
      <c r="B390" t="s">
        <v>50</v>
      </c>
      <c r="C390" t="s">
        <v>620</v>
      </c>
      <c r="D390">
        <v>7</v>
      </c>
      <c r="E390" t="s">
        <v>70</v>
      </c>
      <c r="F390" t="s">
        <v>138</v>
      </c>
      <c r="G390">
        <v>1</v>
      </c>
      <c r="H390" t="s">
        <v>102</v>
      </c>
      <c r="I390" t="s">
        <v>120</v>
      </c>
      <c r="J390" t="s">
        <v>125</v>
      </c>
      <c r="K390" s="4">
        <v>37</v>
      </c>
      <c r="L390" s="4">
        <v>49.21</v>
      </c>
      <c r="M390" s="4">
        <v>259</v>
      </c>
      <c r="N390" s="4">
        <v>344.47</v>
      </c>
      <c r="O390">
        <v>24</v>
      </c>
      <c r="P390" t="s">
        <v>131</v>
      </c>
      <c r="Q390">
        <v>2022</v>
      </c>
      <c r="R390" s="3">
        <v>44736</v>
      </c>
      <c r="S390" s="4">
        <v>3.4447000000000005</v>
      </c>
      <c r="T390" s="4">
        <v>12.21</v>
      </c>
      <c r="U390" s="4">
        <v>85.47</v>
      </c>
      <c r="V390" s="23">
        <v>0.24812030075187969</v>
      </c>
      <c r="W390" t="s">
        <v>179</v>
      </c>
      <c r="X390" t="s">
        <v>219</v>
      </c>
      <c r="Y390" t="s">
        <v>608</v>
      </c>
      <c r="Z390" s="4">
        <f>Tabla1_1[[#This Row],[Total Selling Value]]-Tabla1_1[[#This Row],[total_discount_value]]-Tabla1_1[[#This Row],[Total Buying Value]]</f>
        <v>82.025300000000016</v>
      </c>
      <c r="AA390" s="23">
        <f>Tabla1_1[[#This Row],[beneficio_descuento]]/Tabla1_1[[#This Row],[Total Selling Value]]</f>
        <v>0.23812030075187973</v>
      </c>
    </row>
    <row r="391" spans="1:27">
      <c r="A391">
        <v>44737</v>
      </c>
      <c r="B391" t="s">
        <v>55</v>
      </c>
      <c r="C391" t="s">
        <v>621</v>
      </c>
      <c r="D391">
        <v>7</v>
      </c>
      <c r="E391" t="s">
        <v>71</v>
      </c>
      <c r="F391" t="s">
        <v>71</v>
      </c>
      <c r="G391">
        <v>31</v>
      </c>
      <c r="H391" t="s">
        <v>107</v>
      </c>
      <c r="I391" t="s">
        <v>120</v>
      </c>
      <c r="J391" t="s">
        <v>123</v>
      </c>
      <c r="K391" s="4">
        <v>73</v>
      </c>
      <c r="L391" s="4">
        <v>94.17</v>
      </c>
      <c r="M391" s="4">
        <v>511</v>
      </c>
      <c r="N391" s="4">
        <v>659.19</v>
      </c>
      <c r="O391">
        <v>25</v>
      </c>
      <c r="P391" t="s">
        <v>131</v>
      </c>
      <c r="Q391">
        <v>2022</v>
      </c>
      <c r="R391" s="3">
        <v>44737</v>
      </c>
      <c r="S391" s="4">
        <v>204.34890000000001</v>
      </c>
      <c r="T391" s="4">
        <v>21.17</v>
      </c>
      <c r="U391" s="4">
        <v>148.19</v>
      </c>
      <c r="V391" s="23">
        <v>0.22480620155038758</v>
      </c>
      <c r="W391" t="s">
        <v>179</v>
      </c>
      <c r="X391" t="s">
        <v>216</v>
      </c>
      <c r="Y391" t="s">
        <v>608</v>
      </c>
      <c r="Z391" s="4">
        <f>Tabla1_1[[#This Row],[Total Selling Value]]-Tabla1_1[[#This Row],[total_discount_value]]-Tabla1_1[[#This Row],[Total Buying Value]]</f>
        <v>-56.15889999999996</v>
      </c>
      <c r="AA391" s="23">
        <f>Tabla1_1[[#This Row],[beneficio_descuento]]/Tabla1_1[[#This Row],[Total Selling Value]]</f>
        <v>-8.5193798449612335E-2</v>
      </c>
    </row>
    <row r="392" spans="1:27">
      <c r="A392">
        <v>44738</v>
      </c>
      <c r="B392" t="s">
        <v>33</v>
      </c>
      <c r="C392" t="s">
        <v>622</v>
      </c>
      <c r="D392">
        <v>4</v>
      </c>
      <c r="E392" t="s">
        <v>70</v>
      </c>
      <c r="F392" t="s">
        <v>138</v>
      </c>
      <c r="G392">
        <v>50</v>
      </c>
      <c r="H392" t="s">
        <v>83</v>
      </c>
      <c r="I392" t="s">
        <v>121</v>
      </c>
      <c r="J392" t="s">
        <v>124</v>
      </c>
      <c r="K392" s="4">
        <v>55</v>
      </c>
      <c r="L392" s="4">
        <v>58.3</v>
      </c>
      <c r="M392" s="4">
        <v>220</v>
      </c>
      <c r="N392" s="4">
        <v>233.2</v>
      </c>
      <c r="O392">
        <v>26</v>
      </c>
      <c r="P392" t="s">
        <v>131</v>
      </c>
      <c r="Q392">
        <v>2022</v>
      </c>
      <c r="R392" s="3">
        <v>44738</v>
      </c>
      <c r="S392" s="4">
        <v>116.6</v>
      </c>
      <c r="T392" s="4">
        <v>3.2999999999999972</v>
      </c>
      <c r="U392" s="4">
        <v>13.199999999999989</v>
      </c>
      <c r="V392" s="23">
        <v>5.6603773584905613E-2</v>
      </c>
      <c r="W392" t="s">
        <v>179</v>
      </c>
      <c r="X392" t="s">
        <v>219</v>
      </c>
      <c r="Y392" t="s">
        <v>608</v>
      </c>
      <c r="Z392" s="4">
        <f>Tabla1_1[[#This Row],[Total Selling Value]]-Tabla1_1[[#This Row],[total_discount_value]]-Tabla1_1[[#This Row],[Total Buying Value]]</f>
        <v>-103.4</v>
      </c>
      <c r="AA392" s="23">
        <f>Tabla1_1[[#This Row],[beneficio_descuento]]/Tabla1_1[[#This Row],[Total Selling Value]]</f>
        <v>-0.44339622641509441</v>
      </c>
    </row>
    <row r="393" spans="1:27">
      <c r="A393">
        <v>44738</v>
      </c>
      <c r="B393" t="s">
        <v>43</v>
      </c>
      <c r="C393" t="s">
        <v>623</v>
      </c>
      <c r="D393">
        <v>12</v>
      </c>
      <c r="E393" t="s">
        <v>70</v>
      </c>
      <c r="F393" t="s">
        <v>71</v>
      </c>
      <c r="G393">
        <v>20</v>
      </c>
      <c r="H393" t="s">
        <v>94</v>
      </c>
      <c r="I393" t="s">
        <v>118</v>
      </c>
      <c r="J393" t="s">
        <v>123</v>
      </c>
      <c r="K393" s="4">
        <v>67</v>
      </c>
      <c r="L393" s="4">
        <v>83.08</v>
      </c>
      <c r="M393" s="4">
        <v>804</v>
      </c>
      <c r="N393" s="4">
        <v>996.96</v>
      </c>
      <c r="O393">
        <v>26</v>
      </c>
      <c r="P393" t="s">
        <v>131</v>
      </c>
      <c r="Q393">
        <v>2022</v>
      </c>
      <c r="R393" s="3">
        <v>44738</v>
      </c>
      <c r="S393" s="4">
        <v>199.39200000000002</v>
      </c>
      <c r="T393" s="4">
        <v>16.079999999999998</v>
      </c>
      <c r="U393" s="4">
        <v>192.95999999999998</v>
      </c>
      <c r="V393" s="23">
        <v>0.19354838709677416</v>
      </c>
      <c r="W393" t="s">
        <v>147</v>
      </c>
      <c r="X393" t="s">
        <v>216</v>
      </c>
      <c r="Y393" t="s">
        <v>608</v>
      </c>
      <c r="Z393" s="4">
        <f>Tabla1_1[[#This Row],[Total Selling Value]]-Tabla1_1[[#This Row],[total_discount_value]]-Tabla1_1[[#This Row],[Total Buying Value]]</f>
        <v>-6.4320000000000164</v>
      </c>
      <c r="AA393" s="23">
        <f>Tabla1_1[[#This Row],[beneficio_descuento]]/Tabla1_1[[#This Row],[Total Selling Value]]</f>
        <v>-6.4516129032258229E-3</v>
      </c>
    </row>
    <row r="394" spans="1:27">
      <c r="A394">
        <v>44745</v>
      </c>
      <c r="B394" t="s">
        <v>58</v>
      </c>
      <c r="C394" t="s">
        <v>624</v>
      </c>
      <c r="D394">
        <v>15</v>
      </c>
      <c r="E394" t="s">
        <v>70</v>
      </c>
      <c r="F394" t="s">
        <v>138</v>
      </c>
      <c r="G394">
        <v>42</v>
      </c>
      <c r="H394" t="s">
        <v>110</v>
      </c>
      <c r="I394" t="s">
        <v>121</v>
      </c>
      <c r="J394" t="s">
        <v>123</v>
      </c>
      <c r="K394" s="4">
        <v>95</v>
      </c>
      <c r="L394" s="4">
        <v>119.7</v>
      </c>
      <c r="M394" s="4">
        <v>1425</v>
      </c>
      <c r="N394" s="4">
        <v>1795.5</v>
      </c>
      <c r="O394">
        <v>3</v>
      </c>
      <c r="P394" t="s">
        <v>132</v>
      </c>
      <c r="Q394">
        <v>2022</v>
      </c>
      <c r="R394" s="3">
        <v>44745</v>
      </c>
      <c r="S394" s="4">
        <v>754.11</v>
      </c>
      <c r="T394" s="4">
        <v>24.700000000000003</v>
      </c>
      <c r="U394" s="4">
        <v>370.50000000000006</v>
      </c>
      <c r="V394" s="23">
        <v>0.20634920634920639</v>
      </c>
      <c r="W394" t="s">
        <v>147</v>
      </c>
      <c r="X394" t="s">
        <v>219</v>
      </c>
      <c r="Y394" t="s">
        <v>625</v>
      </c>
      <c r="Z394" s="4">
        <f>Tabla1_1[[#This Row],[Total Selling Value]]-Tabla1_1[[#This Row],[total_discount_value]]-Tabla1_1[[#This Row],[Total Buying Value]]</f>
        <v>-383.61000000000013</v>
      </c>
      <c r="AA394" s="23">
        <f>Tabla1_1[[#This Row],[beneficio_descuento]]/Tabla1_1[[#This Row],[Total Selling Value]]</f>
        <v>-0.21365079365079373</v>
      </c>
    </row>
    <row r="395" spans="1:27">
      <c r="A395">
        <v>44746</v>
      </c>
      <c r="B395" t="s">
        <v>56</v>
      </c>
      <c r="C395" t="s">
        <v>626</v>
      </c>
      <c r="D395">
        <v>7</v>
      </c>
      <c r="E395" t="s">
        <v>70</v>
      </c>
      <c r="F395" t="s">
        <v>71</v>
      </c>
      <c r="G395">
        <v>35</v>
      </c>
      <c r="H395" t="s">
        <v>108</v>
      </c>
      <c r="I395" t="s">
        <v>119</v>
      </c>
      <c r="J395" t="s">
        <v>124</v>
      </c>
      <c r="K395" s="4">
        <v>43</v>
      </c>
      <c r="L395" s="4">
        <v>47.73</v>
      </c>
      <c r="M395" s="4">
        <v>301</v>
      </c>
      <c r="N395" s="4">
        <v>334.11</v>
      </c>
      <c r="O395">
        <v>4</v>
      </c>
      <c r="P395" t="s">
        <v>132</v>
      </c>
      <c r="Q395">
        <v>2022</v>
      </c>
      <c r="R395" s="3">
        <v>44746</v>
      </c>
      <c r="S395" s="4">
        <v>116.93849999999999</v>
      </c>
      <c r="T395" s="4">
        <v>4.7299999999999969</v>
      </c>
      <c r="U395" s="4">
        <v>33.109999999999978</v>
      </c>
      <c r="V395" s="23">
        <v>9.9099099099099031E-2</v>
      </c>
      <c r="W395" t="s">
        <v>179</v>
      </c>
      <c r="X395" t="s">
        <v>216</v>
      </c>
      <c r="Y395" t="s">
        <v>625</v>
      </c>
      <c r="Z395" s="4">
        <f>Tabla1_1[[#This Row],[Total Selling Value]]-Tabla1_1[[#This Row],[total_discount_value]]-Tabla1_1[[#This Row],[Total Buying Value]]</f>
        <v>-83.828499999999963</v>
      </c>
      <c r="AA395" s="23">
        <f>Tabla1_1[[#This Row],[beneficio_descuento]]/Tabla1_1[[#This Row],[Total Selling Value]]</f>
        <v>-0.25090090090090078</v>
      </c>
    </row>
    <row r="396" spans="1:27">
      <c r="A396">
        <v>44747</v>
      </c>
      <c r="B396" t="s">
        <v>27</v>
      </c>
      <c r="C396" t="s">
        <v>627</v>
      </c>
      <c r="D396">
        <v>7</v>
      </c>
      <c r="E396" t="s">
        <v>71</v>
      </c>
      <c r="F396" t="s">
        <v>138</v>
      </c>
      <c r="G396">
        <v>0</v>
      </c>
      <c r="H396" t="s">
        <v>100</v>
      </c>
      <c r="I396" t="s">
        <v>117</v>
      </c>
      <c r="J396" t="s">
        <v>125</v>
      </c>
      <c r="K396" s="4">
        <v>7</v>
      </c>
      <c r="L396" s="4">
        <v>8.33</v>
      </c>
      <c r="M396" s="4">
        <v>49</v>
      </c>
      <c r="N396" s="4">
        <v>58.31</v>
      </c>
      <c r="O396">
        <v>5</v>
      </c>
      <c r="P396" t="s">
        <v>132</v>
      </c>
      <c r="Q396">
        <v>2022</v>
      </c>
      <c r="R396" s="3">
        <v>44747</v>
      </c>
      <c r="S396" s="4">
        <v>0</v>
      </c>
      <c r="T396" s="4">
        <v>1.33</v>
      </c>
      <c r="U396" s="4">
        <v>9.31</v>
      </c>
      <c r="V396" s="23">
        <v>0.1596638655462185</v>
      </c>
      <c r="W396" t="s">
        <v>179</v>
      </c>
      <c r="X396" t="s">
        <v>219</v>
      </c>
      <c r="Y396" t="s">
        <v>625</v>
      </c>
      <c r="Z396" s="4">
        <f>Tabla1_1[[#This Row],[Total Selling Value]]-Tabla1_1[[#This Row],[total_discount_value]]-Tabla1_1[[#This Row],[Total Buying Value]]</f>
        <v>9.3100000000000023</v>
      </c>
      <c r="AA396" s="23">
        <f>Tabla1_1[[#This Row],[beneficio_descuento]]/Tabla1_1[[#This Row],[Total Selling Value]]</f>
        <v>0.15966386554621853</v>
      </c>
    </row>
    <row r="397" spans="1:27">
      <c r="A397">
        <v>44747</v>
      </c>
      <c r="B397" t="s">
        <v>47</v>
      </c>
      <c r="C397" t="s">
        <v>628</v>
      </c>
      <c r="D397">
        <v>8</v>
      </c>
      <c r="E397" t="s">
        <v>70</v>
      </c>
      <c r="F397" t="s">
        <v>71</v>
      </c>
      <c r="G397">
        <v>34</v>
      </c>
      <c r="H397" t="s">
        <v>98</v>
      </c>
      <c r="I397" t="s">
        <v>120</v>
      </c>
      <c r="J397" t="s">
        <v>125</v>
      </c>
      <c r="K397" s="4">
        <v>12</v>
      </c>
      <c r="L397" s="4">
        <v>15.72</v>
      </c>
      <c r="M397" s="4">
        <v>96</v>
      </c>
      <c r="N397" s="4">
        <v>125.76</v>
      </c>
      <c r="O397">
        <v>5</v>
      </c>
      <c r="P397" t="s">
        <v>132</v>
      </c>
      <c r="Q397">
        <v>2022</v>
      </c>
      <c r="R397" s="3">
        <v>44747</v>
      </c>
      <c r="S397" s="4">
        <v>42.758400000000002</v>
      </c>
      <c r="T397" s="4">
        <v>3.7200000000000006</v>
      </c>
      <c r="U397" s="4">
        <v>29.760000000000005</v>
      </c>
      <c r="V397" s="23">
        <v>0.23664122137404583</v>
      </c>
      <c r="W397" t="s">
        <v>179</v>
      </c>
      <c r="X397" t="s">
        <v>216</v>
      </c>
      <c r="Y397" t="s">
        <v>625</v>
      </c>
      <c r="Z397" s="4">
        <f>Tabla1_1[[#This Row],[Total Selling Value]]-Tabla1_1[[#This Row],[total_discount_value]]-Tabla1_1[[#This Row],[Total Buying Value]]</f>
        <v>-12.998400000000004</v>
      </c>
      <c r="AA397" s="23">
        <f>Tabla1_1[[#This Row],[beneficio_descuento]]/Tabla1_1[[#This Row],[Total Selling Value]]</f>
        <v>-0.10335877862595422</v>
      </c>
    </row>
    <row r="398" spans="1:27">
      <c r="A398">
        <v>44748</v>
      </c>
      <c r="B398" t="s">
        <v>61</v>
      </c>
      <c r="C398" t="s">
        <v>629</v>
      </c>
      <c r="D398">
        <v>2</v>
      </c>
      <c r="E398" t="s">
        <v>70</v>
      </c>
      <c r="F398" t="s">
        <v>138</v>
      </c>
      <c r="G398">
        <v>2</v>
      </c>
      <c r="H398" t="s">
        <v>114</v>
      </c>
      <c r="I398" t="s">
        <v>118</v>
      </c>
      <c r="J398" t="s">
        <v>122</v>
      </c>
      <c r="K398" s="4">
        <v>138</v>
      </c>
      <c r="L398" s="4">
        <v>173.88</v>
      </c>
      <c r="M398" s="4">
        <v>276</v>
      </c>
      <c r="N398" s="4">
        <v>347.76</v>
      </c>
      <c r="O398">
        <v>6</v>
      </c>
      <c r="P398" t="s">
        <v>132</v>
      </c>
      <c r="Q398">
        <v>2022</v>
      </c>
      <c r="R398" s="3">
        <v>44748</v>
      </c>
      <c r="S398" s="4">
        <v>6.9551999999999996</v>
      </c>
      <c r="T398" s="4">
        <v>35.879999999999995</v>
      </c>
      <c r="U398" s="4">
        <v>71.759999999999991</v>
      </c>
      <c r="V398" s="23">
        <v>0.20634920634920634</v>
      </c>
      <c r="W398" t="s">
        <v>179</v>
      </c>
      <c r="X398" t="s">
        <v>219</v>
      </c>
      <c r="Y398" t="s">
        <v>625</v>
      </c>
      <c r="Z398" s="4">
        <f>Tabla1_1[[#This Row],[Total Selling Value]]-Tabla1_1[[#This Row],[total_discount_value]]-Tabla1_1[[#This Row],[Total Buying Value]]</f>
        <v>64.8048</v>
      </c>
      <c r="AA398" s="23">
        <f>Tabla1_1[[#This Row],[beneficio_descuento]]/Tabla1_1[[#This Row],[Total Selling Value]]</f>
        <v>0.18634920634920635</v>
      </c>
    </row>
    <row r="399" spans="1:27">
      <c r="A399">
        <v>44750</v>
      </c>
      <c r="B399" t="s">
        <v>50</v>
      </c>
      <c r="C399" t="s">
        <v>630</v>
      </c>
      <c r="D399">
        <v>2</v>
      </c>
      <c r="E399" t="s">
        <v>70</v>
      </c>
      <c r="F399" t="s">
        <v>71</v>
      </c>
      <c r="G399">
        <v>16</v>
      </c>
      <c r="H399" t="s">
        <v>102</v>
      </c>
      <c r="I399" t="s">
        <v>120</v>
      </c>
      <c r="J399" t="s">
        <v>125</v>
      </c>
      <c r="K399" s="4">
        <v>37</v>
      </c>
      <c r="L399" s="4">
        <v>49.21</v>
      </c>
      <c r="M399" s="4">
        <v>74</v>
      </c>
      <c r="N399" s="4">
        <v>98.42</v>
      </c>
      <c r="O399">
        <v>8</v>
      </c>
      <c r="P399" t="s">
        <v>132</v>
      </c>
      <c r="Q399">
        <v>2022</v>
      </c>
      <c r="R399" s="3">
        <v>44750</v>
      </c>
      <c r="S399" s="4">
        <v>15.747200000000001</v>
      </c>
      <c r="T399" s="4">
        <v>12.21</v>
      </c>
      <c r="U399" s="4">
        <v>24.42</v>
      </c>
      <c r="V399" s="23">
        <v>0.24812030075187971</v>
      </c>
      <c r="W399" t="s">
        <v>179</v>
      </c>
      <c r="X399" t="s">
        <v>216</v>
      </c>
      <c r="Y399" t="s">
        <v>625</v>
      </c>
      <c r="Z399" s="4">
        <f>Tabla1_1[[#This Row],[Total Selling Value]]-Tabla1_1[[#This Row],[total_discount_value]]-Tabla1_1[[#This Row],[Total Buying Value]]</f>
        <v>8.6727999999999952</v>
      </c>
      <c r="AA399" s="23">
        <f>Tabla1_1[[#This Row],[beneficio_descuento]]/Tabla1_1[[#This Row],[Total Selling Value]]</f>
        <v>8.8120300751879654E-2</v>
      </c>
    </row>
    <row r="400" spans="1:27">
      <c r="A400">
        <v>44752</v>
      </c>
      <c r="B400" t="s">
        <v>38</v>
      </c>
      <c r="C400" t="s">
        <v>631</v>
      </c>
      <c r="D400">
        <v>12</v>
      </c>
      <c r="E400" t="s">
        <v>71</v>
      </c>
      <c r="F400" t="s">
        <v>138</v>
      </c>
      <c r="G400">
        <v>23</v>
      </c>
      <c r="H400" t="s">
        <v>88</v>
      </c>
      <c r="I400" t="s">
        <v>121</v>
      </c>
      <c r="J400" t="s">
        <v>123</v>
      </c>
      <c r="K400" s="4">
        <v>89</v>
      </c>
      <c r="L400" s="4">
        <v>117.48</v>
      </c>
      <c r="M400" s="4">
        <v>1068</v>
      </c>
      <c r="N400" s="4">
        <v>1409.76</v>
      </c>
      <c r="O400">
        <v>10</v>
      </c>
      <c r="P400" t="s">
        <v>132</v>
      </c>
      <c r="Q400">
        <v>2022</v>
      </c>
      <c r="R400" s="3">
        <v>44752</v>
      </c>
      <c r="S400" s="4">
        <v>324.2448</v>
      </c>
      <c r="T400" s="4">
        <v>28.480000000000004</v>
      </c>
      <c r="U400" s="4">
        <v>341.76000000000005</v>
      </c>
      <c r="V400" s="23">
        <v>0.24242424242424246</v>
      </c>
      <c r="W400" t="s">
        <v>147</v>
      </c>
      <c r="X400" t="s">
        <v>219</v>
      </c>
      <c r="Y400" t="s">
        <v>625</v>
      </c>
      <c r="Z400" s="4">
        <f>Tabla1_1[[#This Row],[Total Selling Value]]-Tabla1_1[[#This Row],[total_discount_value]]-Tabla1_1[[#This Row],[Total Buying Value]]</f>
        <v>17.51520000000005</v>
      </c>
      <c r="AA400" s="23">
        <f>Tabla1_1[[#This Row],[beneficio_descuento]]/Tabla1_1[[#This Row],[Total Selling Value]]</f>
        <v>1.2424242424242459E-2</v>
      </c>
    </row>
    <row r="401" spans="1:27">
      <c r="A401">
        <v>44754</v>
      </c>
      <c r="B401" t="s">
        <v>53</v>
      </c>
      <c r="C401" t="s">
        <v>632</v>
      </c>
      <c r="D401">
        <v>12</v>
      </c>
      <c r="E401" t="s">
        <v>70</v>
      </c>
      <c r="F401" t="s">
        <v>138</v>
      </c>
      <c r="G401">
        <v>5</v>
      </c>
      <c r="H401" t="s">
        <v>105</v>
      </c>
      <c r="I401" t="s">
        <v>121</v>
      </c>
      <c r="J401" t="s">
        <v>125</v>
      </c>
      <c r="K401" s="4">
        <v>37</v>
      </c>
      <c r="L401" s="4">
        <v>41.81</v>
      </c>
      <c r="M401" s="4">
        <v>444</v>
      </c>
      <c r="N401" s="4">
        <v>501.72</v>
      </c>
      <c r="O401">
        <v>12</v>
      </c>
      <c r="P401" t="s">
        <v>132</v>
      </c>
      <c r="Q401">
        <v>2022</v>
      </c>
      <c r="R401" s="3">
        <v>44754</v>
      </c>
      <c r="S401" s="4">
        <v>25.086000000000002</v>
      </c>
      <c r="T401" s="4">
        <v>4.8100000000000023</v>
      </c>
      <c r="U401" s="4">
        <v>57.720000000000027</v>
      </c>
      <c r="V401" s="23">
        <v>0.11504424778761067</v>
      </c>
      <c r="W401" t="s">
        <v>179</v>
      </c>
      <c r="X401" t="s">
        <v>219</v>
      </c>
      <c r="Y401" t="s">
        <v>625</v>
      </c>
      <c r="Z401" s="4">
        <f>Tabla1_1[[#This Row],[Total Selling Value]]-Tabla1_1[[#This Row],[total_discount_value]]-Tabla1_1[[#This Row],[Total Buying Value]]</f>
        <v>32.634000000000015</v>
      </c>
      <c r="AA401" s="23">
        <f>Tabla1_1[[#This Row],[beneficio_descuento]]/Tabla1_1[[#This Row],[Total Selling Value]]</f>
        <v>6.5044247787610643E-2</v>
      </c>
    </row>
    <row r="402" spans="1:27">
      <c r="A402">
        <v>44755</v>
      </c>
      <c r="B402" t="s">
        <v>27</v>
      </c>
      <c r="C402" t="s">
        <v>633</v>
      </c>
      <c r="D402">
        <v>7</v>
      </c>
      <c r="E402" t="s">
        <v>70</v>
      </c>
      <c r="F402" t="s">
        <v>71</v>
      </c>
      <c r="G402">
        <v>40</v>
      </c>
      <c r="H402" t="s">
        <v>100</v>
      </c>
      <c r="I402" t="s">
        <v>117</v>
      </c>
      <c r="J402" t="s">
        <v>125</v>
      </c>
      <c r="K402" s="4">
        <v>7</v>
      </c>
      <c r="L402" s="4">
        <v>8.33</v>
      </c>
      <c r="M402" s="4">
        <v>49</v>
      </c>
      <c r="N402" s="4">
        <v>58.31</v>
      </c>
      <c r="O402">
        <v>13</v>
      </c>
      <c r="P402" t="s">
        <v>132</v>
      </c>
      <c r="Q402">
        <v>2022</v>
      </c>
      <c r="R402" s="3">
        <v>44755</v>
      </c>
      <c r="S402" s="4">
        <v>23.324000000000002</v>
      </c>
      <c r="T402" s="4">
        <v>1.33</v>
      </c>
      <c r="U402" s="4">
        <v>9.31</v>
      </c>
      <c r="V402" s="23">
        <v>0.1596638655462185</v>
      </c>
      <c r="W402" t="s">
        <v>179</v>
      </c>
      <c r="X402" t="s">
        <v>216</v>
      </c>
      <c r="Y402" t="s">
        <v>625</v>
      </c>
      <c r="Z402" s="4">
        <f>Tabla1_1[[#This Row],[Total Selling Value]]-Tabla1_1[[#This Row],[total_discount_value]]-Tabla1_1[[#This Row],[Total Buying Value]]</f>
        <v>-14.013999999999996</v>
      </c>
      <c r="AA402" s="23">
        <f>Tabla1_1[[#This Row],[beneficio_descuento]]/Tabla1_1[[#This Row],[Total Selling Value]]</f>
        <v>-0.24033613445378144</v>
      </c>
    </row>
    <row r="403" spans="1:27">
      <c r="A403">
        <v>44756</v>
      </c>
      <c r="B403" t="s">
        <v>58</v>
      </c>
      <c r="C403" t="s">
        <v>634</v>
      </c>
      <c r="D403">
        <v>9</v>
      </c>
      <c r="E403" t="s">
        <v>70</v>
      </c>
      <c r="F403" t="s">
        <v>71</v>
      </c>
      <c r="G403">
        <v>45</v>
      </c>
      <c r="H403" t="s">
        <v>110</v>
      </c>
      <c r="I403" t="s">
        <v>121</v>
      </c>
      <c r="J403" t="s">
        <v>123</v>
      </c>
      <c r="K403" s="4">
        <v>95</v>
      </c>
      <c r="L403" s="4">
        <v>119.7</v>
      </c>
      <c r="M403" s="4">
        <v>855</v>
      </c>
      <c r="N403" s="4">
        <v>1077.3</v>
      </c>
      <c r="O403">
        <v>14</v>
      </c>
      <c r="P403" t="s">
        <v>132</v>
      </c>
      <c r="Q403">
        <v>2022</v>
      </c>
      <c r="R403" s="3">
        <v>44756</v>
      </c>
      <c r="S403" s="4">
        <v>484.78499999999997</v>
      </c>
      <c r="T403" s="4">
        <v>24.700000000000003</v>
      </c>
      <c r="U403" s="4">
        <v>222.3</v>
      </c>
      <c r="V403" s="23">
        <v>0.20634920634920637</v>
      </c>
      <c r="W403" t="s">
        <v>147</v>
      </c>
      <c r="X403" t="s">
        <v>216</v>
      </c>
      <c r="Y403" t="s">
        <v>625</v>
      </c>
      <c r="Z403" s="4">
        <f>Tabla1_1[[#This Row],[Total Selling Value]]-Tabla1_1[[#This Row],[total_discount_value]]-Tabla1_1[[#This Row],[Total Buying Value]]</f>
        <v>-262.48500000000001</v>
      </c>
      <c r="AA403" s="23">
        <f>Tabla1_1[[#This Row],[beneficio_descuento]]/Tabla1_1[[#This Row],[Total Selling Value]]</f>
        <v>-0.24365079365079367</v>
      </c>
    </row>
    <row r="404" spans="1:27">
      <c r="A404">
        <v>44757</v>
      </c>
      <c r="B404" t="s">
        <v>23</v>
      </c>
      <c r="C404" t="s">
        <v>635</v>
      </c>
      <c r="D404">
        <v>2</v>
      </c>
      <c r="E404" t="s">
        <v>71</v>
      </c>
      <c r="F404" t="s">
        <v>71</v>
      </c>
      <c r="G404">
        <v>40</v>
      </c>
      <c r="H404" t="s">
        <v>76</v>
      </c>
      <c r="I404" t="s">
        <v>119</v>
      </c>
      <c r="J404" t="s">
        <v>124</v>
      </c>
      <c r="K404" s="4">
        <v>44</v>
      </c>
      <c r="L404" s="4">
        <v>48.84</v>
      </c>
      <c r="M404" s="4">
        <v>88</v>
      </c>
      <c r="N404" s="4">
        <v>97.68</v>
      </c>
      <c r="O404">
        <v>15</v>
      </c>
      <c r="P404" t="s">
        <v>132</v>
      </c>
      <c r="Q404">
        <v>2022</v>
      </c>
      <c r="R404" s="3">
        <v>44757</v>
      </c>
      <c r="S404" s="4">
        <v>39.072000000000003</v>
      </c>
      <c r="T404" s="4">
        <v>4.8400000000000034</v>
      </c>
      <c r="U404" s="4">
        <v>9.6800000000000068</v>
      </c>
      <c r="V404" s="23">
        <v>9.9099099099099155E-2</v>
      </c>
      <c r="W404" t="s">
        <v>179</v>
      </c>
      <c r="X404" t="s">
        <v>216</v>
      </c>
      <c r="Y404" t="s">
        <v>625</v>
      </c>
      <c r="Z404" s="4">
        <f>Tabla1_1[[#This Row],[Total Selling Value]]-Tabla1_1[[#This Row],[total_discount_value]]-Tabla1_1[[#This Row],[Total Buying Value]]</f>
        <v>-29.391999999999996</v>
      </c>
      <c r="AA404" s="23">
        <f>Tabla1_1[[#This Row],[beneficio_descuento]]/Tabla1_1[[#This Row],[Total Selling Value]]</f>
        <v>-0.30090090090090083</v>
      </c>
    </row>
    <row r="405" spans="1:27">
      <c r="A405">
        <v>44759</v>
      </c>
      <c r="B405" t="s">
        <v>61</v>
      </c>
      <c r="C405" t="s">
        <v>636</v>
      </c>
      <c r="D405">
        <v>8</v>
      </c>
      <c r="E405" t="s">
        <v>71</v>
      </c>
      <c r="F405" t="s">
        <v>138</v>
      </c>
      <c r="G405">
        <v>21</v>
      </c>
      <c r="H405" t="s">
        <v>114</v>
      </c>
      <c r="I405" t="s">
        <v>118</v>
      </c>
      <c r="J405" t="s">
        <v>122</v>
      </c>
      <c r="K405" s="4">
        <v>138</v>
      </c>
      <c r="L405" s="4">
        <v>173.88</v>
      </c>
      <c r="M405" s="4">
        <v>1104</v>
      </c>
      <c r="N405" s="4">
        <v>1391.04</v>
      </c>
      <c r="O405">
        <v>17</v>
      </c>
      <c r="P405" t="s">
        <v>132</v>
      </c>
      <c r="Q405">
        <v>2022</v>
      </c>
      <c r="R405" s="3">
        <v>44759</v>
      </c>
      <c r="S405" s="4">
        <v>292.11840000000001</v>
      </c>
      <c r="T405" s="4">
        <v>35.879999999999995</v>
      </c>
      <c r="U405" s="4">
        <v>287.03999999999996</v>
      </c>
      <c r="V405" s="23">
        <v>0.20634920634920634</v>
      </c>
      <c r="W405" t="s">
        <v>147</v>
      </c>
      <c r="X405" t="s">
        <v>219</v>
      </c>
      <c r="Y405" t="s">
        <v>625</v>
      </c>
      <c r="Z405" s="4">
        <f>Tabla1_1[[#This Row],[Total Selling Value]]-Tabla1_1[[#This Row],[total_discount_value]]-Tabla1_1[[#This Row],[Total Buying Value]]</f>
        <v>-5.0784000000001015</v>
      </c>
      <c r="AA405" s="23">
        <f>Tabla1_1[[#This Row],[beneficio_descuento]]/Tabla1_1[[#This Row],[Total Selling Value]]</f>
        <v>-3.6507936507937239E-3</v>
      </c>
    </row>
    <row r="406" spans="1:27">
      <c r="A406">
        <v>44760</v>
      </c>
      <c r="B406" t="s">
        <v>40</v>
      </c>
      <c r="C406" t="s">
        <v>637</v>
      </c>
      <c r="D406">
        <v>12</v>
      </c>
      <c r="E406" t="s">
        <v>70</v>
      </c>
      <c r="F406" t="s">
        <v>71</v>
      </c>
      <c r="G406">
        <v>53</v>
      </c>
      <c r="H406" t="s">
        <v>90</v>
      </c>
      <c r="I406" t="s">
        <v>120</v>
      </c>
      <c r="J406" t="s">
        <v>122</v>
      </c>
      <c r="K406" s="4">
        <v>148</v>
      </c>
      <c r="L406" s="4">
        <v>164.28</v>
      </c>
      <c r="M406" s="4">
        <v>1776</v>
      </c>
      <c r="N406" s="4">
        <v>1971.36</v>
      </c>
      <c r="O406">
        <v>18</v>
      </c>
      <c r="P406" t="s">
        <v>132</v>
      </c>
      <c r="Q406">
        <v>2022</v>
      </c>
      <c r="R406" s="3">
        <v>44760</v>
      </c>
      <c r="S406" s="4">
        <v>1044.8208</v>
      </c>
      <c r="T406" s="4">
        <v>16.28</v>
      </c>
      <c r="U406" s="4">
        <v>195.36</v>
      </c>
      <c r="V406" s="23">
        <v>9.9099099099099114E-2</v>
      </c>
      <c r="W406" t="s">
        <v>178</v>
      </c>
      <c r="X406" t="s">
        <v>216</v>
      </c>
      <c r="Y406" t="s">
        <v>625</v>
      </c>
      <c r="Z406" s="4">
        <f>Tabla1_1[[#This Row],[Total Selling Value]]-Tabla1_1[[#This Row],[total_discount_value]]-Tabla1_1[[#This Row],[Total Buying Value]]</f>
        <v>-849.46080000000006</v>
      </c>
      <c r="AA406" s="23">
        <f>Tabla1_1[[#This Row],[beneficio_descuento]]/Tabla1_1[[#This Row],[Total Selling Value]]</f>
        <v>-0.43090090090090094</v>
      </c>
    </row>
    <row r="407" spans="1:27">
      <c r="A407">
        <v>44762</v>
      </c>
      <c r="B407" t="s">
        <v>30</v>
      </c>
      <c r="C407" t="s">
        <v>638</v>
      </c>
      <c r="D407">
        <v>8</v>
      </c>
      <c r="E407" t="s">
        <v>68</v>
      </c>
      <c r="F407" t="s">
        <v>71</v>
      </c>
      <c r="G407">
        <v>17</v>
      </c>
      <c r="H407" t="s">
        <v>80</v>
      </c>
      <c r="I407" t="s">
        <v>118</v>
      </c>
      <c r="J407" t="s">
        <v>122</v>
      </c>
      <c r="K407" s="4">
        <v>120</v>
      </c>
      <c r="L407" s="4">
        <v>162</v>
      </c>
      <c r="M407" s="4">
        <v>960</v>
      </c>
      <c r="N407" s="4">
        <v>1296</v>
      </c>
      <c r="O407">
        <v>20</v>
      </c>
      <c r="P407" t="s">
        <v>132</v>
      </c>
      <c r="Q407">
        <v>2022</v>
      </c>
      <c r="R407" s="3">
        <v>44762</v>
      </c>
      <c r="S407" s="4">
        <v>220.32000000000002</v>
      </c>
      <c r="T407" s="4">
        <v>42</v>
      </c>
      <c r="U407" s="4">
        <v>336</v>
      </c>
      <c r="V407" s="23">
        <v>0.25925925925925924</v>
      </c>
      <c r="W407" t="s">
        <v>147</v>
      </c>
      <c r="X407" t="s">
        <v>216</v>
      </c>
      <c r="Y407" t="s">
        <v>625</v>
      </c>
      <c r="Z407" s="4">
        <f>Tabla1_1[[#This Row],[Total Selling Value]]-Tabla1_1[[#This Row],[total_discount_value]]-Tabla1_1[[#This Row],[Total Buying Value]]</f>
        <v>115.68000000000006</v>
      </c>
      <c r="AA407" s="23">
        <f>Tabla1_1[[#This Row],[beneficio_descuento]]/Tabla1_1[[#This Row],[Total Selling Value]]</f>
        <v>8.9259259259259302E-2</v>
      </c>
    </row>
    <row r="408" spans="1:27">
      <c r="A408">
        <v>44764</v>
      </c>
      <c r="B408" t="s">
        <v>33</v>
      </c>
      <c r="C408" t="s">
        <v>639</v>
      </c>
      <c r="D408">
        <v>6</v>
      </c>
      <c r="E408" t="s">
        <v>70</v>
      </c>
      <c r="F408" t="s">
        <v>138</v>
      </c>
      <c r="G408">
        <v>20</v>
      </c>
      <c r="H408" t="s">
        <v>83</v>
      </c>
      <c r="I408" t="s">
        <v>121</v>
      </c>
      <c r="J408" t="s">
        <v>124</v>
      </c>
      <c r="K408" s="4">
        <v>55</v>
      </c>
      <c r="L408" s="4">
        <v>58.3</v>
      </c>
      <c r="M408" s="4">
        <v>330</v>
      </c>
      <c r="N408" s="4">
        <v>349.8</v>
      </c>
      <c r="O408">
        <v>22</v>
      </c>
      <c r="P408" t="s">
        <v>132</v>
      </c>
      <c r="Q408">
        <v>2022</v>
      </c>
      <c r="R408" s="3">
        <v>44764</v>
      </c>
      <c r="S408" s="4">
        <v>69.960000000000008</v>
      </c>
      <c r="T408" s="4">
        <v>3.2999999999999972</v>
      </c>
      <c r="U408" s="4">
        <v>19.799999999999983</v>
      </c>
      <c r="V408" s="23">
        <v>5.6603773584905613E-2</v>
      </c>
      <c r="W408" t="s">
        <v>179</v>
      </c>
      <c r="X408" t="s">
        <v>219</v>
      </c>
      <c r="Y408" t="s">
        <v>625</v>
      </c>
      <c r="Z408" s="4">
        <f>Tabla1_1[[#This Row],[Total Selling Value]]-Tabla1_1[[#This Row],[total_discount_value]]-Tabla1_1[[#This Row],[Total Buying Value]]</f>
        <v>-50.159999999999968</v>
      </c>
      <c r="AA408" s="23">
        <f>Tabla1_1[[#This Row],[beneficio_descuento]]/Tabla1_1[[#This Row],[Total Selling Value]]</f>
        <v>-0.14339622641509425</v>
      </c>
    </row>
    <row r="409" spans="1:27">
      <c r="A409">
        <v>44765</v>
      </c>
      <c r="B409" t="s">
        <v>50</v>
      </c>
      <c r="C409" t="s">
        <v>640</v>
      </c>
      <c r="D409">
        <v>2</v>
      </c>
      <c r="E409" t="s">
        <v>71</v>
      </c>
      <c r="F409" t="s">
        <v>71</v>
      </c>
      <c r="G409">
        <v>28</v>
      </c>
      <c r="H409" t="s">
        <v>102</v>
      </c>
      <c r="I409" t="s">
        <v>120</v>
      </c>
      <c r="J409" t="s">
        <v>125</v>
      </c>
      <c r="K409" s="4">
        <v>37</v>
      </c>
      <c r="L409" s="4">
        <v>49.21</v>
      </c>
      <c r="M409" s="4">
        <v>74</v>
      </c>
      <c r="N409" s="4">
        <v>98.42</v>
      </c>
      <c r="O409">
        <v>23</v>
      </c>
      <c r="P409" t="s">
        <v>132</v>
      </c>
      <c r="Q409">
        <v>2022</v>
      </c>
      <c r="R409" s="3">
        <v>44765</v>
      </c>
      <c r="S409" s="4">
        <v>27.557600000000004</v>
      </c>
      <c r="T409" s="4">
        <v>12.21</v>
      </c>
      <c r="U409" s="4">
        <v>24.42</v>
      </c>
      <c r="V409" s="23">
        <v>0.24812030075187971</v>
      </c>
      <c r="W409" t="s">
        <v>179</v>
      </c>
      <c r="X409" t="s">
        <v>216</v>
      </c>
      <c r="Y409" t="s">
        <v>625</v>
      </c>
      <c r="Z409" s="4">
        <f>Tabla1_1[[#This Row],[Total Selling Value]]-Tabla1_1[[#This Row],[total_discount_value]]-Tabla1_1[[#This Row],[Total Buying Value]]</f>
        <v>-3.1376000000000062</v>
      </c>
      <c r="AA409" s="23">
        <f>Tabla1_1[[#This Row],[beneficio_descuento]]/Tabla1_1[[#This Row],[Total Selling Value]]</f>
        <v>-3.1879699248120362E-2</v>
      </c>
    </row>
    <row r="410" spans="1:27">
      <c r="A410">
        <v>44766</v>
      </c>
      <c r="B410" t="s">
        <v>35</v>
      </c>
      <c r="C410" t="s">
        <v>641</v>
      </c>
      <c r="D410">
        <v>14</v>
      </c>
      <c r="E410" t="s">
        <v>70</v>
      </c>
      <c r="F410" t="s">
        <v>138</v>
      </c>
      <c r="G410">
        <v>5</v>
      </c>
      <c r="H410" t="s">
        <v>85</v>
      </c>
      <c r="I410" t="s">
        <v>119</v>
      </c>
      <c r="J410" t="s">
        <v>123</v>
      </c>
      <c r="K410" s="4">
        <v>75</v>
      </c>
      <c r="L410" s="4">
        <v>85.5</v>
      </c>
      <c r="M410" s="4">
        <v>1050</v>
      </c>
      <c r="N410" s="4">
        <v>1197</v>
      </c>
      <c r="O410">
        <v>24</v>
      </c>
      <c r="P410" t="s">
        <v>132</v>
      </c>
      <c r="Q410">
        <v>2022</v>
      </c>
      <c r="R410" s="3">
        <v>44766</v>
      </c>
      <c r="S410" s="4">
        <v>59.85</v>
      </c>
      <c r="T410" s="4">
        <v>10.5</v>
      </c>
      <c r="U410" s="4">
        <v>147</v>
      </c>
      <c r="V410" s="23">
        <v>0.12280701754385964</v>
      </c>
      <c r="W410" t="s">
        <v>147</v>
      </c>
      <c r="X410" t="s">
        <v>219</v>
      </c>
      <c r="Y410" t="s">
        <v>625</v>
      </c>
      <c r="Z410" s="4">
        <f>Tabla1_1[[#This Row],[Total Selling Value]]-Tabla1_1[[#This Row],[total_discount_value]]-Tabla1_1[[#This Row],[Total Buying Value]]</f>
        <v>87.150000000000091</v>
      </c>
      <c r="AA410" s="23">
        <f>Tabla1_1[[#This Row],[beneficio_descuento]]/Tabla1_1[[#This Row],[Total Selling Value]]</f>
        <v>7.2807017543859723E-2</v>
      </c>
    </row>
    <row r="411" spans="1:27">
      <c r="A411">
        <v>44766</v>
      </c>
      <c r="B411" t="s">
        <v>46</v>
      </c>
      <c r="C411" t="s">
        <v>642</v>
      </c>
      <c r="D411">
        <v>1</v>
      </c>
      <c r="E411" t="s">
        <v>71</v>
      </c>
      <c r="F411" t="s">
        <v>71</v>
      </c>
      <c r="G411">
        <v>17</v>
      </c>
      <c r="H411" t="s">
        <v>97</v>
      </c>
      <c r="I411" t="s">
        <v>121</v>
      </c>
      <c r="J411" t="s">
        <v>124</v>
      </c>
      <c r="K411" s="4">
        <v>48</v>
      </c>
      <c r="L411" s="4">
        <v>57.12</v>
      </c>
      <c r="M411" s="4">
        <v>48</v>
      </c>
      <c r="N411" s="4">
        <v>57.12</v>
      </c>
      <c r="O411">
        <v>24</v>
      </c>
      <c r="P411" t="s">
        <v>132</v>
      </c>
      <c r="Q411">
        <v>2022</v>
      </c>
      <c r="R411" s="3">
        <v>44766</v>
      </c>
      <c r="S411" s="4">
        <v>9.7103999999999999</v>
      </c>
      <c r="T411" s="4">
        <v>9.1199999999999974</v>
      </c>
      <c r="U411" s="4">
        <v>9.1199999999999974</v>
      </c>
      <c r="V411" s="23">
        <v>0.15966386554621845</v>
      </c>
      <c r="W411" t="s">
        <v>179</v>
      </c>
      <c r="X411" t="s">
        <v>216</v>
      </c>
      <c r="Y411" t="s">
        <v>625</v>
      </c>
      <c r="Z411" s="4">
        <f>Tabla1_1[[#This Row],[Total Selling Value]]-Tabla1_1[[#This Row],[total_discount_value]]-Tabla1_1[[#This Row],[Total Buying Value]]</f>
        <v>-0.59040000000000248</v>
      </c>
      <c r="AA411" s="23">
        <f>Tabla1_1[[#This Row],[beneficio_descuento]]/Tabla1_1[[#This Row],[Total Selling Value]]</f>
        <v>-1.0336134453781556E-2</v>
      </c>
    </row>
    <row r="412" spans="1:27">
      <c r="A412">
        <v>44767</v>
      </c>
      <c r="B412" t="s">
        <v>31</v>
      </c>
      <c r="C412" t="s">
        <v>643</v>
      </c>
      <c r="D412">
        <v>2</v>
      </c>
      <c r="E412" t="s">
        <v>70</v>
      </c>
      <c r="F412" t="s">
        <v>138</v>
      </c>
      <c r="G412">
        <v>26</v>
      </c>
      <c r="H412" t="s">
        <v>81</v>
      </c>
      <c r="I412" t="s">
        <v>118</v>
      </c>
      <c r="J412" t="s">
        <v>123</v>
      </c>
      <c r="K412" s="4">
        <v>76</v>
      </c>
      <c r="L412" s="4">
        <v>82.08</v>
      </c>
      <c r="M412" s="4">
        <v>152</v>
      </c>
      <c r="N412" s="4">
        <v>164.16</v>
      </c>
      <c r="O412">
        <v>25</v>
      </c>
      <c r="P412" t="s">
        <v>132</v>
      </c>
      <c r="Q412">
        <v>2022</v>
      </c>
      <c r="R412" s="3">
        <v>44767</v>
      </c>
      <c r="S412" s="4">
        <v>42.681600000000003</v>
      </c>
      <c r="T412" s="4">
        <v>6.0799999999999983</v>
      </c>
      <c r="U412" s="4">
        <v>12.159999999999997</v>
      </c>
      <c r="V412" s="23">
        <v>7.4074074074074056E-2</v>
      </c>
      <c r="W412" t="s">
        <v>179</v>
      </c>
      <c r="X412" t="s">
        <v>219</v>
      </c>
      <c r="Y412" t="s">
        <v>625</v>
      </c>
      <c r="Z412" s="4">
        <f>Tabla1_1[[#This Row],[Total Selling Value]]-Tabla1_1[[#This Row],[total_discount_value]]-Tabla1_1[[#This Row],[Total Buying Value]]</f>
        <v>-30.521600000000007</v>
      </c>
      <c r="AA412" s="23">
        <f>Tabla1_1[[#This Row],[beneficio_descuento]]/Tabla1_1[[#This Row],[Total Selling Value]]</f>
        <v>-0.18592592592592597</v>
      </c>
    </row>
    <row r="413" spans="1:27">
      <c r="A413">
        <v>44767</v>
      </c>
      <c r="B413" t="s">
        <v>59</v>
      </c>
      <c r="C413" t="s">
        <v>644</v>
      </c>
      <c r="D413">
        <v>12</v>
      </c>
      <c r="E413" t="s">
        <v>70</v>
      </c>
      <c r="F413" t="s">
        <v>138</v>
      </c>
      <c r="G413">
        <v>42</v>
      </c>
      <c r="H413" t="s">
        <v>111</v>
      </c>
      <c r="I413" t="s">
        <v>120</v>
      </c>
      <c r="J413" t="s">
        <v>122</v>
      </c>
      <c r="K413" s="4">
        <v>134</v>
      </c>
      <c r="L413" s="4">
        <v>156.78</v>
      </c>
      <c r="M413" s="4">
        <v>1608</v>
      </c>
      <c r="N413" s="4">
        <v>1881.36</v>
      </c>
      <c r="O413">
        <v>25</v>
      </c>
      <c r="P413" t="s">
        <v>132</v>
      </c>
      <c r="Q413">
        <v>2022</v>
      </c>
      <c r="R413" s="3">
        <v>44767</v>
      </c>
      <c r="S413" s="4">
        <v>790.17119999999989</v>
      </c>
      <c r="T413" s="4">
        <v>22.78</v>
      </c>
      <c r="U413" s="4">
        <v>273.36</v>
      </c>
      <c r="V413" s="23">
        <v>0.14529914529914531</v>
      </c>
      <c r="W413" t="s">
        <v>178</v>
      </c>
      <c r="X413" t="s">
        <v>219</v>
      </c>
      <c r="Y413" t="s">
        <v>625</v>
      </c>
      <c r="Z413" s="4">
        <f>Tabla1_1[[#This Row],[Total Selling Value]]-Tabla1_1[[#This Row],[total_discount_value]]-Tabla1_1[[#This Row],[Total Buying Value]]</f>
        <v>-516.8112000000001</v>
      </c>
      <c r="AA413" s="23">
        <f>Tabla1_1[[#This Row],[beneficio_descuento]]/Tabla1_1[[#This Row],[Total Selling Value]]</f>
        <v>-0.27470085470085476</v>
      </c>
    </row>
    <row r="414" spans="1:27">
      <c r="A414">
        <v>44767</v>
      </c>
      <c r="B414" t="s">
        <v>26</v>
      </c>
      <c r="C414" t="s">
        <v>645</v>
      </c>
      <c r="D414">
        <v>13</v>
      </c>
      <c r="E414" t="s">
        <v>71</v>
      </c>
      <c r="F414" t="s">
        <v>138</v>
      </c>
      <c r="G414">
        <v>21</v>
      </c>
      <c r="H414" t="s">
        <v>79</v>
      </c>
      <c r="I414" t="s">
        <v>119</v>
      </c>
      <c r="J414" t="s">
        <v>123</v>
      </c>
      <c r="K414" s="4">
        <v>71</v>
      </c>
      <c r="L414" s="4">
        <v>80.94</v>
      </c>
      <c r="M414" s="4">
        <v>923</v>
      </c>
      <c r="N414" s="4">
        <v>1052.22</v>
      </c>
      <c r="O414">
        <v>25</v>
      </c>
      <c r="P414" t="s">
        <v>132</v>
      </c>
      <c r="Q414">
        <v>2022</v>
      </c>
      <c r="R414" s="3">
        <v>44767</v>
      </c>
      <c r="S414" s="4">
        <v>220.96619999999999</v>
      </c>
      <c r="T414" s="4">
        <v>9.9399999999999977</v>
      </c>
      <c r="U414" s="4">
        <v>129.21999999999997</v>
      </c>
      <c r="V414" s="23">
        <v>0.12280701754385961</v>
      </c>
      <c r="W414" t="s">
        <v>147</v>
      </c>
      <c r="X414" t="s">
        <v>219</v>
      </c>
      <c r="Y414" t="s">
        <v>625</v>
      </c>
      <c r="Z414" s="4">
        <f>Tabla1_1[[#This Row],[Total Selling Value]]-Tabla1_1[[#This Row],[total_discount_value]]-Tabla1_1[[#This Row],[Total Buying Value]]</f>
        <v>-91.746199999999931</v>
      </c>
      <c r="AA414" s="23">
        <f>Tabla1_1[[#This Row],[beneficio_descuento]]/Tabla1_1[[#This Row],[Total Selling Value]]</f>
        <v>-8.7192982456140281E-2</v>
      </c>
    </row>
    <row r="415" spans="1:27">
      <c r="A415">
        <v>44768</v>
      </c>
      <c r="B415" t="s">
        <v>26</v>
      </c>
      <c r="C415" t="s">
        <v>646</v>
      </c>
      <c r="D415">
        <v>10</v>
      </c>
      <c r="E415" t="s">
        <v>71</v>
      </c>
      <c r="F415" t="s">
        <v>71</v>
      </c>
      <c r="G415">
        <v>28</v>
      </c>
      <c r="H415" t="s">
        <v>79</v>
      </c>
      <c r="I415" t="s">
        <v>119</v>
      </c>
      <c r="J415" t="s">
        <v>123</v>
      </c>
      <c r="K415" s="4">
        <v>71</v>
      </c>
      <c r="L415" s="4">
        <v>80.94</v>
      </c>
      <c r="M415" s="4">
        <v>710</v>
      </c>
      <c r="N415" s="4">
        <v>809.4</v>
      </c>
      <c r="O415">
        <v>26</v>
      </c>
      <c r="P415" t="s">
        <v>132</v>
      </c>
      <c r="Q415">
        <v>2022</v>
      </c>
      <c r="R415" s="3">
        <v>44768</v>
      </c>
      <c r="S415" s="4">
        <v>226.63200000000001</v>
      </c>
      <c r="T415" s="4">
        <v>9.9399999999999977</v>
      </c>
      <c r="U415" s="4">
        <v>99.399999999999977</v>
      </c>
      <c r="V415" s="23">
        <v>0.12280701754385963</v>
      </c>
      <c r="W415" t="s">
        <v>179</v>
      </c>
      <c r="X415" t="s">
        <v>216</v>
      </c>
      <c r="Y415" t="s">
        <v>625</v>
      </c>
      <c r="Z415" s="4">
        <f>Tabla1_1[[#This Row],[Total Selling Value]]-Tabla1_1[[#This Row],[total_discount_value]]-Tabla1_1[[#This Row],[Total Buying Value]]</f>
        <v>-127.23199999999997</v>
      </c>
      <c r="AA415" s="23">
        <f>Tabla1_1[[#This Row],[beneficio_descuento]]/Tabla1_1[[#This Row],[Total Selling Value]]</f>
        <v>-0.15719298245614033</v>
      </c>
    </row>
    <row r="416" spans="1:27">
      <c r="A416">
        <v>44768</v>
      </c>
      <c r="B416" t="s">
        <v>62</v>
      </c>
      <c r="C416" t="s">
        <v>647</v>
      </c>
      <c r="D416">
        <v>1</v>
      </c>
      <c r="E416" t="s">
        <v>71</v>
      </c>
      <c r="F416" t="s">
        <v>138</v>
      </c>
      <c r="G416">
        <v>20</v>
      </c>
      <c r="H416" t="s">
        <v>115</v>
      </c>
      <c r="I416" t="s">
        <v>121</v>
      </c>
      <c r="J416" t="s">
        <v>125</v>
      </c>
      <c r="K416" s="4">
        <v>18</v>
      </c>
      <c r="L416" s="4">
        <v>24.66</v>
      </c>
      <c r="M416" s="4">
        <v>18</v>
      </c>
      <c r="N416" s="4">
        <v>24.66</v>
      </c>
      <c r="O416">
        <v>26</v>
      </c>
      <c r="P416" t="s">
        <v>132</v>
      </c>
      <c r="Q416">
        <v>2022</v>
      </c>
      <c r="R416" s="3">
        <v>44768</v>
      </c>
      <c r="S416" s="4">
        <v>4.9320000000000004</v>
      </c>
      <c r="T416" s="4">
        <v>6.66</v>
      </c>
      <c r="U416" s="4">
        <v>6.66</v>
      </c>
      <c r="V416" s="23">
        <v>0.27007299270072993</v>
      </c>
      <c r="W416" t="s">
        <v>179</v>
      </c>
      <c r="X416" t="s">
        <v>219</v>
      </c>
      <c r="Y416" t="s">
        <v>625</v>
      </c>
      <c r="Z416" s="4">
        <f>Tabla1_1[[#This Row],[Total Selling Value]]-Tabla1_1[[#This Row],[total_discount_value]]-Tabla1_1[[#This Row],[Total Buying Value]]</f>
        <v>1.7280000000000015</v>
      </c>
      <c r="AA416" s="23">
        <f>Tabla1_1[[#This Row],[beneficio_descuento]]/Tabla1_1[[#This Row],[Total Selling Value]]</f>
        <v>7.0072992700729989E-2</v>
      </c>
    </row>
    <row r="417" spans="1:27">
      <c r="A417">
        <v>44776</v>
      </c>
      <c r="B417" t="s">
        <v>55</v>
      </c>
      <c r="C417" t="s">
        <v>648</v>
      </c>
      <c r="D417">
        <v>5</v>
      </c>
      <c r="E417" t="s">
        <v>70</v>
      </c>
      <c r="F417" t="s">
        <v>138</v>
      </c>
      <c r="G417">
        <v>21</v>
      </c>
      <c r="H417" t="s">
        <v>107</v>
      </c>
      <c r="I417" t="s">
        <v>120</v>
      </c>
      <c r="J417" t="s">
        <v>123</v>
      </c>
      <c r="K417" s="4">
        <v>73</v>
      </c>
      <c r="L417" s="4">
        <v>94.17</v>
      </c>
      <c r="M417" s="4">
        <v>365</v>
      </c>
      <c r="N417" s="4">
        <v>470.85</v>
      </c>
      <c r="O417">
        <v>3</v>
      </c>
      <c r="P417" t="s">
        <v>133</v>
      </c>
      <c r="Q417">
        <v>2022</v>
      </c>
      <c r="R417" s="3">
        <v>44776</v>
      </c>
      <c r="S417" s="4">
        <v>98.878500000000003</v>
      </c>
      <c r="T417" s="4">
        <v>21.17</v>
      </c>
      <c r="U417" s="4">
        <v>105.85000000000001</v>
      </c>
      <c r="V417" s="23">
        <v>0.22480620155038761</v>
      </c>
      <c r="W417" t="s">
        <v>179</v>
      </c>
      <c r="X417" t="s">
        <v>219</v>
      </c>
      <c r="Y417" t="s">
        <v>649</v>
      </c>
      <c r="Z417" s="4">
        <f>Tabla1_1[[#This Row],[Total Selling Value]]-Tabla1_1[[#This Row],[total_discount_value]]-Tabla1_1[[#This Row],[Total Buying Value]]</f>
        <v>6.9714999999999918</v>
      </c>
      <c r="AA417" s="23">
        <f>Tabla1_1[[#This Row],[beneficio_descuento]]/Tabla1_1[[#This Row],[Total Selling Value]]</f>
        <v>1.4806201550387579E-2</v>
      </c>
    </row>
    <row r="418" spans="1:27">
      <c r="A418">
        <v>44779</v>
      </c>
      <c r="B418" t="s">
        <v>41</v>
      </c>
      <c r="C418" t="s">
        <v>650</v>
      </c>
      <c r="D418">
        <v>9</v>
      </c>
      <c r="E418" t="s">
        <v>71</v>
      </c>
      <c r="F418" t="s">
        <v>71</v>
      </c>
      <c r="G418">
        <v>7</v>
      </c>
      <c r="H418" t="s">
        <v>91</v>
      </c>
      <c r="I418" t="s">
        <v>120</v>
      </c>
      <c r="J418" t="s">
        <v>125</v>
      </c>
      <c r="K418" s="4">
        <v>13</v>
      </c>
      <c r="L418" s="4">
        <v>16.64</v>
      </c>
      <c r="M418" s="4">
        <v>117</v>
      </c>
      <c r="N418" s="4">
        <v>149.76</v>
      </c>
      <c r="O418">
        <v>6</v>
      </c>
      <c r="P418" t="s">
        <v>133</v>
      </c>
      <c r="Q418">
        <v>2022</v>
      </c>
      <c r="R418" s="3">
        <v>44779</v>
      </c>
      <c r="S418" s="4">
        <v>10.4832</v>
      </c>
      <c r="T418" s="4">
        <v>3.6400000000000006</v>
      </c>
      <c r="U418" s="4">
        <v>32.760000000000005</v>
      </c>
      <c r="V418" s="23">
        <v>0.21875000000000006</v>
      </c>
      <c r="W418" t="s">
        <v>179</v>
      </c>
      <c r="X418" t="s">
        <v>216</v>
      </c>
      <c r="Y418" t="s">
        <v>649</v>
      </c>
      <c r="Z418" s="4">
        <f>Tabla1_1[[#This Row],[Total Selling Value]]-Tabla1_1[[#This Row],[total_discount_value]]-Tabla1_1[[#This Row],[Total Buying Value]]</f>
        <v>22.27679999999998</v>
      </c>
      <c r="AA418" s="23">
        <f>Tabla1_1[[#This Row],[beneficio_descuento]]/Tabla1_1[[#This Row],[Total Selling Value]]</f>
        <v>0.14874999999999988</v>
      </c>
    </row>
    <row r="419" spans="1:27">
      <c r="A419">
        <v>44781</v>
      </c>
      <c r="B419" t="s">
        <v>41</v>
      </c>
      <c r="C419" t="s">
        <v>651</v>
      </c>
      <c r="D419">
        <v>2</v>
      </c>
      <c r="E419" t="s">
        <v>70</v>
      </c>
      <c r="F419" t="s">
        <v>71</v>
      </c>
      <c r="G419">
        <v>35</v>
      </c>
      <c r="H419" t="s">
        <v>91</v>
      </c>
      <c r="I419" t="s">
        <v>120</v>
      </c>
      <c r="J419" t="s">
        <v>125</v>
      </c>
      <c r="K419" s="4">
        <v>13</v>
      </c>
      <c r="L419" s="4">
        <v>16.64</v>
      </c>
      <c r="M419" s="4">
        <v>26</v>
      </c>
      <c r="N419" s="4">
        <v>33.28</v>
      </c>
      <c r="O419">
        <v>8</v>
      </c>
      <c r="P419" t="s">
        <v>133</v>
      </c>
      <c r="Q419">
        <v>2022</v>
      </c>
      <c r="R419" s="3">
        <v>44781</v>
      </c>
      <c r="S419" s="4">
        <v>11.648</v>
      </c>
      <c r="T419" s="4">
        <v>3.6400000000000006</v>
      </c>
      <c r="U419" s="4">
        <v>7.2800000000000011</v>
      </c>
      <c r="V419" s="23">
        <v>0.21875000000000003</v>
      </c>
      <c r="W419" t="s">
        <v>179</v>
      </c>
      <c r="X419" t="s">
        <v>216</v>
      </c>
      <c r="Y419" t="s">
        <v>649</v>
      </c>
      <c r="Z419" s="4">
        <f>Tabla1_1[[#This Row],[Total Selling Value]]-Tabla1_1[[#This Row],[total_discount_value]]-Tabla1_1[[#This Row],[Total Buying Value]]</f>
        <v>-4.3679999999999986</v>
      </c>
      <c r="AA419" s="23">
        <f>Tabla1_1[[#This Row],[beneficio_descuento]]/Tabla1_1[[#This Row],[Total Selling Value]]</f>
        <v>-0.13124999999999995</v>
      </c>
    </row>
    <row r="420" spans="1:27">
      <c r="A420">
        <v>44781</v>
      </c>
      <c r="B420" t="s">
        <v>38</v>
      </c>
      <c r="C420" t="s">
        <v>652</v>
      </c>
      <c r="D420">
        <v>12</v>
      </c>
      <c r="E420" t="s">
        <v>70</v>
      </c>
      <c r="F420" t="s">
        <v>138</v>
      </c>
      <c r="G420">
        <v>18</v>
      </c>
      <c r="H420" t="s">
        <v>88</v>
      </c>
      <c r="I420" t="s">
        <v>121</v>
      </c>
      <c r="J420" t="s">
        <v>123</v>
      </c>
      <c r="K420" s="4">
        <v>89</v>
      </c>
      <c r="L420" s="4">
        <v>117.48</v>
      </c>
      <c r="M420" s="4">
        <v>1068</v>
      </c>
      <c r="N420" s="4">
        <v>1409.76</v>
      </c>
      <c r="O420">
        <v>8</v>
      </c>
      <c r="P420" t="s">
        <v>133</v>
      </c>
      <c r="Q420">
        <v>2022</v>
      </c>
      <c r="R420" s="3">
        <v>44781</v>
      </c>
      <c r="S420" s="4">
        <v>253.7568</v>
      </c>
      <c r="T420" s="4">
        <v>28.480000000000004</v>
      </c>
      <c r="U420" s="4">
        <v>341.76000000000005</v>
      </c>
      <c r="V420" s="23">
        <v>0.24242424242424246</v>
      </c>
      <c r="W420" t="s">
        <v>147</v>
      </c>
      <c r="X420" t="s">
        <v>219</v>
      </c>
      <c r="Y420" t="s">
        <v>649</v>
      </c>
      <c r="Z420" s="4">
        <f>Tabla1_1[[#This Row],[Total Selling Value]]-Tabla1_1[[#This Row],[total_discount_value]]-Tabla1_1[[#This Row],[Total Buying Value]]</f>
        <v>88.003200000000106</v>
      </c>
      <c r="AA420" s="23">
        <f>Tabla1_1[[#This Row],[beneficio_descuento]]/Tabla1_1[[#This Row],[Total Selling Value]]</f>
        <v>6.24242424242425E-2</v>
      </c>
    </row>
    <row r="421" spans="1:27">
      <c r="A421">
        <v>44781</v>
      </c>
      <c r="B421" t="s">
        <v>52</v>
      </c>
      <c r="C421" t="s">
        <v>653</v>
      </c>
      <c r="D421">
        <v>11</v>
      </c>
      <c r="E421" t="s">
        <v>70</v>
      </c>
      <c r="F421" t="s">
        <v>138</v>
      </c>
      <c r="G421">
        <v>24</v>
      </c>
      <c r="H421" t="s">
        <v>104</v>
      </c>
      <c r="I421" t="s">
        <v>117</v>
      </c>
      <c r="J421" t="s">
        <v>122</v>
      </c>
      <c r="K421" s="4">
        <v>126</v>
      </c>
      <c r="L421" s="4">
        <v>162.54</v>
      </c>
      <c r="M421" s="4">
        <v>1386</v>
      </c>
      <c r="N421" s="4">
        <v>1787.94</v>
      </c>
      <c r="O421">
        <v>8</v>
      </c>
      <c r="P421" t="s">
        <v>133</v>
      </c>
      <c r="Q421">
        <v>2022</v>
      </c>
      <c r="R421" s="3">
        <v>44781</v>
      </c>
      <c r="S421" s="4">
        <v>429.10559999999998</v>
      </c>
      <c r="T421" s="4">
        <v>36.539999999999992</v>
      </c>
      <c r="U421" s="4">
        <v>401.93999999999994</v>
      </c>
      <c r="V421" s="23">
        <v>0.22480620155038755</v>
      </c>
      <c r="W421" t="s">
        <v>147</v>
      </c>
      <c r="X421" t="s">
        <v>219</v>
      </c>
      <c r="Y421" t="s">
        <v>649</v>
      </c>
      <c r="Z421" s="4">
        <f>Tabla1_1[[#This Row],[Total Selling Value]]-Tabla1_1[[#This Row],[total_discount_value]]-Tabla1_1[[#This Row],[Total Buying Value]]</f>
        <v>-27.165599999999813</v>
      </c>
      <c r="AA421" s="23">
        <f>Tabla1_1[[#This Row],[beneficio_descuento]]/Tabla1_1[[#This Row],[Total Selling Value]]</f>
        <v>-1.5193798449612298E-2</v>
      </c>
    </row>
    <row r="422" spans="1:27">
      <c r="A422">
        <v>44787</v>
      </c>
      <c r="B422" t="s">
        <v>48</v>
      </c>
      <c r="C422" t="s">
        <v>654</v>
      </c>
      <c r="D422">
        <v>14</v>
      </c>
      <c r="E422" t="s">
        <v>70</v>
      </c>
      <c r="F422" t="s">
        <v>138</v>
      </c>
      <c r="G422">
        <v>44</v>
      </c>
      <c r="H422" t="s">
        <v>99</v>
      </c>
      <c r="I422" t="s">
        <v>121</v>
      </c>
      <c r="J422" t="s">
        <v>122</v>
      </c>
      <c r="K422" s="4">
        <v>148</v>
      </c>
      <c r="L422" s="4">
        <v>201.28</v>
      </c>
      <c r="M422" s="4">
        <v>2072</v>
      </c>
      <c r="N422" s="4">
        <v>2817.92</v>
      </c>
      <c r="O422">
        <v>14</v>
      </c>
      <c r="P422" t="s">
        <v>133</v>
      </c>
      <c r="Q422">
        <v>2022</v>
      </c>
      <c r="R422" s="3">
        <v>44787</v>
      </c>
      <c r="S422" s="4">
        <v>1239.8848</v>
      </c>
      <c r="T422" s="4">
        <v>53.28</v>
      </c>
      <c r="U422" s="4">
        <v>745.92000000000007</v>
      </c>
      <c r="V422" s="23">
        <v>0.26470588235294118</v>
      </c>
      <c r="W422" t="s">
        <v>178</v>
      </c>
      <c r="X422" t="s">
        <v>219</v>
      </c>
      <c r="Y422" t="s">
        <v>649</v>
      </c>
      <c r="Z422" s="4">
        <f>Tabla1_1[[#This Row],[Total Selling Value]]-Tabla1_1[[#This Row],[total_discount_value]]-Tabla1_1[[#This Row],[Total Buying Value]]</f>
        <v>-493.96479999999997</v>
      </c>
      <c r="AA422" s="23">
        <f>Tabla1_1[[#This Row],[beneficio_descuento]]/Tabla1_1[[#This Row],[Total Selling Value]]</f>
        <v>-0.17529411764705879</v>
      </c>
    </row>
    <row r="423" spans="1:27">
      <c r="A423">
        <v>44788</v>
      </c>
      <c r="B423" t="s">
        <v>51</v>
      </c>
      <c r="C423" t="s">
        <v>655</v>
      </c>
      <c r="D423">
        <v>10</v>
      </c>
      <c r="E423" t="s">
        <v>68</v>
      </c>
      <c r="F423" t="s">
        <v>138</v>
      </c>
      <c r="G423">
        <v>11</v>
      </c>
      <c r="H423" t="s">
        <v>103</v>
      </c>
      <c r="I423" t="s">
        <v>120</v>
      </c>
      <c r="J423" t="s">
        <v>124</v>
      </c>
      <c r="K423" s="4">
        <v>44</v>
      </c>
      <c r="L423" s="4">
        <v>48.4</v>
      </c>
      <c r="M423" s="4">
        <v>440</v>
      </c>
      <c r="N423" s="4">
        <v>484</v>
      </c>
      <c r="O423">
        <v>15</v>
      </c>
      <c r="P423" t="s">
        <v>133</v>
      </c>
      <c r="Q423">
        <v>2022</v>
      </c>
      <c r="R423" s="3">
        <v>44788</v>
      </c>
      <c r="S423" s="4">
        <v>53.24</v>
      </c>
      <c r="T423" s="4">
        <v>4.3999999999999986</v>
      </c>
      <c r="U423" s="4">
        <v>43.999999999999986</v>
      </c>
      <c r="V423" s="23">
        <v>9.0909090909090884E-2</v>
      </c>
      <c r="W423" t="s">
        <v>179</v>
      </c>
      <c r="X423" t="s">
        <v>219</v>
      </c>
      <c r="Y423" t="s">
        <v>649</v>
      </c>
      <c r="Z423" s="4">
        <f>Tabla1_1[[#This Row],[Total Selling Value]]-Tabla1_1[[#This Row],[total_discount_value]]-Tabla1_1[[#This Row],[Total Buying Value]]</f>
        <v>-9.2400000000000091</v>
      </c>
      <c r="AA423" s="23">
        <f>Tabla1_1[[#This Row],[beneficio_descuento]]/Tabla1_1[[#This Row],[Total Selling Value]]</f>
        <v>-1.909090909090911E-2</v>
      </c>
    </row>
    <row r="424" spans="1:27">
      <c r="A424">
        <v>44788</v>
      </c>
      <c r="B424" t="s">
        <v>47</v>
      </c>
      <c r="C424" t="s">
        <v>656</v>
      </c>
      <c r="D424">
        <v>7</v>
      </c>
      <c r="E424" t="s">
        <v>70</v>
      </c>
      <c r="F424" t="s">
        <v>71</v>
      </c>
      <c r="G424">
        <v>45</v>
      </c>
      <c r="H424" t="s">
        <v>98</v>
      </c>
      <c r="I424" t="s">
        <v>120</v>
      </c>
      <c r="J424" t="s">
        <v>125</v>
      </c>
      <c r="K424" s="4">
        <v>12</v>
      </c>
      <c r="L424" s="4">
        <v>15.72</v>
      </c>
      <c r="M424" s="4">
        <v>84</v>
      </c>
      <c r="N424" s="4">
        <v>110.04</v>
      </c>
      <c r="O424">
        <v>15</v>
      </c>
      <c r="P424" t="s">
        <v>133</v>
      </c>
      <c r="Q424">
        <v>2022</v>
      </c>
      <c r="R424" s="3">
        <v>44788</v>
      </c>
      <c r="S424" s="4">
        <v>49.518000000000001</v>
      </c>
      <c r="T424" s="4">
        <v>3.7200000000000006</v>
      </c>
      <c r="U424" s="4">
        <v>26.040000000000006</v>
      </c>
      <c r="V424" s="23">
        <v>0.23664122137404583</v>
      </c>
      <c r="W424" t="s">
        <v>179</v>
      </c>
      <c r="X424" t="s">
        <v>216</v>
      </c>
      <c r="Y424" t="s">
        <v>649</v>
      </c>
      <c r="Z424" s="4">
        <f>Tabla1_1[[#This Row],[Total Selling Value]]-Tabla1_1[[#This Row],[total_discount_value]]-Tabla1_1[[#This Row],[Total Buying Value]]</f>
        <v>-23.477999999999994</v>
      </c>
      <c r="AA424" s="23">
        <f>Tabla1_1[[#This Row],[beneficio_descuento]]/Tabla1_1[[#This Row],[Total Selling Value]]</f>
        <v>-0.21335877862595415</v>
      </c>
    </row>
    <row r="425" spans="1:27">
      <c r="A425">
        <v>44791</v>
      </c>
      <c r="B425" t="s">
        <v>39</v>
      </c>
      <c r="C425" t="s">
        <v>657</v>
      </c>
      <c r="D425">
        <v>8</v>
      </c>
      <c r="E425" t="s">
        <v>71</v>
      </c>
      <c r="F425" t="s">
        <v>71</v>
      </c>
      <c r="G425">
        <v>26</v>
      </c>
      <c r="H425" t="s">
        <v>89</v>
      </c>
      <c r="I425" t="s">
        <v>121</v>
      </c>
      <c r="J425" t="s">
        <v>124</v>
      </c>
      <c r="K425" s="4">
        <v>47</v>
      </c>
      <c r="L425" s="4">
        <v>53.11</v>
      </c>
      <c r="M425" s="4">
        <v>376</v>
      </c>
      <c r="N425" s="4">
        <v>424.88</v>
      </c>
      <c r="O425">
        <v>18</v>
      </c>
      <c r="P425" t="s">
        <v>133</v>
      </c>
      <c r="Q425">
        <v>2022</v>
      </c>
      <c r="R425" s="3">
        <v>44791</v>
      </c>
      <c r="S425" s="4">
        <v>110.4688</v>
      </c>
      <c r="T425" s="4">
        <v>6.1099999999999994</v>
      </c>
      <c r="U425" s="4">
        <v>48.879999999999995</v>
      </c>
      <c r="V425" s="23">
        <v>0.1150442477876106</v>
      </c>
      <c r="W425" t="s">
        <v>179</v>
      </c>
      <c r="X425" t="s">
        <v>216</v>
      </c>
      <c r="Y425" t="s">
        <v>649</v>
      </c>
      <c r="Z425" s="4">
        <f>Tabla1_1[[#This Row],[Total Selling Value]]-Tabla1_1[[#This Row],[total_discount_value]]-Tabla1_1[[#This Row],[Total Buying Value]]</f>
        <v>-61.588799999999992</v>
      </c>
      <c r="AA425" s="23">
        <f>Tabla1_1[[#This Row],[beneficio_descuento]]/Tabla1_1[[#This Row],[Total Selling Value]]</f>
        <v>-0.14495575221238935</v>
      </c>
    </row>
    <row r="426" spans="1:27">
      <c r="A426">
        <v>44791</v>
      </c>
      <c r="B426" t="s">
        <v>40</v>
      </c>
      <c r="C426" t="s">
        <v>658</v>
      </c>
      <c r="D426">
        <v>2</v>
      </c>
      <c r="E426" t="s">
        <v>71</v>
      </c>
      <c r="F426" t="s">
        <v>138</v>
      </c>
      <c r="G426">
        <v>14</v>
      </c>
      <c r="H426" t="s">
        <v>90</v>
      </c>
      <c r="I426" t="s">
        <v>120</v>
      </c>
      <c r="J426" t="s">
        <v>122</v>
      </c>
      <c r="K426" s="4">
        <v>148</v>
      </c>
      <c r="L426" s="4">
        <v>164.28</v>
      </c>
      <c r="M426" s="4">
        <v>296</v>
      </c>
      <c r="N426" s="4">
        <v>328.56</v>
      </c>
      <c r="O426">
        <v>18</v>
      </c>
      <c r="P426" t="s">
        <v>133</v>
      </c>
      <c r="Q426">
        <v>2022</v>
      </c>
      <c r="R426" s="3">
        <v>44791</v>
      </c>
      <c r="S426" s="4">
        <v>45.998400000000004</v>
      </c>
      <c r="T426" s="4">
        <v>16.28</v>
      </c>
      <c r="U426" s="4">
        <v>32.56</v>
      </c>
      <c r="V426" s="23">
        <v>9.90990990990991E-2</v>
      </c>
      <c r="W426" t="s">
        <v>179</v>
      </c>
      <c r="X426" t="s">
        <v>219</v>
      </c>
      <c r="Y426" t="s">
        <v>649</v>
      </c>
      <c r="Z426" s="4">
        <f>Tabla1_1[[#This Row],[Total Selling Value]]-Tabla1_1[[#This Row],[total_discount_value]]-Tabla1_1[[#This Row],[Total Buying Value]]</f>
        <v>-13.438400000000001</v>
      </c>
      <c r="AA426" s="23">
        <f>Tabla1_1[[#This Row],[beneficio_descuento]]/Tabla1_1[[#This Row],[Total Selling Value]]</f>
        <v>-4.0900900900900906E-2</v>
      </c>
    </row>
    <row r="427" spans="1:27">
      <c r="A427">
        <v>44792</v>
      </c>
      <c r="B427" t="s">
        <v>56</v>
      </c>
      <c r="C427" t="s">
        <v>659</v>
      </c>
      <c r="D427">
        <v>3</v>
      </c>
      <c r="E427" t="s">
        <v>71</v>
      </c>
      <c r="F427" t="s">
        <v>71</v>
      </c>
      <c r="G427">
        <v>5</v>
      </c>
      <c r="H427" t="s">
        <v>108</v>
      </c>
      <c r="I427" t="s">
        <v>119</v>
      </c>
      <c r="J427" t="s">
        <v>124</v>
      </c>
      <c r="K427" s="4">
        <v>43</v>
      </c>
      <c r="L427" s="4">
        <v>47.73</v>
      </c>
      <c r="M427" s="4">
        <v>129</v>
      </c>
      <c r="N427" s="4">
        <v>143.19</v>
      </c>
      <c r="O427">
        <v>19</v>
      </c>
      <c r="P427" t="s">
        <v>133</v>
      </c>
      <c r="Q427">
        <v>2022</v>
      </c>
      <c r="R427" s="3">
        <v>44792</v>
      </c>
      <c r="S427" s="4">
        <v>7.1595000000000004</v>
      </c>
      <c r="T427" s="4">
        <v>4.7299999999999969</v>
      </c>
      <c r="U427" s="4">
        <v>14.189999999999991</v>
      </c>
      <c r="V427" s="23">
        <v>9.9099099099099031E-2</v>
      </c>
      <c r="W427" t="s">
        <v>179</v>
      </c>
      <c r="X427" t="s">
        <v>216</v>
      </c>
      <c r="Y427" t="s">
        <v>649</v>
      </c>
      <c r="Z427" s="4">
        <f>Tabla1_1[[#This Row],[Total Selling Value]]-Tabla1_1[[#This Row],[total_discount_value]]-Tabla1_1[[#This Row],[Total Buying Value]]</f>
        <v>7.0304999999999893</v>
      </c>
      <c r="AA427" s="23">
        <f>Tabla1_1[[#This Row],[beneficio_descuento]]/Tabla1_1[[#This Row],[Total Selling Value]]</f>
        <v>4.9099099099099028E-2</v>
      </c>
    </row>
    <row r="428" spans="1:27">
      <c r="A428">
        <v>44793</v>
      </c>
      <c r="B428" t="s">
        <v>32</v>
      </c>
      <c r="C428" t="s">
        <v>660</v>
      </c>
      <c r="D428">
        <v>13</v>
      </c>
      <c r="E428" t="s">
        <v>70</v>
      </c>
      <c r="F428" t="s">
        <v>71</v>
      </c>
      <c r="G428">
        <v>38</v>
      </c>
      <c r="H428" t="s">
        <v>82</v>
      </c>
      <c r="I428" t="s">
        <v>117</v>
      </c>
      <c r="J428" t="s">
        <v>122</v>
      </c>
      <c r="K428" s="4">
        <v>141</v>
      </c>
      <c r="L428" s="4">
        <v>149.46</v>
      </c>
      <c r="M428" s="4">
        <v>1833</v>
      </c>
      <c r="N428" s="4">
        <v>1942.98</v>
      </c>
      <c r="O428">
        <v>20</v>
      </c>
      <c r="P428" t="s">
        <v>133</v>
      </c>
      <c r="Q428">
        <v>2022</v>
      </c>
      <c r="R428" s="3">
        <v>44793</v>
      </c>
      <c r="S428" s="4">
        <v>738.33240000000001</v>
      </c>
      <c r="T428" s="4">
        <v>8.460000000000008</v>
      </c>
      <c r="U428" s="4">
        <v>109.9800000000001</v>
      </c>
      <c r="V428" s="23">
        <v>5.660377358490571E-2</v>
      </c>
      <c r="W428" t="s">
        <v>178</v>
      </c>
      <c r="X428" t="s">
        <v>216</v>
      </c>
      <c r="Y428" t="s">
        <v>649</v>
      </c>
      <c r="Z428" s="4">
        <f>Tabla1_1[[#This Row],[Total Selling Value]]-Tabla1_1[[#This Row],[total_discount_value]]-Tabla1_1[[#This Row],[Total Buying Value]]</f>
        <v>-628.35239999999999</v>
      </c>
      <c r="AA428" s="23">
        <f>Tabla1_1[[#This Row],[beneficio_descuento]]/Tabla1_1[[#This Row],[Total Selling Value]]</f>
        <v>-0.32339622641509436</v>
      </c>
    </row>
    <row r="429" spans="1:27">
      <c r="A429">
        <v>44793</v>
      </c>
      <c r="B429" t="s">
        <v>58</v>
      </c>
      <c r="C429" t="s">
        <v>661</v>
      </c>
      <c r="D429">
        <v>14</v>
      </c>
      <c r="E429" t="s">
        <v>70</v>
      </c>
      <c r="F429" t="s">
        <v>71</v>
      </c>
      <c r="G429">
        <v>14</v>
      </c>
      <c r="H429" t="s">
        <v>110</v>
      </c>
      <c r="I429" t="s">
        <v>121</v>
      </c>
      <c r="J429" t="s">
        <v>123</v>
      </c>
      <c r="K429" s="4">
        <v>95</v>
      </c>
      <c r="L429" s="4">
        <v>119.7</v>
      </c>
      <c r="M429" s="4">
        <v>1330</v>
      </c>
      <c r="N429" s="4">
        <v>1675.8</v>
      </c>
      <c r="O429">
        <v>20</v>
      </c>
      <c r="P429" t="s">
        <v>133</v>
      </c>
      <c r="Q429">
        <v>2022</v>
      </c>
      <c r="R429" s="3">
        <v>44793</v>
      </c>
      <c r="S429" s="4">
        <v>234.61200000000002</v>
      </c>
      <c r="T429" s="4">
        <v>24.700000000000003</v>
      </c>
      <c r="U429" s="4">
        <v>345.80000000000007</v>
      </c>
      <c r="V429" s="23">
        <v>0.20634920634920639</v>
      </c>
      <c r="W429" t="s">
        <v>147</v>
      </c>
      <c r="X429" t="s">
        <v>216</v>
      </c>
      <c r="Y429" t="s">
        <v>649</v>
      </c>
      <c r="Z429" s="4">
        <f>Tabla1_1[[#This Row],[Total Selling Value]]-Tabla1_1[[#This Row],[total_discount_value]]-Tabla1_1[[#This Row],[Total Buying Value]]</f>
        <v>111.18799999999987</v>
      </c>
      <c r="AA429" s="23">
        <f>Tabla1_1[[#This Row],[beneficio_descuento]]/Tabla1_1[[#This Row],[Total Selling Value]]</f>
        <v>6.6349206349206283E-2</v>
      </c>
    </row>
    <row r="430" spans="1:27">
      <c r="A430">
        <v>44794</v>
      </c>
      <c r="B430" t="s">
        <v>41</v>
      </c>
      <c r="C430" t="s">
        <v>662</v>
      </c>
      <c r="D430">
        <v>4</v>
      </c>
      <c r="E430" t="s">
        <v>70</v>
      </c>
      <c r="F430" t="s">
        <v>71</v>
      </c>
      <c r="G430">
        <v>3</v>
      </c>
      <c r="H430" t="s">
        <v>91</v>
      </c>
      <c r="I430" t="s">
        <v>120</v>
      </c>
      <c r="J430" t="s">
        <v>125</v>
      </c>
      <c r="K430" s="4">
        <v>13</v>
      </c>
      <c r="L430" s="4">
        <v>16.64</v>
      </c>
      <c r="M430" s="4">
        <v>52</v>
      </c>
      <c r="N430" s="4">
        <v>66.56</v>
      </c>
      <c r="O430">
        <v>21</v>
      </c>
      <c r="P430" t="s">
        <v>133</v>
      </c>
      <c r="Q430">
        <v>2022</v>
      </c>
      <c r="R430" s="3">
        <v>44794</v>
      </c>
      <c r="S430" s="4">
        <v>1.9967999999999999</v>
      </c>
      <c r="T430" s="4">
        <v>3.6400000000000006</v>
      </c>
      <c r="U430" s="4">
        <v>14.560000000000002</v>
      </c>
      <c r="V430" s="23">
        <v>0.21875000000000003</v>
      </c>
      <c r="W430" t="s">
        <v>179</v>
      </c>
      <c r="X430" t="s">
        <v>216</v>
      </c>
      <c r="Y430" t="s">
        <v>649</v>
      </c>
      <c r="Z430" s="4">
        <f>Tabla1_1[[#This Row],[Total Selling Value]]-Tabla1_1[[#This Row],[total_discount_value]]-Tabla1_1[[#This Row],[Total Buying Value]]</f>
        <v>12.563200000000009</v>
      </c>
      <c r="AA430" s="23">
        <f>Tabla1_1[[#This Row],[beneficio_descuento]]/Tabla1_1[[#This Row],[Total Selling Value]]</f>
        <v>0.18875000000000014</v>
      </c>
    </row>
    <row r="431" spans="1:27">
      <c r="A431">
        <v>44796</v>
      </c>
      <c r="B431" t="s">
        <v>31</v>
      </c>
      <c r="C431" t="s">
        <v>663</v>
      </c>
      <c r="D431">
        <v>11</v>
      </c>
      <c r="E431" t="s">
        <v>71</v>
      </c>
      <c r="F431" t="s">
        <v>71</v>
      </c>
      <c r="G431">
        <v>30</v>
      </c>
      <c r="H431" t="s">
        <v>81</v>
      </c>
      <c r="I431" t="s">
        <v>118</v>
      </c>
      <c r="J431" t="s">
        <v>123</v>
      </c>
      <c r="K431" s="4">
        <v>76</v>
      </c>
      <c r="L431" s="4">
        <v>82.08</v>
      </c>
      <c r="M431" s="4">
        <v>836</v>
      </c>
      <c r="N431" s="4">
        <v>902.88</v>
      </c>
      <c r="O431">
        <v>23</v>
      </c>
      <c r="P431" t="s">
        <v>133</v>
      </c>
      <c r="Q431">
        <v>2022</v>
      </c>
      <c r="R431" s="3">
        <v>44796</v>
      </c>
      <c r="S431" s="4">
        <v>270.86399999999998</v>
      </c>
      <c r="T431" s="4">
        <v>6.0799999999999983</v>
      </c>
      <c r="U431" s="4">
        <v>66.879999999999981</v>
      </c>
      <c r="V431" s="23">
        <v>7.4074074074074056E-2</v>
      </c>
      <c r="W431" t="s">
        <v>147</v>
      </c>
      <c r="X431" t="s">
        <v>216</v>
      </c>
      <c r="Y431" t="s">
        <v>649</v>
      </c>
      <c r="Z431" s="4">
        <f>Tabla1_1[[#This Row],[Total Selling Value]]-Tabla1_1[[#This Row],[total_discount_value]]-Tabla1_1[[#This Row],[Total Buying Value]]</f>
        <v>-203.98399999999992</v>
      </c>
      <c r="AA431" s="23">
        <f>Tabla1_1[[#This Row],[beneficio_descuento]]/Tabla1_1[[#This Row],[Total Selling Value]]</f>
        <v>-0.22592592592592584</v>
      </c>
    </row>
    <row r="432" spans="1:27">
      <c r="A432">
        <v>44796</v>
      </c>
      <c r="B432" t="s">
        <v>39</v>
      </c>
      <c r="C432" t="s">
        <v>664</v>
      </c>
      <c r="D432">
        <v>14</v>
      </c>
      <c r="E432" t="s">
        <v>70</v>
      </c>
      <c r="F432" t="s">
        <v>138</v>
      </c>
      <c r="G432">
        <v>31</v>
      </c>
      <c r="H432" t="s">
        <v>89</v>
      </c>
      <c r="I432" t="s">
        <v>121</v>
      </c>
      <c r="J432" t="s">
        <v>124</v>
      </c>
      <c r="K432" s="4">
        <v>47</v>
      </c>
      <c r="L432" s="4">
        <v>53.11</v>
      </c>
      <c r="M432" s="4">
        <v>658</v>
      </c>
      <c r="N432" s="4">
        <v>743.54</v>
      </c>
      <c r="O432">
        <v>23</v>
      </c>
      <c r="P432" t="s">
        <v>133</v>
      </c>
      <c r="Q432">
        <v>2022</v>
      </c>
      <c r="R432" s="3">
        <v>44796</v>
      </c>
      <c r="S432" s="4">
        <v>230.4974</v>
      </c>
      <c r="T432" s="4">
        <v>6.1099999999999994</v>
      </c>
      <c r="U432" s="4">
        <v>85.539999999999992</v>
      </c>
      <c r="V432" s="23">
        <v>0.11504424778761062</v>
      </c>
      <c r="W432" t="s">
        <v>179</v>
      </c>
      <c r="X432" t="s">
        <v>219</v>
      </c>
      <c r="Y432" t="s">
        <v>649</v>
      </c>
      <c r="Z432" s="4">
        <f>Tabla1_1[[#This Row],[Total Selling Value]]-Tabla1_1[[#This Row],[total_discount_value]]-Tabla1_1[[#This Row],[Total Buying Value]]</f>
        <v>-144.95740000000001</v>
      </c>
      <c r="AA432" s="23">
        <f>Tabla1_1[[#This Row],[beneficio_descuento]]/Tabla1_1[[#This Row],[Total Selling Value]]</f>
        <v>-0.19495575221238939</v>
      </c>
    </row>
    <row r="433" spans="1:27">
      <c r="A433">
        <v>44797</v>
      </c>
      <c r="B433" t="s">
        <v>44</v>
      </c>
      <c r="C433" t="s">
        <v>665</v>
      </c>
      <c r="D433">
        <v>5</v>
      </c>
      <c r="E433" t="s">
        <v>70</v>
      </c>
      <c r="F433" t="s">
        <v>138</v>
      </c>
      <c r="G433">
        <v>50</v>
      </c>
      <c r="H433" t="s">
        <v>95</v>
      </c>
      <c r="I433" t="s">
        <v>119</v>
      </c>
      <c r="J433" t="s">
        <v>122</v>
      </c>
      <c r="K433" s="4">
        <v>133</v>
      </c>
      <c r="L433" s="4">
        <v>155.61000000000001</v>
      </c>
      <c r="M433" s="4">
        <v>665</v>
      </c>
      <c r="N433" s="4">
        <v>778.05000000000007</v>
      </c>
      <c r="O433">
        <v>24</v>
      </c>
      <c r="P433" t="s">
        <v>133</v>
      </c>
      <c r="Q433">
        <v>2022</v>
      </c>
      <c r="R433" s="3">
        <v>44797</v>
      </c>
      <c r="S433" s="4">
        <v>389.02500000000003</v>
      </c>
      <c r="T433" s="4">
        <v>22.610000000000014</v>
      </c>
      <c r="U433" s="4">
        <v>113.05000000000007</v>
      </c>
      <c r="V433" s="23">
        <v>0.14529914529914537</v>
      </c>
      <c r="W433" t="s">
        <v>179</v>
      </c>
      <c r="X433" t="s">
        <v>219</v>
      </c>
      <c r="Y433" t="s">
        <v>649</v>
      </c>
      <c r="Z433" s="4">
        <f>Tabla1_1[[#This Row],[Total Selling Value]]-Tabla1_1[[#This Row],[total_discount_value]]-Tabla1_1[[#This Row],[Total Buying Value]]</f>
        <v>-275.97499999999997</v>
      </c>
      <c r="AA433" s="23">
        <f>Tabla1_1[[#This Row],[beneficio_descuento]]/Tabla1_1[[#This Row],[Total Selling Value]]</f>
        <v>-0.35470085470085461</v>
      </c>
    </row>
    <row r="434" spans="1:27">
      <c r="A434">
        <v>44799</v>
      </c>
      <c r="B434" t="s">
        <v>60</v>
      </c>
      <c r="C434" t="s">
        <v>666</v>
      </c>
      <c r="D434">
        <v>13</v>
      </c>
      <c r="E434" t="s">
        <v>68</v>
      </c>
      <c r="F434" t="s">
        <v>138</v>
      </c>
      <c r="G434">
        <v>18</v>
      </c>
      <c r="H434" t="s">
        <v>112</v>
      </c>
      <c r="I434" t="s">
        <v>120</v>
      </c>
      <c r="J434" t="s">
        <v>122</v>
      </c>
      <c r="K434" s="4">
        <v>150</v>
      </c>
      <c r="L434" s="4">
        <v>210</v>
      </c>
      <c r="M434" s="4">
        <v>1950</v>
      </c>
      <c r="N434" s="4">
        <v>2730</v>
      </c>
      <c r="O434">
        <v>26</v>
      </c>
      <c r="P434" t="s">
        <v>133</v>
      </c>
      <c r="Q434">
        <v>2022</v>
      </c>
      <c r="R434" s="3">
        <v>44799</v>
      </c>
      <c r="S434" s="4">
        <v>491.4</v>
      </c>
      <c r="T434" s="4">
        <v>60</v>
      </c>
      <c r="U434" s="4">
        <v>780</v>
      </c>
      <c r="V434" s="23">
        <v>0.2857142857142857</v>
      </c>
      <c r="W434" t="s">
        <v>178</v>
      </c>
      <c r="X434" t="s">
        <v>219</v>
      </c>
      <c r="Y434" t="s">
        <v>649</v>
      </c>
      <c r="Z434" s="4">
        <f>Tabla1_1[[#This Row],[Total Selling Value]]-Tabla1_1[[#This Row],[total_discount_value]]-Tabla1_1[[#This Row],[Total Buying Value]]</f>
        <v>288.59999999999991</v>
      </c>
      <c r="AA434" s="23">
        <f>Tabla1_1[[#This Row],[beneficio_descuento]]/Tabla1_1[[#This Row],[Total Selling Value]]</f>
        <v>0.10571428571428568</v>
      </c>
    </row>
    <row r="435" spans="1:27">
      <c r="A435">
        <v>44799</v>
      </c>
      <c r="B435" t="s">
        <v>28</v>
      </c>
      <c r="C435" t="s">
        <v>667</v>
      </c>
      <c r="D435">
        <v>8</v>
      </c>
      <c r="E435" t="s">
        <v>71</v>
      </c>
      <c r="F435" t="s">
        <v>71</v>
      </c>
      <c r="G435">
        <v>27</v>
      </c>
      <c r="H435" t="s">
        <v>93</v>
      </c>
      <c r="I435" t="s">
        <v>118</v>
      </c>
      <c r="J435" t="s">
        <v>123</v>
      </c>
      <c r="K435" s="4">
        <v>67</v>
      </c>
      <c r="L435" s="4">
        <v>85.76</v>
      </c>
      <c r="M435" s="4">
        <v>536</v>
      </c>
      <c r="N435" s="4">
        <v>686.08</v>
      </c>
      <c r="O435">
        <v>26</v>
      </c>
      <c r="P435" t="s">
        <v>133</v>
      </c>
      <c r="Q435">
        <v>2022</v>
      </c>
      <c r="R435" s="3">
        <v>44799</v>
      </c>
      <c r="S435" s="4">
        <v>185.24160000000003</v>
      </c>
      <c r="T435" s="4">
        <v>18.760000000000005</v>
      </c>
      <c r="U435" s="4">
        <v>150.08000000000004</v>
      </c>
      <c r="V435" s="23">
        <v>0.21875000000000006</v>
      </c>
      <c r="W435" t="s">
        <v>179</v>
      </c>
      <c r="X435" t="s">
        <v>216</v>
      </c>
      <c r="Y435" t="s">
        <v>649</v>
      </c>
      <c r="Z435" s="4">
        <f>Tabla1_1[[#This Row],[Total Selling Value]]-Tabla1_1[[#This Row],[total_discount_value]]-Tabla1_1[[#This Row],[Total Buying Value]]</f>
        <v>-35.161600000000021</v>
      </c>
      <c r="AA435" s="23">
        <f>Tabla1_1[[#This Row],[beneficio_descuento]]/Tabla1_1[[#This Row],[Total Selling Value]]</f>
        <v>-5.1250000000000025E-2</v>
      </c>
    </row>
    <row r="436" spans="1:27">
      <c r="A436">
        <v>44800</v>
      </c>
      <c r="B436" t="s">
        <v>54</v>
      </c>
      <c r="C436" t="s">
        <v>668</v>
      </c>
      <c r="D436">
        <v>15</v>
      </c>
      <c r="E436" t="s">
        <v>68</v>
      </c>
      <c r="F436" t="s">
        <v>71</v>
      </c>
      <c r="G436">
        <v>32</v>
      </c>
      <c r="H436" t="s">
        <v>106</v>
      </c>
      <c r="I436" t="s">
        <v>118</v>
      </c>
      <c r="J436" t="s">
        <v>125</v>
      </c>
      <c r="K436" s="4">
        <v>37</v>
      </c>
      <c r="L436" s="4">
        <v>42.55</v>
      </c>
      <c r="M436" s="4">
        <v>555</v>
      </c>
      <c r="N436" s="4">
        <v>638.25</v>
      </c>
      <c r="O436">
        <v>27</v>
      </c>
      <c r="P436" t="s">
        <v>133</v>
      </c>
      <c r="Q436">
        <v>2022</v>
      </c>
      <c r="R436" s="3">
        <v>44800</v>
      </c>
      <c r="S436" s="4">
        <v>204.24</v>
      </c>
      <c r="T436" s="4">
        <v>5.5499999999999972</v>
      </c>
      <c r="U436" s="4">
        <v>83.249999999999957</v>
      </c>
      <c r="V436" s="23">
        <v>0.13043478260869559</v>
      </c>
      <c r="W436" t="s">
        <v>179</v>
      </c>
      <c r="X436" t="s">
        <v>216</v>
      </c>
      <c r="Y436" t="s">
        <v>649</v>
      </c>
      <c r="Z436" s="4">
        <f>Tabla1_1[[#This Row],[Total Selling Value]]-Tabla1_1[[#This Row],[total_discount_value]]-Tabla1_1[[#This Row],[Total Buying Value]]</f>
        <v>-120.99000000000001</v>
      </c>
      <c r="AA436" s="23">
        <f>Tabla1_1[[#This Row],[beneficio_descuento]]/Tabla1_1[[#This Row],[Total Selling Value]]</f>
        <v>-0.18956521739130436</v>
      </c>
    </row>
    <row r="437" spans="1:27">
      <c r="A437">
        <v>44801</v>
      </c>
      <c r="B437" t="s">
        <v>44</v>
      </c>
      <c r="C437" t="s">
        <v>669</v>
      </c>
      <c r="D437">
        <v>9</v>
      </c>
      <c r="E437" t="s">
        <v>71</v>
      </c>
      <c r="F437" t="s">
        <v>71</v>
      </c>
      <c r="G437">
        <v>13</v>
      </c>
      <c r="H437" t="s">
        <v>95</v>
      </c>
      <c r="I437" t="s">
        <v>119</v>
      </c>
      <c r="J437" t="s">
        <v>122</v>
      </c>
      <c r="K437" s="4">
        <v>133</v>
      </c>
      <c r="L437" s="4">
        <v>155.61000000000001</v>
      </c>
      <c r="M437" s="4">
        <v>1197</v>
      </c>
      <c r="N437" s="4">
        <v>1400.49</v>
      </c>
      <c r="O437">
        <v>28</v>
      </c>
      <c r="P437" t="s">
        <v>133</v>
      </c>
      <c r="Q437">
        <v>2022</v>
      </c>
      <c r="R437" s="3">
        <v>44801</v>
      </c>
      <c r="S437" s="4">
        <v>182.06370000000001</v>
      </c>
      <c r="T437" s="4">
        <v>22.610000000000014</v>
      </c>
      <c r="U437" s="4">
        <v>203.49000000000012</v>
      </c>
      <c r="V437" s="23">
        <v>0.14529914529914539</v>
      </c>
      <c r="W437" t="s">
        <v>147</v>
      </c>
      <c r="X437" t="s">
        <v>216</v>
      </c>
      <c r="Y437" t="s">
        <v>649</v>
      </c>
      <c r="Z437" s="4">
        <f>Tabla1_1[[#This Row],[Total Selling Value]]-Tabla1_1[[#This Row],[total_discount_value]]-Tabla1_1[[#This Row],[Total Buying Value]]</f>
        <v>21.426300000000083</v>
      </c>
      <c r="AA437" s="23">
        <f>Tabla1_1[[#This Row],[beneficio_descuento]]/Tabla1_1[[#This Row],[Total Selling Value]]</f>
        <v>1.5299145299145358E-2</v>
      </c>
    </row>
    <row r="438" spans="1:27">
      <c r="A438">
        <v>44801</v>
      </c>
      <c r="B438" t="s">
        <v>54</v>
      </c>
      <c r="C438" t="s">
        <v>670</v>
      </c>
      <c r="D438">
        <v>5</v>
      </c>
      <c r="E438" t="s">
        <v>70</v>
      </c>
      <c r="F438" t="s">
        <v>71</v>
      </c>
      <c r="G438">
        <v>47</v>
      </c>
      <c r="H438" t="s">
        <v>106</v>
      </c>
      <c r="I438" t="s">
        <v>118</v>
      </c>
      <c r="J438" t="s">
        <v>125</v>
      </c>
      <c r="K438" s="4">
        <v>37</v>
      </c>
      <c r="L438" s="4">
        <v>42.55</v>
      </c>
      <c r="M438" s="4">
        <v>185</v>
      </c>
      <c r="N438" s="4">
        <v>212.75</v>
      </c>
      <c r="O438">
        <v>28</v>
      </c>
      <c r="P438" t="s">
        <v>133</v>
      </c>
      <c r="Q438">
        <v>2022</v>
      </c>
      <c r="R438" s="3">
        <v>44801</v>
      </c>
      <c r="S438" s="4">
        <v>99.992499999999993</v>
      </c>
      <c r="T438" s="4">
        <v>5.5499999999999972</v>
      </c>
      <c r="U438" s="4">
        <v>27.749999999999986</v>
      </c>
      <c r="V438" s="23">
        <v>0.13043478260869559</v>
      </c>
      <c r="W438" t="s">
        <v>179</v>
      </c>
      <c r="X438" t="s">
        <v>216</v>
      </c>
      <c r="Y438" t="s">
        <v>649</v>
      </c>
      <c r="Z438" s="4">
        <f>Tabla1_1[[#This Row],[Total Selling Value]]-Tabla1_1[[#This Row],[total_discount_value]]-Tabla1_1[[#This Row],[Total Buying Value]]</f>
        <v>-72.242499999999993</v>
      </c>
      <c r="AA438" s="23">
        <f>Tabla1_1[[#This Row],[beneficio_descuento]]/Tabla1_1[[#This Row],[Total Selling Value]]</f>
        <v>-0.3395652173913043</v>
      </c>
    </row>
    <row r="439" spans="1:27">
      <c r="A439">
        <v>44803</v>
      </c>
      <c r="B439" t="s">
        <v>35</v>
      </c>
      <c r="C439" t="s">
        <v>671</v>
      </c>
      <c r="D439">
        <v>6</v>
      </c>
      <c r="E439" t="s">
        <v>71</v>
      </c>
      <c r="F439" t="s">
        <v>138</v>
      </c>
      <c r="G439">
        <v>50</v>
      </c>
      <c r="H439" t="s">
        <v>85</v>
      </c>
      <c r="I439" t="s">
        <v>119</v>
      </c>
      <c r="J439" t="s">
        <v>123</v>
      </c>
      <c r="K439" s="4">
        <v>75</v>
      </c>
      <c r="L439" s="4">
        <v>85.5</v>
      </c>
      <c r="M439" s="4">
        <v>450</v>
      </c>
      <c r="N439" s="4">
        <v>513</v>
      </c>
      <c r="O439">
        <v>30</v>
      </c>
      <c r="P439" t="s">
        <v>133</v>
      </c>
      <c r="Q439">
        <v>2022</v>
      </c>
      <c r="R439" s="3">
        <v>44803</v>
      </c>
      <c r="S439" s="4">
        <v>256.5</v>
      </c>
      <c r="T439" s="4">
        <v>10.5</v>
      </c>
      <c r="U439" s="4">
        <v>63</v>
      </c>
      <c r="V439" s="23">
        <v>0.12280701754385964</v>
      </c>
      <c r="W439" t="s">
        <v>179</v>
      </c>
      <c r="X439" t="s">
        <v>219</v>
      </c>
      <c r="Y439" t="s">
        <v>649</v>
      </c>
      <c r="Z439" s="4">
        <f>Tabla1_1[[#This Row],[Total Selling Value]]-Tabla1_1[[#This Row],[total_discount_value]]-Tabla1_1[[#This Row],[Total Buying Value]]</f>
        <v>-193.5</v>
      </c>
      <c r="AA439" s="23">
        <f>Tabla1_1[[#This Row],[beneficio_descuento]]/Tabla1_1[[#This Row],[Total Selling Value]]</f>
        <v>-0.37719298245614036</v>
      </c>
    </row>
    <row r="440" spans="1:27">
      <c r="A440">
        <v>44803</v>
      </c>
      <c r="B440" t="s">
        <v>43</v>
      </c>
      <c r="C440" t="s">
        <v>672</v>
      </c>
      <c r="D440">
        <v>6</v>
      </c>
      <c r="E440" t="s">
        <v>70</v>
      </c>
      <c r="F440" t="s">
        <v>138</v>
      </c>
      <c r="G440">
        <v>53</v>
      </c>
      <c r="H440" t="s">
        <v>94</v>
      </c>
      <c r="I440" t="s">
        <v>118</v>
      </c>
      <c r="J440" t="s">
        <v>123</v>
      </c>
      <c r="K440" s="4">
        <v>67</v>
      </c>
      <c r="L440" s="4">
        <v>83.08</v>
      </c>
      <c r="M440" s="4">
        <v>402</v>
      </c>
      <c r="N440" s="4">
        <v>498.48</v>
      </c>
      <c r="O440">
        <v>30</v>
      </c>
      <c r="P440" t="s">
        <v>133</v>
      </c>
      <c r="Q440">
        <v>2022</v>
      </c>
      <c r="R440" s="3">
        <v>44803</v>
      </c>
      <c r="S440" s="4">
        <v>264.19440000000003</v>
      </c>
      <c r="T440" s="4">
        <v>16.079999999999998</v>
      </c>
      <c r="U440" s="4">
        <v>96.47999999999999</v>
      </c>
      <c r="V440" s="23">
        <v>0.19354838709677416</v>
      </c>
      <c r="W440" t="s">
        <v>179</v>
      </c>
      <c r="X440" t="s">
        <v>219</v>
      </c>
      <c r="Y440" t="s">
        <v>649</v>
      </c>
      <c r="Z440" s="4">
        <f>Tabla1_1[[#This Row],[Total Selling Value]]-Tabla1_1[[#This Row],[total_discount_value]]-Tabla1_1[[#This Row],[Total Buying Value]]</f>
        <v>-167.71440000000001</v>
      </c>
      <c r="AA440" s="23">
        <f>Tabla1_1[[#This Row],[beneficio_descuento]]/Tabla1_1[[#This Row],[Total Selling Value]]</f>
        <v>-0.33645161290322584</v>
      </c>
    </row>
    <row r="441" spans="1:27">
      <c r="A441">
        <v>44803</v>
      </c>
      <c r="B441" t="s">
        <v>27</v>
      </c>
      <c r="C441" t="s">
        <v>673</v>
      </c>
      <c r="D441">
        <v>5</v>
      </c>
      <c r="E441" t="s">
        <v>70</v>
      </c>
      <c r="F441" t="s">
        <v>138</v>
      </c>
      <c r="G441">
        <v>44</v>
      </c>
      <c r="H441" t="s">
        <v>100</v>
      </c>
      <c r="I441" t="s">
        <v>117</v>
      </c>
      <c r="J441" t="s">
        <v>125</v>
      </c>
      <c r="K441" s="4">
        <v>7</v>
      </c>
      <c r="L441" s="4">
        <v>8.33</v>
      </c>
      <c r="M441" s="4">
        <v>35</v>
      </c>
      <c r="N441" s="4">
        <v>41.65</v>
      </c>
      <c r="O441">
        <v>30</v>
      </c>
      <c r="P441" t="s">
        <v>133</v>
      </c>
      <c r="Q441">
        <v>2022</v>
      </c>
      <c r="R441" s="3">
        <v>44803</v>
      </c>
      <c r="S441" s="4">
        <v>18.326000000000001</v>
      </c>
      <c r="T441" s="4">
        <v>1.33</v>
      </c>
      <c r="U441" s="4">
        <v>6.65</v>
      </c>
      <c r="V441" s="23">
        <v>0.1596638655462185</v>
      </c>
      <c r="W441" t="s">
        <v>179</v>
      </c>
      <c r="X441" t="s">
        <v>219</v>
      </c>
      <c r="Y441" t="s">
        <v>649</v>
      </c>
      <c r="Z441" s="4">
        <f>Tabla1_1[[#This Row],[Total Selling Value]]-Tabla1_1[[#This Row],[total_discount_value]]-Tabla1_1[[#This Row],[Total Buying Value]]</f>
        <v>-11.676000000000002</v>
      </c>
      <c r="AA441" s="23">
        <f>Tabla1_1[[#This Row],[beneficio_descuento]]/Tabla1_1[[#This Row],[Total Selling Value]]</f>
        <v>-0.28033613445378158</v>
      </c>
    </row>
    <row r="442" spans="1:27">
      <c r="A442">
        <v>44804</v>
      </c>
      <c r="B442" t="s">
        <v>47</v>
      </c>
      <c r="C442" t="s">
        <v>674</v>
      </c>
      <c r="D442">
        <v>13</v>
      </c>
      <c r="E442" t="s">
        <v>70</v>
      </c>
      <c r="F442" t="s">
        <v>138</v>
      </c>
      <c r="G442">
        <v>14</v>
      </c>
      <c r="H442" t="s">
        <v>98</v>
      </c>
      <c r="I442" t="s">
        <v>120</v>
      </c>
      <c r="J442" t="s">
        <v>125</v>
      </c>
      <c r="K442" s="4">
        <v>12</v>
      </c>
      <c r="L442" s="4">
        <v>15.72</v>
      </c>
      <c r="M442" s="4">
        <v>156</v>
      </c>
      <c r="N442" s="4">
        <v>204.36</v>
      </c>
      <c r="O442">
        <v>31</v>
      </c>
      <c r="P442" t="s">
        <v>133</v>
      </c>
      <c r="Q442">
        <v>2022</v>
      </c>
      <c r="R442" s="3">
        <v>44804</v>
      </c>
      <c r="S442" s="4">
        <v>28.610400000000006</v>
      </c>
      <c r="T442" s="4">
        <v>3.7200000000000006</v>
      </c>
      <c r="U442" s="4">
        <v>48.360000000000007</v>
      </c>
      <c r="V442" s="23">
        <v>0.23664122137404581</v>
      </c>
      <c r="W442" t="s">
        <v>179</v>
      </c>
      <c r="X442" t="s">
        <v>219</v>
      </c>
      <c r="Y442" t="s">
        <v>649</v>
      </c>
      <c r="Z442" s="4">
        <f>Tabla1_1[[#This Row],[Total Selling Value]]-Tabla1_1[[#This Row],[total_discount_value]]-Tabla1_1[[#This Row],[Total Buying Value]]</f>
        <v>19.749600000000015</v>
      </c>
      <c r="AA442" s="23">
        <f>Tabla1_1[[#This Row],[beneficio_descuento]]/Tabla1_1[[#This Row],[Total Selling Value]]</f>
        <v>9.6641221374045863E-2</v>
      </c>
    </row>
    <row r="443" spans="1:27">
      <c r="A443">
        <v>44808</v>
      </c>
      <c r="B443" t="s">
        <v>49</v>
      </c>
      <c r="C443" t="s">
        <v>675</v>
      </c>
      <c r="D443">
        <v>1</v>
      </c>
      <c r="E443" t="s">
        <v>70</v>
      </c>
      <c r="F443" t="s">
        <v>138</v>
      </c>
      <c r="G443">
        <v>31</v>
      </c>
      <c r="H443" t="s">
        <v>101</v>
      </c>
      <c r="I443" t="s">
        <v>119</v>
      </c>
      <c r="J443" t="s">
        <v>123</v>
      </c>
      <c r="K443" s="4">
        <v>105</v>
      </c>
      <c r="L443" s="4">
        <v>142.80000000000001</v>
      </c>
      <c r="M443" s="4">
        <v>105</v>
      </c>
      <c r="N443" s="4">
        <v>142.80000000000001</v>
      </c>
      <c r="O443">
        <v>4</v>
      </c>
      <c r="P443" t="s">
        <v>134</v>
      </c>
      <c r="Q443">
        <v>2022</v>
      </c>
      <c r="R443" s="3">
        <v>44808</v>
      </c>
      <c r="S443" s="4">
        <v>44.268000000000001</v>
      </c>
      <c r="T443" s="4">
        <v>37.800000000000011</v>
      </c>
      <c r="U443" s="4">
        <v>37.800000000000011</v>
      </c>
      <c r="V443" s="23">
        <v>0.26470588235294124</v>
      </c>
      <c r="W443" t="s">
        <v>179</v>
      </c>
      <c r="X443" t="s">
        <v>219</v>
      </c>
      <c r="Y443" t="s">
        <v>676</v>
      </c>
      <c r="Z443" s="4">
        <f>Tabla1_1[[#This Row],[Total Selling Value]]-Tabla1_1[[#This Row],[total_discount_value]]-Tabla1_1[[#This Row],[Total Buying Value]]</f>
        <v>-6.4679999999999893</v>
      </c>
      <c r="AA443" s="23">
        <f>Tabla1_1[[#This Row],[beneficio_descuento]]/Tabla1_1[[#This Row],[Total Selling Value]]</f>
        <v>-4.5294117647058742E-2</v>
      </c>
    </row>
    <row r="444" spans="1:27">
      <c r="A444">
        <v>44810</v>
      </c>
      <c r="B444" t="s">
        <v>44</v>
      </c>
      <c r="C444" t="s">
        <v>677</v>
      </c>
      <c r="D444">
        <v>12</v>
      </c>
      <c r="E444" t="s">
        <v>68</v>
      </c>
      <c r="F444" t="s">
        <v>71</v>
      </c>
      <c r="G444">
        <v>27</v>
      </c>
      <c r="H444" t="s">
        <v>95</v>
      </c>
      <c r="I444" t="s">
        <v>119</v>
      </c>
      <c r="J444" t="s">
        <v>122</v>
      </c>
      <c r="K444" s="4">
        <v>133</v>
      </c>
      <c r="L444" s="4">
        <v>155.61000000000001</v>
      </c>
      <c r="M444" s="4">
        <v>1596</v>
      </c>
      <c r="N444" s="4">
        <v>1867.32</v>
      </c>
      <c r="O444">
        <v>6</v>
      </c>
      <c r="P444" t="s">
        <v>134</v>
      </c>
      <c r="Q444">
        <v>2022</v>
      </c>
      <c r="R444" s="3">
        <v>44810</v>
      </c>
      <c r="S444" s="4">
        <v>504.1764</v>
      </c>
      <c r="T444" s="4">
        <v>22.610000000000014</v>
      </c>
      <c r="U444" s="4">
        <v>271.32000000000016</v>
      </c>
      <c r="V444" s="23">
        <v>0.14529914529914539</v>
      </c>
      <c r="W444" t="s">
        <v>178</v>
      </c>
      <c r="X444" t="s">
        <v>216</v>
      </c>
      <c r="Y444" t="s">
        <v>676</v>
      </c>
      <c r="Z444" s="4">
        <f>Tabla1_1[[#This Row],[Total Selling Value]]-Tabla1_1[[#This Row],[total_discount_value]]-Tabla1_1[[#This Row],[Total Buying Value]]</f>
        <v>-232.85640000000012</v>
      </c>
      <c r="AA444" s="23">
        <f>Tabla1_1[[#This Row],[beneficio_descuento]]/Tabla1_1[[#This Row],[Total Selling Value]]</f>
        <v>-0.12470085470085478</v>
      </c>
    </row>
    <row r="445" spans="1:27">
      <c r="A445">
        <v>44813</v>
      </c>
      <c r="B445" t="s">
        <v>61</v>
      </c>
      <c r="C445" t="s">
        <v>678</v>
      </c>
      <c r="D445">
        <v>9</v>
      </c>
      <c r="E445" t="s">
        <v>70</v>
      </c>
      <c r="F445" t="s">
        <v>71</v>
      </c>
      <c r="G445">
        <v>53</v>
      </c>
      <c r="H445" t="s">
        <v>114</v>
      </c>
      <c r="I445" t="s">
        <v>118</v>
      </c>
      <c r="J445" t="s">
        <v>122</v>
      </c>
      <c r="K445" s="4">
        <v>138</v>
      </c>
      <c r="L445" s="4">
        <v>173.88</v>
      </c>
      <c r="M445" s="4">
        <v>1242</v>
      </c>
      <c r="N445" s="4">
        <v>1564.92</v>
      </c>
      <c r="O445">
        <v>9</v>
      </c>
      <c r="P445" t="s">
        <v>134</v>
      </c>
      <c r="Q445">
        <v>2022</v>
      </c>
      <c r="R445" s="3">
        <v>44813</v>
      </c>
      <c r="S445" s="4">
        <v>829.40760000000012</v>
      </c>
      <c r="T445" s="4">
        <v>35.879999999999995</v>
      </c>
      <c r="U445" s="4">
        <v>322.91999999999996</v>
      </c>
      <c r="V445" s="23">
        <v>0.20634920634920631</v>
      </c>
      <c r="W445" t="s">
        <v>147</v>
      </c>
      <c r="X445" t="s">
        <v>216</v>
      </c>
      <c r="Y445" t="s">
        <v>676</v>
      </c>
      <c r="Z445" s="4">
        <f>Tabla1_1[[#This Row],[Total Selling Value]]-Tabla1_1[[#This Row],[total_discount_value]]-Tabla1_1[[#This Row],[Total Buying Value]]</f>
        <v>-506.48760000000004</v>
      </c>
      <c r="AA445" s="23">
        <f>Tabla1_1[[#This Row],[beneficio_descuento]]/Tabla1_1[[#This Row],[Total Selling Value]]</f>
        <v>-0.32365079365079369</v>
      </c>
    </row>
    <row r="446" spans="1:27">
      <c r="A446">
        <v>44813</v>
      </c>
      <c r="B446" t="s">
        <v>26</v>
      </c>
      <c r="C446" t="s">
        <v>679</v>
      </c>
      <c r="D446">
        <v>3</v>
      </c>
      <c r="E446" t="s">
        <v>70</v>
      </c>
      <c r="F446" t="s">
        <v>71</v>
      </c>
      <c r="G446">
        <v>28</v>
      </c>
      <c r="H446" t="s">
        <v>79</v>
      </c>
      <c r="I446" t="s">
        <v>119</v>
      </c>
      <c r="J446" t="s">
        <v>123</v>
      </c>
      <c r="K446" s="4">
        <v>71</v>
      </c>
      <c r="L446" s="4">
        <v>80.94</v>
      </c>
      <c r="M446" s="4">
        <v>213</v>
      </c>
      <c r="N446" s="4">
        <v>242.82</v>
      </c>
      <c r="O446">
        <v>9</v>
      </c>
      <c r="P446" t="s">
        <v>134</v>
      </c>
      <c r="Q446">
        <v>2022</v>
      </c>
      <c r="R446" s="3">
        <v>44813</v>
      </c>
      <c r="S446" s="4">
        <v>67.98960000000001</v>
      </c>
      <c r="T446" s="4">
        <v>9.9399999999999977</v>
      </c>
      <c r="U446" s="4">
        <v>29.819999999999993</v>
      </c>
      <c r="V446" s="23">
        <v>0.12280701754385963</v>
      </c>
      <c r="W446" t="s">
        <v>179</v>
      </c>
      <c r="X446" t="s">
        <v>216</v>
      </c>
      <c r="Y446" t="s">
        <v>676</v>
      </c>
      <c r="Z446" s="4">
        <f>Tabla1_1[[#This Row],[Total Selling Value]]-Tabla1_1[[#This Row],[total_discount_value]]-Tabla1_1[[#This Row],[Total Buying Value]]</f>
        <v>-38.169600000000003</v>
      </c>
      <c r="AA446" s="23">
        <f>Tabla1_1[[#This Row],[beneficio_descuento]]/Tabla1_1[[#This Row],[Total Selling Value]]</f>
        <v>-0.15719298245614036</v>
      </c>
    </row>
    <row r="447" spans="1:27">
      <c r="A447">
        <v>44814</v>
      </c>
      <c r="B447" t="s">
        <v>24</v>
      </c>
      <c r="C447" t="s">
        <v>680</v>
      </c>
      <c r="D447">
        <v>15</v>
      </c>
      <c r="E447" t="s">
        <v>71</v>
      </c>
      <c r="F447" t="s">
        <v>138</v>
      </c>
      <c r="G447">
        <v>42</v>
      </c>
      <c r="H447" t="s">
        <v>77</v>
      </c>
      <c r="I447" t="s">
        <v>121</v>
      </c>
      <c r="J447" t="s">
        <v>125</v>
      </c>
      <c r="K447" s="4">
        <v>5</v>
      </c>
      <c r="L447" s="4">
        <v>6.7</v>
      </c>
      <c r="M447" s="4">
        <v>75</v>
      </c>
      <c r="N447" s="4">
        <v>100.5</v>
      </c>
      <c r="O447">
        <v>10</v>
      </c>
      <c r="P447" t="s">
        <v>134</v>
      </c>
      <c r="Q447">
        <v>2022</v>
      </c>
      <c r="R447" s="3">
        <v>44814</v>
      </c>
      <c r="S447" s="4">
        <v>42.21</v>
      </c>
      <c r="T447" s="4">
        <v>1.7000000000000002</v>
      </c>
      <c r="U447" s="4">
        <v>25.500000000000004</v>
      </c>
      <c r="V447" s="23">
        <v>0.2537313432835821</v>
      </c>
      <c r="W447" t="s">
        <v>179</v>
      </c>
      <c r="X447" t="s">
        <v>219</v>
      </c>
      <c r="Y447" t="s">
        <v>676</v>
      </c>
      <c r="Z447" s="4">
        <f>Tabla1_1[[#This Row],[Total Selling Value]]-Tabla1_1[[#This Row],[total_discount_value]]-Tabla1_1[[#This Row],[Total Buying Value]]</f>
        <v>-16.71</v>
      </c>
      <c r="AA447" s="23">
        <f>Tabla1_1[[#This Row],[beneficio_descuento]]/Tabla1_1[[#This Row],[Total Selling Value]]</f>
        <v>-0.16626865671641791</v>
      </c>
    </row>
    <row r="448" spans="1:27">
      <c r="A448">
        <v>44814</v>
      </c>
      <c r="B448" t="s">
        <v>21</v>
      </c>
      <c r="C448" t="s">
        <v>681</v>
      </c>
      <c r="D448">
        <v>4</v>
      </c>
      <c r="E448" t="s">
        <v>70</v>
      </c>
      <c r="F448" t="s">
        <v>138</v>
      </c>
      <c r="G448">
        <v>3</v>
      </c>
      <c r="H448" t="s">
        <v>74</v>
      </c>
      <c r="I448" t="s">
        <v>118</v>
      </c>
      <c r="J448" t="s">
        <v>123</v>
      </c>
      <c r="K448" s="4">
        <v>72</v>
      </c>
      <c r="L448" s="4">
        <v>79.92</v>
      </c>
      <c r="M448" s="4">
        <v>288</v>
      </c>
      <c r="N448" s="4">
        <v>319.68</v>
      </c>
      <c r="O448">
        <v>10</v>
      </c>
      <c r="P448" t="s">
        <v>134</v>
      </c>
      <c r="Q448">
        <v>2022</v>
      </c>
      <c r="R448" s="3">
        <v>44814</v>
      </c>
      <c r="S448" s="4">
        <v>9.5904000000000007</v>
      </c>
      <c r="T448" s="4">
        <v>7.9200000000000017</v>
      </c>
      <c r="U448" s="4">
        <v>31.680000000000007</v>
      </c>
      <c r="V448" s="23">
        <v>9.9099099099099114E-2</v>
      </c>
      <c r="W448" t="s">
        <v>179</v>
      </c>
      <c r="X448" t="s">
        <v>219</v>
      </c>
      <c r="Y448" t="s">
        <v>676</v>
      </c>
      <c r="Z448" s="4">
        <f>Tabla1_1[[#This Row],[Total Selling Value]]-Tabla1_1[[#This Row],[total_discount_value]]-Tabla1_1[[#This Row],[Total Buying Value]]</f>
        <v>22.089600000000019</v>
      </c>
      <c r="AA448" s="23">
        <f>Tabla1_1[[#This Row],[beneficio_descuento]]/Tabla1_1[[#This Row],[Total Selling Value]]</f>
        <v>6.9099099099099157E-2</v>
      </c>
    </row>
    <row r="449" spans="1:27">
      <c r="A449">
        <v>44818</v>
      </c>
      <c r="B449" t="s">
        <v>39</v>
      </c>
      <c r="C449" t="s">
        <v>682</v>
      </c>
      <c r="D449">
        <v>3</v>
      </c>
      <c r="E449" t="s">
        <v>70</v>
      </c>
      <c r="F449" t="s">
        <v>138</v>
      </c>
      <c r="G449">
        <v>39</v>
      </c>
      <c r="H449" t="s">
        <v>89</v>
      </c>
      <c r="I449" t="s">
        <v>121</v>
      </c>
      <c r="J449" t="s">
        <v>124</v>
      </c>
      <c r="K449" s="4">
        <v>47</v>
      </c>
      <c r="L449" s="4">
        <v>53.11</v>
      </c>
      <c r="M449" s="4">
        <v>141</v>
      </c>
      <c r="N449" s="4">
        <v>159.33000000000001</v>
      </c>
      <c r="O449">
        <v>14</v>
      </c>
      <c r="P449" t="s">
        <v>134</v>
      </c>
      <c r="Q449">
        <v>2022</v>
      </c>
      <c r="R449" s="3">
        <v>44818</v>
      </c>
      <c r="S449" s="4">
        <v>62.138700000000007</v>
      </c>
      <c r="T449" s="4">
        <v>6.1099999999999994</v>
      </c>
      <c r="U449" s="4">
        <v>18.329999999999998</v>
      </c>
      <c r="V449" s="23">
        <v>0.1150442477876106</v>
      </c>
      <c r="W449" t="s">
        <v>179</v>
      </c>
      <c r="X449" t="s">
        <v>219</v>
      </c>
      <c r="Y449" t="s">
        <v>676</v>
      </c>
      <c r="Z449" s="4">
        <f>Tabla1_1[[#This Row],[Total Selling Value]]-Tabla1_1[[#This Row],[total_discount_value]]-Tabla1_1[[#This Row],[Total Buying Value]]</f>
        <v>-43.808699999999988</v>
      </c>
      <c r="AA449" s="23">
        <f>Tabla1_1[[#This Row],[beneficio_descuento]]/Tabla1_1[[#This Row],[Total Selling Value]]</f>
        <v>-0.27495575221238927</v>
      </c>
    </row>
    <row r="450" spans="1:27">
      <c r="A450">
        <v>44819</v>
      </c>
      <c r="B450" t="s">
        <v>28</v>
      </c>
      <c r="C450" t="s">
        <v>683</v>
      </c>
      <c r="D450">
        <v>15</v>
      </c>
      <c r="E450" t="s">
        <v>71</v>
      </c>
      <c r="F450" t="s">
        <v>71</v>
      </c>
      <c r="G450">
        <v>33</v>
      </c>
      <c r="H450" t="s">
        <v>93</v>
      </c>
      <c r="I450" t="s">
        <v>118</v>
      </c>
      <c r="J450" t="s">
        <v>123</v>
      </c>
      <c r="K450" s="4">
        <v>67</v>
      </c>
      <c r="L450" s="4">
        <v>85.76</v>
      </c>
      <c r="M450" s="4">
        <v>1005</v>
      </c>
      <c r="N450" s="4">
        <v>1286.4000000000001</v>
      </c>
      <c r="O450">
        <v>15</v>
      </c>
      <c r="P450" t="s">
        <v>134</v>
      </c>
      <c r="Q450">
        <v>2022</v>
      </c>
      <c r="R450" s="3">
        <v>44819</v>
      </c>
      <c r="S450" s="4">
        <v>424.51200000000006</v>
      </c>
      <c r="T450" s="4">
        <v>18.760000000000005</v>
      </c>
      <c r="U450" s="4">
        <v>281.40000000000009</v>
      </c>
      <c r="V450" s="23">
        <v>0.21875000000000006</v>
      </c>
      <c r="W450" t="s">
        <v>147</v>
      </c>
      <c r="X450" t="s">
        <v>216</v>
      </c>
      <c r="Y450" t="s">
        <v>676</v>
      </c>
      <c r="Z450" s="4">
        <f>Tabla1_1[[#This Row],[Total Selling Value]]-Tabla1_1[[#This Row],[total_discount_value]]-Tabla1_1[[#This Row],[Total Buying Value]]</f>
        <v>-143.11199999999997</v>
      </c>
      <c r="AA450" s="23">
        <f>Tabla1_1[[#This Row],[beneficio_descuento]]/Tabla1_1[[#This Row],[Total Selling Value]]</f>
        <v>-0.11124999999999996</v>
      </c>
    </row>
    <row r="451" spans="1:27">
      <c r="A451">
        <v>44822</v>
      </c>
      <c r="B451" t="s">
        <v>62</v>
      </c>
      <c r="C451" t="s">
        <v>684</v>
      </c>
      <c r="D451">
        <v>14</v>
      </c>
      <c r="E451" t="s">
        <v>71</v>
      </c>
      <c r="F451" t="s">
        <v>138</v>
      </c>
      <c r="G451">
        <v>28</v>
      </c>
      <c r="H451" t="s">
        <v>115</v>
      </c>
      <c r="I451" t="s">
        <v>121</v>
      </c>
      <c r="J451" t="s">
        <v>125</v>
      </c>
      <c r="K451" s="4">
        <v>18</v>
      </c>
      <c r="L451" s="4">
        <v>24.66</v>
      </c>
      <c r="M451" s="4">
        <v>252</v>
      </c>
      <c r="N451" s="4">
        <v>345.24</v>
      </c>
      <c r="O451">
        <v>18</v>
      </c>
      <c r="P451" t="s">
        <v>134</v>
      </c>
      <c r="Q451">
        <v>2022</v>
      </c>
      <c r="R451" s="3">
        <v>44822</v>
      </c>
      <c r="S451" s="4">
        <v>96.667200000000008</v>
      </c>
      <c r="T451" s="4">
        <v>6.66</v>
      </c>
      <c r="U451" s="4">
        <v>93.240000000000009</v>
      </c>
      <c r="V451" s="23">
        <v>0.27007299270072993</v>
      </c>
      <c r="W451" t="s">
        <v>179</v>
      </c>
      <c r="X451" t="s">
        <v>219</v>
      </c>
      <c r="Y451" t="s">
        <v>676</v>
      </c>
      <c r="Z451" s="4">
        <f>Tabla1_1[[#This Row],[Total Selling Value]]-Tabla1_1[[#This Row],[total_discount_value]]-Tabla1_1[[#This Row],[Total Buying Value]]</f>
        <v>-3.4271999999999991</v>
      </c>
      <c r="AA451" s="23">
        <f>Tabla1_1[[#This Row],[beneficio_descuento]]/Tabla1_1[[#This Row],[Total Selling Value]]</f>
        <v>-9.9270072992700704E-3</v>
      </c>
    </row>
    <row r="452" spans="1:27">
      <c r="A452">
        <v>44823</v>
      </c>
      <c r="B452" t="s">
        <v>58</v>
      </c>
      <c r="C452" t="s">
        <v>685</v>
      </c>
      <c r="D452">
        <v>8</v>
      </c>
      <c r="E452" t="s">
        <v>68</v>
      </c>
      <c r="F452" t="s">
        <v>138</v>
      </c>
      <c r="G452">
        <v>54</v>
      </c>
      <c r="H452" t="s">
        <v>110</v>
      </c>
      <c r="I452" t="s">
        <v>121</v>
      </c>
      <c r="J452" t="s">
        <v>123</v>
      </c>
      <c r="K452" s="4">
        <v>95</v>
      </c>
      <c r="L452" s="4">
        <v>119.7</v>
      </c>
      <c r="M452" s="4">
        <v>760</v>
      </c>
      <c r="N452" s="4">
        <v>957.6</v>
      </c>
      <c r="O452">
        <v>19</v>
      </c>
      <c r="P452" t="s">
        <v>134</v>
      </c>
      <c r="Q452">
        <v>2022</v>
      </c>
      <c r="R452" s="3">
        <v>44823</v>
      </c>
      <c r="S452" s="4">
        <v>517.10400000000004</v>
      </c>
      <c r="T452" s="4">
        <v>24.700000000000003</v>
      </c>
      <c r="U452" s="4">
        <v>197.60000000000002</v>
      </c>
      <c r="V452" s="23">
        <v>0.20634920634920637</v>
      </c>
      <c r="W452" t="s">
        <v>147</v>
      </c>
      <c r="X452" t="s">
        <v>219</v>
      </c>
      <c r="Y452" t="s">
        <v>676</v>
      </c>
      <c r="Z452" s="4">
        <f>Tabla1_1[[#This Row],[Total Selling Value]]-Tabla1_1[[#This Row],[total_discount_value]]-Tabla1_1[[#This Row],[Total Buying Value]]</f>
        <v>-319.50400000000002</v>
      </c>
      <c r="AA452" s="23">
        <f>Tabla1_1[[#This Row],[beneficio_descuento]]/Tabla1_1[[#This Row],[Total Selling Value]]</f>
        <v>-0.33365079365079364</v>
      </c>
    </row>
    <row r="453" spans="1:27">
      <c r="A453">
        <v>44824</v>
      </c>
      <c r="B453" t="s">
        <v>58</v>
      </c>
      <c r="C453" t="s">
        <v>686</v>
      </c>
      <c r="D453">
        <v>6</v>
      </c>
      <c r="E453" t="s">
        <v>70</v>
      </c>
      <c r="F453" t="s">
        <v>71</v>
      </c>
      <c r="G453">
        <v>45</v>
      </c>
      <c r="H453" t="s">
        <v>110</v>
      </c>
      <c r="I453" t="s">
        <v>121</v>
      </c>
      <c r="J453" t="s">
        <v>123</v>
      </c>
      <c r="K453" s="4">
        <v>95</v>
      </c>
      <c r="L453" s="4">
        <v>119.7</v>
      </c>
      <c r="M453" s="4">
        <v>570</v>
      </c>
      <c r="N453" s="4">
        <v>718.2</v>
      </c>
      <c r="O453">
        <v>20</v>
      </c>
      <c r="P453" t="s">
        <v>134</v>
      </c>
      <c r="Q453">
        <v>2022</v>
      </c>
      <c r="R453" s="3">
        <v>44824</v>
      </c>
      <c r="S453" s="4">
        <v>323.19000000000005</v>
      </c>
      <c r="T453" s="4">
        <v>24.700000000000003</v>
      </c>
      <c r="U453" s="4">
        <v>148.20000000000002</v>
      </c>
      <c r="V453" s="23">
        <v>0.20634920634920637</v>
      </c>
      <c r="W453" t="s">
        <v>179</v>
      </c>
      <c r="X453" t="s">
        <v>216</v>
      </c>
      <c r="Y453" t="s">
        <v>676</v>
      </c>
      <c r="Z453" s="4">
        <f>Tabla1_1[[#This Row],[Total Selling Value]]-Tabla1_1[[#This Row],[total_discount_value]]-Tabla1_1[[#This Row],[Total Buying Value]]</f>
        <v>-174.99</v>
      </c>
      <c r="AA453" s="23">
        <f>Tabla1_1[[#This Row],[beneficio_descuento]]/Tabla1_1[[#This Row],[Total Selling Value]]</f>
        <v>-0.24365079365079365</v>
      </c>
    </row>
    <row r="454" spans="1:27">
      <c r="A454">
        <v>44824</v>
      </c>
      <c r="B454" t="s">
        <v>36</v>
      </c>
      <c r="C454" t="s">
        <v>687</v>
      </c>
      <c r="D454">
        <v>10</v>
      </c>
      <c r="E454" t="s">
        <v>70</v>
      </c>
      <c r="F454" t="s">
        <v>71</v>
      </c>
      <c r="G454">
        <v>35</v>
      </c>
      <c r="H454" t="s">
        <v>86</v>
      </c>
      <c r="I454" t="s">
        <v>119</v>
      </c>
      <c r="J454" t="s">
        <v>123</v>
      </c>
      <c r="K454" s="4">
        <v>98</v>
      </c>
      <c r="L454" s="4">
        <v>103.88</v>
      </c>
      <c r="M454" s="4">
        <v>980</v>
      </c>
      <c r="N454" s="4">
        <v>1038.8</v>
      </c>
      <c r="O454">
        <v>20</v>
      </c>
      <c r="P454" t="s">
        <v>134</v>
      </c>
      <c r="Q454">
        <v>2022</v>
      </c>
      <c r="R454" s="3">
        <v>44824</v>
      </c>
      <c r="S454" s="4">
        <v>363.58</v>
      </c>
      <c r="T454" s="4">
        <v>5.8799999999999955</v>
      </c>
      <c r="U454" s="4">
        <v>58.799999999999955</v>
      </c>
      <c r="V454" s="23">
        <v>5.660377358490562E-2</v>
      </c>
      <c r="W454" t="s">
        <v>147</v>
      </c>
      <c r="X454" t="s">
        <v>216</v>
      </c>
      <c r="Y454" t="s">
        <v>676</v>
      </c>
      <c r="Z454" s="4">
        <f>Tabla1_1[[#This Row],[Total Selling Value]]-Tabla1_1[[#This Row],[total_discount_value]]-Tabla1_1[[#This Row],[Total Buying Value]]</f>
        <v>-304.77999999999997</v>
      </c>
      <c r="AA454" s="23">
        <f>Tabla1_1[[#This Row],[beneficio_descuento]]/Tabla1_1[[#This Row],[Total Selling Value]]</f>
        <v>-0.29339622641509433</v>
      </c>
    </row>
    <row r="455" spans="1:27">
      <c r="A455">
        <v>44825</v>
      </c>
      <c r="B455" t="s">
        <v>50</v>
      </c>
      <c r="C455" t="s">
        <v>688</v>
      </c>
      <c r="D455">
        <v>14</v>
      </c>
      <c r="E455" t="s">
        <v>71</v>
      </c>
      <c r="F455" t="s">
        <v>71</v>
      </c>
      <c r="G455">
        <v>31</v>
      </c>
      <c r="H455" t="s">
        <v>102</v>
      </c>
      <c r="I455" t="s">
        <v>120</v>
      </c>
      <c r="J455" t="s">
        <v>125</v>
      </c>
      <c r="K455" s="4">
        <v>37</v>
      </c>
      <c r="L455" s="4">
        <v>49.21</v>
      </c>
      <c r="M455" s="4">
        <v>518</v>
      </c>
      <c r="N455" s="4">
        <v>688.94</v>
      </c>
      <c r="O455">
        <v>21</v>
      </c>
      <c r="P455" t="s">
        <v>134</v>
      </c>
      <c r="Q455">
        <v>2022</v>
      </c>
      <c r="R455" s="3">
        <v>44825</v>
      </c>
      <c r="S455" s="4">
        <v>213.57140000000001</v>
      </c>
      <c r="T455" s="4">
        <v>12.21</v>
      </c>
      <c r="U455" s="4">
        <v>170.94</v>
      </c>
      <c r="V455" s="23">
        <v>0.24812030075187969</v>
      </c>
      <c r="W455" t="s">
        <v>179</v>
      </c>
      <c r="X455" t="s">
        <v>216</v>
      </c>
      <c r="Y455" t="s">
        <v>676</v>
      </c>
      <c r="Z455" s="4">
        <f>Tabla1_1[[#This Row],[Total Selling Value]]-Tabla1_1[[#This Row],[total_discount_value]]-Tabla1_1[[#This Row],[Total Buying Value]]</f>
        <v>-42.631399999999985</v>
      </c>
      <c r="AA455" s="23">
        <f>Tabla1_1[[#This Row],[beneficio_descuento]]/Tabla1_1[[#This Row],[Total Selling Value]]</f>
        <v>-6.1879699248120278E-2</v>
      </c>
    </row>
    <row r="456" spans="1:27">
      <c r="A456">
        <v>44825</v>
      </c>
      <c r="B456" t="s">
        <v>62</v>
      </c>
      <c r="C456" t="s">
        <v>689</v>
      </c>
      <c r="D456">
        <v>5</v>
      </c>
      <c r="E456" t="s">
        <v>70</v>
      </c>
      <c r="F456" t="s">
        <v>138</v>
      </c>
      <c r="G456">
        <v>12</v>
      </c>
      <c r="H456" t="s">
        <v>115</v>
      </c>
      <c r="I456" t="s">
        <v>121</v>
      </c>
      <c r="J456" t="s">
        <v>125</v>
      </c>
      <c r="K456" s="4">
        <v>18</v>
      </c>
      <c r="L456" s="4">
        <v>24.66</v>
      </c>
      <c r="M456" s="4">
        <v>90</v>
      </c>
      <c r="N456" s="4">
        <v>123.3</v>
      </c>
      <c r="O456">
        <v>21</v>
      </c>
      <c r="P456" t="s">
        <v>134</v>
      </c>
      <c r="Q456">
        <v>2022</v>
      </c>
      <c r="R456" s="3">
        <v>44825</v>
      </c>
      <c r="S456" s="4">
        <v>14.795999999999999</v>
      </c>
      <c r="T456" s="4">
        <v>6.66</v>
      </c>
      <c r="U456" s="4">
        <v>33.299999999999997</v>
      </c>
      <c r="V456" s="23">
        <v>0.27007299270072993</v>
      </c>
      <c r="W456" t="s">
        <v>179</v>
      </c>
      <c r="X456" t="s">
        <v>219</v>
      </c>
      <c r="Y456" t="s">
        <v>676</v>
      </c>
      <c r="Z456" s="4">
        <f>Tabla1_1[[#This Row],[Total Selling Value]]-Tabla1_1[[#This Row],[total_discount_value]]-Tabla1_1[[#This Row],[Total Buying Value]]</f>
        <v>18.503999999999991</v>
      </c>
      <c r="AA456" s="23">
        <f>Tabla1_1[[#This Row],[beneficio_descuento]]/Tabla1_1[[#This Row],[Total Selling Value]]</f>
        <v>0.15007299270072985</v>
      </c>
    </row>
    <row r="457" spans="1:27">
      <c r="A457">
        <v>44826</v>
      </c>
      <c r="B457" t="s">
        <v>43</v>
      </c>
      <c r="C457" t="s">
        <v>690</v>
      </c>
      <c r="D457">
        <v>12</v>
      </c>
      <c r="E457" t="s">
        <v>71</v>
      </c>
      <c r="F457" t="s">
        <v>71</v>
      </c>
      <c r="G457">
        <v>28</v>
      </c>
      <c r="H457" t="s">
        <v>94</v>
      </c>
      <c r="I457" t="s">
        <v>118</v>
      </c>
      <c r="J457" t="s">
        <v>123</v>
      </c>
      <c r="K457" s="4">
        <v>67</v>
      </c>
      <c r="L457" s="4">
        <v>83.08</v>
      </c>
      <c r="M457" s="4">
        <v>804</v>
      </c>
      <c r="N457" s="4">
        <v>996.96</v>
      </c>
      <c r="O457">
        <v>22</v>
      </c>
      <c r="P457" t="s">
        <v>134</v>
      </c>
      <c r="Q457">
        <v>2022</v>
      </c>
      <c r="R457" s="3">
        <v>44826</v>
      </c>
      <c r="S457" s="4">
        <v>279.14880000000005</v>
      </c>
      <c r="T457" s="4">
        <v>16.079999999999998</v>
      </c>
      <c r="U457" s="4">
        <v>192.95999999999998</v>
      </c>
      <c r="V457" s="23">
        <v>0.19354838709677416</v>
      </c>
      <c r="W457" t="s">
        <v>147</v>
      </c>
      <c r="X457" t="s">
        <v>216</v>
      </c>
      <c r="Y457" t="s">
        <v>676</v>
      </c>
      <c r="Z457" s="4">
        <f>Tabla1_1[[#This Row],[Total Selling Value]]-Tabla1_1[[#This Row],[total_discount_value]]-Tabla1_1[[#This Row],[Total Buying Value]]</f>
        <v>-86.188800000000015</v>
      </c>
      <c r="AA457" s="23">
        <f>Tabla1_1[[#This Row],[beneficio_descuento]]/Tabla1_1[[#This Row],[Total Selling Value]]</f>
        <v>-8.6451612903225825E-2</v>
      </c>
    </row>
    <row r="458" spans="1:27">
      <c r="A458">
        <v>44827</v>
      </c>
      <c r="B458" t="s">
        <v>55</v>
      </c>
      <c r="C458" t="s">
        <v>691</v>
      </c>
      <c r="D458">
        <v>12</v>
      </c>
      <c r="E458" t="s">
        <v>70</v>
      </c>
      <c r="F458" t="s">
        <v>71</v>
      </c>
      <c r="G458">
        <v>3</v>
      </c>
      <c r="H458" t="s">
        <v>107</v>
      </c>
      <c r="I458" t="s">
        <v>120</v>
      </c>
      <c r="J458" t="s">
        <v>123</v>
      </c>
      <c r="K458" s="4">
        <v>73</v>
      </c>
      <c r="L458" s="4">
        <v>94.17</v>
      </c>
      <c r="M458" s="4">
        <v>876</v>
      </c>
      <c r="N458" s="4">
        <v>1130.04</v>
      </c>
      <c r="O458">
        <v>23</v>
      </c>
      <c r="P458" t="s">
        <v>134</v>
      </c>
      <c r="Q458">
        <v>2022</v>
      </c>
      <c r="R458" s="3">
        <v>44827</v>
      </c>
      <c r="S458" s="4">
        <v>33.901199999999996</v>
      </c>
      <c r="T458" s="4">
        <v>21.17</v>
      </c>
      <c r="U458" s="4">
        <v>254.04000000000002</v>
      </c>
      <c r="V458" s="23">
        <v>0.22480620155038764</v>
      </c>
      <c r="W458" t="s">
        <v>147</v>
      </c>
      <c r="X458" t="s">
        <v>216</v>
      </c>
      <c r="Y458" t="s">
        <v>676</v>
      </c>
      <c r="Z458" s="4">
        <f>Tabla1_1[[#This Row],[Total Selling Value]]-Tabla1_1[[#This Row],[total_discount_value]]-Tabla1_1[[#This Row],[Total Buying Value]]</f>
        <v>220.13879999999995</v>
      </c>
      <c r="AA458" s="23">
        <f>Tabla1_1[[#This Row],[beneficio_descuento]]/Tabla1_1[[#This Row],[Total Selling Value]]</f>
        <v>0.19480620155038755</v>
      </c>
    </row>
    <row r="459" spans="1:27">
      <c r="A459">
        <v>44828</v>
      </c>
      <c r="B459" t="s">
        <v>38</v>
      </c>
      <c r="C459" t="s">
        <v>692</v>
      </c>
      <c r="D459">
        <v>14</v>
      </c>
      <c r="E459" t="s">
        <v>70</v>
      </c>
      <c r="F459" t="s">
        <v>71</v>
      </c>
      <c r="G459">
        <v>48</v>
      </c>
      <c r="H459" t="s">
        <v>88</v>
      </c>
      <c r="I459" t="s">
        <v>121</v>
      </c>
      <c r="J459" t="s">
        <v>123</v>
      </c>
      <c r="K459" s="4">
        <v>89</v>
      </c>
      <c r="L459" s="4">
        <v>117.48</v>
      </c>
      <c r="M459" s="4">
        <v>1246</v>
      </c>
      <c r="N459" s="4">
        <v>1644.72</v>
      </c>
      <c r="O459">
        <v>24</v>
      </c>
      <c r="P459" t="s">
        <v>134</v>
      </c>
      <c r="Q459">
        <v>2022</v>
      </c>
      <c r="R459" s="3">
        <v>44828</v>
      </c>
      <c r="S459" s="4">
        <v>789.46559999999999</v>
      </c>
      <c r="T459" s="4">
        <v>28.480000000000004</v>
      </c>
      <c r="U459" s="4">
        <v>398.72</v>
      </c>
      <c r="V459" s="23">
        <v>0.24242424242424243</v>
      </c>
      <c r="W459" t="s">
        <v>147</v>
      </c>
      <c r="X459" t="s">
        <v>216</v>
      </c>
      <c r="Y459" t="s">
        <v>676</v>
      </c>
      <c r="Z459" s="4">
        <f>Tabla1_1[[#This Row],[Total Selling Value]]-Tabla1_1[[#This Row],[total_discount_value]]-Tabla1_1[[#This Row],[Total Buying Value]]</f>
        <v>-390.74559999999997</v>
      </c>
      <c r="AA459" s="23">
        <f>Tabla1_1[[#This Row],[beneficio_descuento]]/Tabla1_1[[#This Row],[Total Selling Value]]</f>
        <v>-0.23757575757575755</v>
      </c>
    </row>
    <row r="460" spans="1:27">
      <c r="A460">
        <v>44828</v>
      </c>
      <c r="B460" t="s">
        <v>38</v>
      </c>
      <c r="C460" t="s">
        <v>692</v>
      </c>
      <c r="D460">
        <v>8</v>
      </c>
      <c r="E460" t="s">
        <v>70</v>
      </c>
      <c r="F460" t="s">
        <v>138</v>
      </c>
      <c r="G460">
        <v>10</v>
      </c>
      <c r="H460" t="s">
        <v>88</v>
      </c>
      <c r="I460" t="s">
        <v>121</v>
      </c>
      <c r="J460" t="s">
        <v>123</v>
      </c>
      <c r="K460" s="4">
        <v>89</v>
      </c>
      <c r="L460" s="4">
        <v>117.48</v>
      </c>
      <c r="M460" s="4">
        <v>712</v>
      </c>
      <c r="N460" s="4">
        <v>939.84</v>
      </c>
      <c r="O460">
        <v>24</v>
      </c>
      <c r="P460" t="s">
        <v>134</v>
      </c>
      <c r="Q460">
        <v>2022</v>
      </c>
      <c r="R460" s="3">
        <v>44828</v>
      </c>
      <c r="S460" s="4">
        <v>93.984000000000009</v>
      </c>
      <c r="T460" s="4">
        <v>28.480000000000004</v>
      </c>
      <c r="U460" s="4">
        <v>227.84000000000003</v>
      </c>
      <c r="V460" s="23">
        <v>0.24242424242424246</v>
      </c>
      <c r="W460" t="s">
        <v>179</v>
      </c>
      <c r="X460" t="s">
        <v>219</v>
      </c>
      <c r="Y460" t="s">
        <v>676</v>
      </c>
      <c r="Z460" s="4">
        <f>Tabla1_1[[#This Row],[Total Selling Value]]-Tabla1_1[[#This Row],[total_discount_value]]-Tabla1_1[[#This Row],[Total Buying Value]]</f>
        <v>133.85599999999999</v>
      </c>
      <c r="AA460" s="23">
        <f>Tabla1_1[[#This Row],[beneficio_descuento]]/Tabla1_1[[#This Row],[Total Selling Value]]</f>
        <v>0.14242424242424243</v>
      </c>
    </row>
    <row r="461" spans="1:27">
      <c r="A461">
        <v>44831</v>
      </c>
      <c r="B461" t="s">
        <v>63</v>
      </c>
      <c r="C461" t="s">
        <v>693</v>
      </c>
      <c r="D461">
        <v>4</v>
      </c>
      <c r="E461" t="s">
        <v>70</v>
      </c>
      <c r="F461" t="s">
        <v>138</v>
      </c>
      <c r="G461">
        <v>32</v>
      </c>
      <c r="H461" t="s">
        <v>116</v>
      </c>
      <c r="I461" t="s">
        <v>121</v>
      </c>
      <c r="J461" t="s">
        <v>123</v>
      </c>
      <c r="K461" s="4">
        <v>90</v>
      </c>
      <c r="L461" s="4">
        <v>96.3</v>
      </c>
      <c r="M461" s="4">
        <v>360</v>
      </c>
      <c r="N461" s="4">
        <v>385.2</v>
      </c>
      <c r="O461">
        <v>27</v>
      </c>
      <c r="P461" t="s">
        <v>134</v>
      </c>
      <c r="Q461">
        <v>2022</v>
      </c>
      <c r="R461" s="3">
        <v>44831</v>
      </c>
      <c r="S461" s="4">
        <v>123.264</v>
      </c>
      <c r="T461" s="4">
        <v>6.2999999999999972</v>
      </c>
      <c r="U461" s="4">
        <v>25.199999999999989</v>
      </c>
      <c r="V461" s="23">
        <v>6.5420560747663517E-2</v>
      </c>
      <c r="W461" t="s">
        <v>179</v>
      </c>
      <c r="X461" t="s">
        <v>219</v>
      </c>
      <c r="Y461" t="s">
        <v>676</v>
      </c>
      <c r="Z461" s="4">
        <f>Tabla1_1[[#This Row],[Total Selling Value]]-Tabla1_1[[#This Row],[total_discount_value]]-Tabla1_1[[#This Row],[Total Buying Value]]</f>
        <v>-98.064000000000021</v>
      </c>
      <c r="AA461" s="23">
        <f>Tabla1_1[[#This Row],[beneficio_descuento]]/Tabla1_1[[#This Row],[Total Selling Value]]</f>
        <v>-0.2545794392523365</v>
      </c>
    </row>
    <row r="462" spans="1:27">
      <c r="A462">
        <v>44831</v>
      </c>
      <c r="B462" t="s">
        <v>31</v>
      </c>
      <c r="C462" t="s">
        <v>694</v>
      </c>
      <c r="D462">
        <v>9</v>
      </c>
      <c r="E462" t="s">
        <v>70</v>
      </c>
      <c r="F462" t="s">
        <v>138</v>
      </c>
      <c r="G462">
        <v>12</v>
      </c>
      <c r="H462" t="s">
        <v>81</v>
      </c>
      <c r="I462" t="s">
        <v>118</v>
      </c>
      <c r="J462" t="s">
        <v>123</v>
      </c>
      <c r="K462" s="4">
        <v>76</v>
      </c>
      <c r="L462" s="4">
        <v>82.08</v>
      </c>
      <c r="M462" s="4">
        <v>684</v>
      </c>
      <c r="N462" s="4">
        <v>738.72</v>
      </c>
      <c r="O462">
        <v>27</v>
      </c>
      <c r="P462" t="s">
        <v>134</v>
      </c>
      <c r="Q462">
        <v>2022</v>
      </c>
      <c r="R462" s="3">
        <v>44831</v>
      </c>
      <c r="S462" s="4">
        <v>88.6464</v>
      </c>
      <c r="T462" s="4">
        <v>6.0799999999999983</v>
      </c>
      <c r="U462" s="4">
        <v>54.719999999999985</v>
      </c>
      <c r="V462" s="23">
        <v>7.4074074074074056E-2</v>
      </c>
      <c r="W462" t="s">
        <v>179</v>
      </c>
      <c r="X462" t="s">
        <v>219</v>
      </c>
      <c r="Y462" t="s">
        <v>676</v>
      </c>
      <c r="Z462" s="4">
        <f>Tabla1_1[[#This Row],[Total Selling Value]]-Tabla1_1[[#This Row],[total_discount_value]]-Tabla1_1[[#This Row],[Total Buying Value]]</f>
        <v>-33.926399999999944</v>
      </c>
      <c r="AA462" s="23">
        <f>Tabla1_1[[#This Row],[beneficio_descuento]]/Tabla1_1[[#This Row],[Total Selling Value]]</f>
        <v>-4.5925925925925849E-2</v>
      </c>
    </row>
    <row r="463" spans="1:27">
      <c r="A463">
        <v>44831</v>
      </c>
      <c r="B463" t="s">
        <v>21</v>
      </c>
      <c r="C463" t="s">
        <v>695</v>
      </c>
      <c r="D463">
        <v>3</v>
      </c>
      <c r="E463" t="s">
        <v>68</v>
      </c>
      <c r="F463" t="s">
        <v>138</v>
      </c>
      <c r="G463">
        <v>25</v>
      </c>
      <c r="H463" t="s">
        <v>74</v>
      </c>
      <c r="I463" t="s">
        <v>118</v>
      </c>
      <c r="J463" t="s">
        <v>123</v>
      </c>
      <c r="K463" s="4">
        <v>72</v>
      </c>
      <c r="L463" s="4">
        <v>79.92</v>
      </c>
      <c r="M463" s="4">
        <v>216</v>
      </c>
      <c r="N463" s="4">
        <v>239.76</v>
      </c>
      <c r="O463">
        <v>27</v>
      </c>
      <c r="P463" t="s">
        <v>134</v>
      </c>
      <c r="Q463">
        <v>2022</v>
      </c>
      <c r="R463" s="3">
        <v>44831</v>
      </c>
      <c r="S463" s="4">
        <v>59.94</v>
      </c>
      <c r="T463" s="4">
        <v>7.9200000000000017</v>
      </c>
      <c r="U463" s="4">
        <v>23.760000000000005</v>
      </c>
      <c r="V463" s="23">
        <v>9.9099099099099128E-2</v>
      </c>
      <c r="W463" t="s">
        <v>179</v>
      </c>
      <c r="X463" t="s">
        <v>219</v>
      </c>
      <c r="Y463" t="s">
        <v>676</v>
      </c>
      <c r="Z463" s="4">
        <f>Tabla1_1[[#This Row],[Total Selling Value]]-Tabla1_1[[#This Row],[total_discount_value]]-Tabla1_1[[#This Row],[Total Buying Value]]</f>
        <v>-36.180000000000007</v>
      </c>
      <c r="AA463" s="23">
        <f>Tabla1_1[[#This Row],[beneficio_descuento]]/Tabla1_1[[#This Row],[Total Selling Value]]</f>
        <v>-0.15090090090090094</v>
      </c>
    </row>
    <row r="464" spans="1:27">
      <c r="A464">
        <v>44833</v>
      </c>
      <c r="B464" t="s">
        <v>33</v>
      </c>
      <c r="C464" t="s">
        <v>696</v>
      </c>
      <c r="D464">
        <v>13</v>
      </c>
      <c r="E464" t="s">
        <v>70</v>
      </c>
      <c r="F464" t="s">
        <v>71</v>
      </c>
      <c r="G464">
        <v>20</v>
      </c>
      <c r="H464" t="s">
        <v>83</v>
      </c>
      <c r="I464" t="s">
        <v>121</v>
      </c>
      <c r="J464" t="s">
        <v>124</v>
      </c>
      <c r="K464" s="4">
        <v>55</v>
      </c>
      <c r="L464" s="4">
        <v>58.3</v>
      </c>
      <c r="M464" s="4">
        <v>715</v>
      </c>
      <c r="N464" s="4">
        <v>757.9</v>
      </c>
      <c r="O464">
        <v>29</v>
      </c>
      <c r="P464" t="s">
        <v>134</v>
      </c>
      <c r="Q464">
        <v>2022</v>
      </c>
      <c r="R464" s="3">
        <v>44833</v>
      </c>
      <c r="S464" s="4">
        <v>151.58000000000001</v>
      </c>
      <c r="T464" s="4">
        <v>3.2999999999999972</v>
      </c>
      <c r="U464" s="4">
        <v>42.899999999999963</v>
      </c>
      <c r="V464" s="23">
        <v>5.6603773584905613E-2</v>
      </c>
      <c r="W464" t="s">
        <v>179</v>
      </c>
      <c r="X464" t="s">
        <v>216</v>
      </c>
      <c r="Y464" t="s">
        <v>676</v>
      </c>
      <c r="Z464" s="4">
        <f>Tabla1_1[[#This Row],[Total Selling Value]]-Tabla1_1[[#This Row],[total_discount_value]]-Tabla1_1[[#This Row],[Total Buying Value]]</f>
        <v>-108.68000000000006</v>
      </c>
      <c r="AA464" s="23">
        <f>Tabla1_1[[#This Row],[beneficio_descuento]]/Tabla1_1[[#This Row],[Total Selling Value]]</f>
        <v>-0.14339622641509442</v>
      </c>
    </row>
    <row r="465" spans="1:27">
      <c r="A465">
        <v>44837</v>
      </c>
      <c r="B465" t="s">
        <v>51</v>
      </c>
      <c r="C465" t="s">
        <v>697</v>
      </c>
      <c r="D465">
        <v>5</v>
      </c>
      <c r="E465" t="s">
        <v>70</v>
      </c>
      <c r="F465" t="s">
        <v>138</v>
      </c>
      <c r="G465">
        <v>42</v>
      </c>
      <c r="H465" t="s">
        <v>103</v>
      </c>
      <c r="I465" t="s">
        <v>120</v>
      </c>
      <c r="J465" t="s">
        <v>124</v>
      </c>
      <c r="K465" s="4">
        <v>44</v>
      </c>
      <c r="L465" s="4">
        <v>48.4</v>
      </c>
      <c r="M465" s="4">
        <v>220</v>
      </c>
      <c r="N465" s="4">
        <v>242</v>
      </c>
      <c r="O465">
        <v>3</v>
      </c>
      <c r="P465" t="s">
        <v>135</v>
      </c>
      <c r="Q465">
        <v>2022</v>
      </c>
      <c r="R465" s="3">
        <v>44837</v>
      </c>
      <c r="S465" s="4">
        <v>101.64</v>
      </c>
      <c r="T465" s="4">
        <v>4.3999999999999986</v>
      </c>
      <c r="U465" s="4">
        <v>21.999999999999993</v>
      </c>
      <c r="V465" s="23">
        <v>9.0909090909090884E-2</v>
      </c>
      <c r="W465" t="s">
        <v>179</v>
      </c>
      <c r="X465" t="s">
        <v>219</v>
      </c>
      <c r="Y465" t="s">
        <v>698</v>
      </c>
      <c r="Z465" s="4">
        <f>Tabla1_1[[#This Row],[Total Selling Value]]-Tabla1_1[[#This Row],[total_discount_value]]-Tabla1_1[[#This Row],[Total Buying Value]]</f>
        <v>-79.639999999999986</v>
      </c>
      <c r="AA465" s="23">
        <f>Tabla1_1[[#This Row],[beneficio_descuento]]/Tabla1_1[[#This Row],[Total Selling Value]]</f>
        <v>-0.32909090909090905</v>
      </c>
    </row>
    <row r="466" spans="1:27">
      <c r="A466">
        <v>44838</v>
      </c>
      <c r="B466" t="s">
        <v>56</v>
      </c>
      <c r="C466" t="s">
        <v>699</v>
      </c>
      <c r="D466">
        <v>15</v>
      </c>
      <c r="E466" t="s">
        <v>70</v>
      </c>
      <c r="F466" t="s">
        <v>71</v>
      </c>
      <c r="G466">
        <v>13</v>
      </c>
      <c r="H466" t="s">
        <v>108</v>
      </c>
      <c r="I466" t="s">
        <v>119</v>
      </c>
      <c r="J466" t="s">
        <v>124</v>
      </c>
      <c r="K466" s="4">
        <v>43</v>
      </c>
      <c r="L466" s="4">
        <v>47.73</v>
      </c>
      <c r="M466" s="4">
        <v>645</v>
      </c>
      <c r="N466" s="4">
        <v>715.95</v>
      </c>
      <c r="O466">
        <v>4</v>
      </c>
      <c r="P466" t="s">
        <v>135</v>
      </c>
      <c r="Q466">
        <v>2022</v>
      </c>
      <c r="R466" s="3">
        <v>44838</v>
      </c>
      <c r="S466" s="4">
        <v>93.07350000000001</v>
      </c>
      <c r="T466" s="4">
        <v>4.7299999999999969</v>
      </c>
      <c r="U466" s="4">
        <v>70.94999999999996</v>
      </c>
      <c r="V466" s="23">
        <v>9.9099099099099031E-2</v>
      </c>
      <c r="W466" t="s">
        <v>179</v>
      </c>
      <c r="X466" t="s">
        <v>216</v>
      </c>
      <c r="Y466" t="s">
        <v>698</v>
      </c>
      <c r="Z466" s="4">
        <f>Tabla1_1[[#This Row],[Total Selling Value]]-Tabla1_1[[#This Row],[total_discount_value]]-Tabla1_1[[#This Row],[Total Buying Value]]</f>
        <v>-22.123499999999922</v>
      </c>
      <c r="AA466" s="23">
        <f>Tabla1_1[[#This Row],[beneficio_descuento]]/Tabla1_1[[#This Row],[Total Selling Value]]</f>
        <v>-3.090090090090079E-2</v>
      </c>
    </row>
    <row r="467" spans="1:27">
      <c r="A467">
        <v>44840</v>
      </c>
      <c r="B467" t="s">
        <v>24</v>
      </c>
      <c r="C467" t="s">
        <v>700</v>
      </c>
      <c r="D467">
        <v>1</v>
      </c>
      <c r="E467" t="s">
        <v>70</v>
      </c>
      <c r="F467" t="s">
        <v>71</v>
      </c>
      <c r="G467">
        <v>27</v>
      </c>
      <c r="H467" t="s">
        <v>77</v>
      </c>
      <c r="I467" t="s">
        <v>121</v>
      </c>
      <c r="J467" t="s">
        <v>125</v>
      </c>
      <c r="K467" s="4">
        <v>5</v>
      </c>
      <c r="L467" s="4">
        <v>6.7</v>
      </c>
      <c r="M467" s="4">
        <v>5</v>
      </c>
      <c r="N467" s="4">
        <v>6.7</v>
      </c>
      <c r="O467">
        <v>6</v>
      </c>
      <c r="P467" t="s">
        <v>135</v>
      </c>
      <c r="Q467">
        <v>2022</v>
      </c>
      <c r="R467" s="3">
        <v>44840</v>
      </c>
      <c r="S467" s="4">
        <v>1.8090000000000002</v>
      </c>
      <c r="T467" s="4">
        <v>1.7000000000000002</v>
      </c>
      <c r="U467" s="4">
        <v>1.7000000000000002</v>
      </c>
      <c r="V467" s="23">
        <v>0.2537313432835821</v>
      </c>
      <c r="W467" t="s">
        <v>179</v>
      </c>
      <c r="X467" t="s">
        <v>216</v>
      </c>
      <c r="Y467" t="s">
        <v>698</v>
      </c>
      <c r="Z467" s="4">
        <f>Tabla1_1[[#This Row],[Total Selling Value]]-Tabla1_1[[#This Row],[total_discount_value]]-Tabla1_1[[#This Row],[Total Buying Value]]</f>
        <v>-0.10899999999999999</v>
      </c>
      <c r="AA467" s="23">
        <f>Tabla1_1[[#This Row],[beneficio_descuento]]/Tabla1_1[[#This Row],[Total Selling Value]]</f>
        <v>-1.6268656716417907E-2</v>
      </c>
    </row>
    <row r="468" spans="1:27">
      <c r="A468">
        <v>44843</v>
      </c>
      <c r="B468" t="s">
        <v>21</v>
      </c>
      <c r="C468" t="s">
        <v>701</v>
      </c>
      <c r="D468">
        <v>14</v>
      </c>
      <c r="E468" t="s">
        <v>71</v>
      </c>
      <c r="F468" t="s">
        <v>71</v>
      </c>
      <c r="G468">
        <v>13</v>
      </c>
      <c r="H468" t="s">
        <v>74</v>
      </c>
      <c r="I468" t="s">
        <v>118</v>
      </c>
      <c r="J468" t="s">
        <v>123</v>
      </c>
      <c r="K468" s="4">
        <v>72</v>
      </c>
      <c r="L468" s="4">
        <v>79.92</v>
      </c>
      <c r="M468" s="4">
        <v>1008</v>
      </c>
      <c r="N468" s="4">
        <v>1118.8800000000001</v>
      </c>
      <c r="O468">
        <v>9</v>
      </c>
      <c r="P468" t="s">
        <v>135</v>
      </c>
      <c r="Q468">
        <v>2022</v>
      </c>
      <c r="R468" s="3">
        <v>44843</v>
      </c>
      <c r="S468" s="4">
        <v>145.45440000000002</v>
      </c>
      <c r="T468" s="4">
        <v>7.9200000000000017</v>
      </c>
      <c r="U468" s="4">
        <v>110.88000000000002</v>
      </c>
      <c r="V468" s="23">
        <v>9.9099099099099114E-2</v>
      </c>
      <c r="W468" t="s">
        <v>147</v>
      </c>
      <c r="X468" t="s">
        <v>216</v>
      </c>
      <c r="Y468" t="s">
        <v>698</v>
      </c>
      <c r="Z468" s="4">
        <f>Tabla1_1[[#This Row],[Total Selling Value]]-Tabla1_1[[#This Row],[total_discount_value]]-Tabla1_1[[#This Row],[Total Buying Value]]</f>
        <v>-34.574399999999969</v>
      </c>
      <c r="AA468" s="23">
        <f>Tabla1_1[[#This Row],[beneficio_descuento]]/Tabla1_1[[#This Row],[Total Selling Value]]</f>
        <v>-3.090090090090087E-2</v>
      </c>
    </row>
    <row r="469" spans="1:27">
      <c r="A469">
        <v>44844</v>
      </c>
      <c r="B469" t="s">
        <v>60</v>
      </c>
      <c r="C469" t="s">
        <v>702</v>
      </c>
      <c r="D469">
        <v>9</v>
      </c>
      <c r="E469" t="s">
        <v>70</v>
      </c>
      <c r="F469" t="s">
        <v>71</v>
      </c>
      <c r="G469">
        <v>51</v>
      </c>
      <c r="H469" t="s">
        <v>112</v>
      </c>
      <c r="I469" t="s">
        <v>120</v>
      </c>
      <c r="J469" t="s">
        <v>122</v>
      </c>
      <c r="K469" s="4">
        <v>150</v>
      </c>
      <c r="L469" s="4">
        <v>210</v>
      </c>
      <c r="M469" s="4">
        <v>1350</v>
      </c>
      <c r="N469" s="4">
        <v>1890</v>
      </c>
      <c r="O469">
        <v>10</v>
      </c>
      <c r="P469" t="s">
        <v>135</v>
      </c>
      <c r="Q469">
        <v>2022</v>
      </c>
      <c r="R469" s="3">
        <v>44844</v>
      </c>
      <c r="S469" s="4">
        <v>963.9</v>
      </c>
      <c r="T469" s="4">
        <v>60</v>
      </c>
      <c r="U469" s="4">
        <v>540</v>
      </c>
      <c r="V469" s="23">
        <v>0.2857142857142857</v>
      </c>
      <c r="W469" t="s">
        <v>147</v>
      </c>
      <c r="X469" t="s">
        <v>216</v>
      </c>
      <c r="Y469" t="s">
        <v>698</v>
      </c>
      <c r="Z469" s="4">
        <f>Tabla1_1[[#This Row],[Total Selling Value]]-Tabla1_1[[#This Row],[total_discount_value]]-Tabla1_1[[#This Row],[Total Buying Value]]</f>
        <v>-423.9</v>
      </c>
      <c r="AA469" s="23">
        <f>Tabla1_1[[#This Row],[beneficio_descuento]]/Tabla1_1[[#This Row],[Total Selling Value]]</f>
        <v>-0.22428571428571428</v>
      </c>
    </row>
    <row r="470" spans="1:27">
      <c r="A470">
        <v>44844</v>
      </c>
      <c r="B470" t="s">
        <v>31</v>
      </c>
      <c r="C470" t="s">
        <v>703</v>
      </c>
      <c r="D470">
        <v>12</v>
      </c>
      <c r="E470" t="s">
        <v>71</v>
      </c>
      <c r="F470" t="s">
        <v>71</v>
      </c>
      <c r="G470">
        <v>18</v>
      </c>
      <c r="H470" t="s">
        <v>81</v>
      </c>
      <c r="I470" t="s">
        <v>118</v>
      </c>
      <c r="J470" t="s">
        <v>123</v>
      </c>
      <c r="K470" s="4">
        <v>76</v>
      </c>
      <c r="L470" s="4">
        <v>82.08</v>
      </c>
      <c r="M470" s="4">
        <v>912</v>
      </c>
      <c r="N470" s="4">
        <v>984.96</v>
      </c>
      <c r="O470">
        <v>10</v>
      </c>
      <c r="P470" t="s">
        <v>135</v>
      </c>
      <c r="Q470">
        <v>2022</v>
      </c>
      <c r="R470" s="3">
        <v>44844</v>
      </c>
      <c r="S470" s="4">
        <v>177.2928</v>
      </c>
      <c r="T470" s="4">
        <v>6.0799999999999983</v>
      </c>
      <c r="U470" s="4">
        <v>72.95999999999998</v>
      </c>
      <c r="V470" s="23">
        <v>7.4074074074074056E-2</v>
      </c>
      <c r="W470" t="s">
        <v>147</v>
      </c>
      <c r="X470" t="s">
        <v>216</v>
      </c>
      <c r="Y470" t="s">
        <v>698</v>
      </c>
      <c r="Z470" s="4">
        <f>Tabla1_1[[#This Row],[Total Selling Value]]-Tabla1_1[[#This Row],[total_discount_value]]-Tabla1_1[[#This Row],[Total Buying Value]]</f>
        <v>-104.33279999999991</v>
      </c>
      <c r="AA470" s="23">
        <f>Tabla1_1[[#This Row],[beneficio_descuento]]/Tabla1_1[[#This Row],[Total Selling Value]]</f>
        <v>-0.10592592592592583</v>
      </c>
    </row>
    <row r="471" spans="1:27">
      <c r="A471">
        <v>44845</v>
      </c>
      <c r="B471" t="s">
        <v>45</v>
      </c>
      <c r="C471" t="s">
        <v>704</v>
      </c>
      <c r="D471">
        <v>10</v>
      </c>
      <c r="E471" t="s">
        <v>70</v>
      </c>
      <c r="F471" t="s">
        <v>71</v>
      </c>
      <c r="G471">
        <v>40</v>
      </c>
      <c r="H471" t="s">
        <v>96</v>
      </c>
      <c r="I471" t="s">
        <v>119</v>
      </c>
      <c r="J471" t="s">
        <v>123</v>
      </c>
      <c r="K471" s="4">
        <v>83</v>
      </c>
      <c r="L471" s="4">
        <v>94.62</v>
      </c>
      <c r="M471" s="4">
        <v>830</v>
      </c>
      <c r="N471" s="4">
        <v>946.2</v>
      </c>
      <c r="O471">
        <v>11</v>
      </c>
      <c r="P471" t="s">
        <v>135</v>
      </c>
      <c r="Q471">
        <v>2022</v>
      </c>
      <c r="R471" s="3">
        <v>44845</v>
      </c>
      <c r="S471" s="4">
        <v>378.48</v>
      </c>
      <c r="T471" s="4">
        <v>11.620000000000005</v>
      </c>
      <c r="U471" s="4">
        <v>116.20000000000005</v>
      </c>
      <c r="V471" s="23">
        <v>0.1228070175438597</v>
      </c>
      <c r="W471" t="s">
        <v>147</v>
      </c>
      <c r="X471" t="s">
        <v>216</v>
      </c>
      <c r="Y471" t="s">
        <v>698</v>
      </c>
      <c r="Z471" s="4">
        <f>Tabla1_1[[#This Row],[Total Selling Value]]-Tabla1_1[[#This Row],[total_discount_value]]-Tabla1_1[[#This Row],[Total Buying Value]]</f>
        <v>-262.27999999999997</v>
      </c>
      <c r="AA471" s="23">
        <f>Tabla1_1[[#This Row],[beneficio_descuento]]/Tabla1_1[[#This Row],[Total Selling Value]]</f>
        <v>-0.27719298245614032</v>
      </c>
    </row>
    <row r="472" spans="1:27">
      <c r="A472">
        <v>44847</v>
      </c>
      <c r="B472" t="s">
        <v>49</v>
      </c>
      <c r="C472" t="s">
        <v>705</v>
      </c>
      <c r="D472">
        <v>15</v>
      </c>
      <c r="E472" t="s">
        <v>71</v>
      </c>
      <c r="F472" t="s">
        <v>71</v>
      </c>
      <c r="G472">
        <v>33</v>
      </c>
      <c r="H472" t="s">
        <v>101</v>
      </c>
      <c r="I472" t="s">
        <v>119</v>
      </c>
      <c r="J472" t="s">
        <v>123</v>
      </c>
      <c r="K472" s="4">
        <v>105</v>
      </c>
      <c r="L472" s="4">
        <v>142.80000000000001</v>
      </c>
      <c r="M472" s="4">
        <v>1575</v>
      </c>
      <c r="N472" s="4">
        <v>2142</v>
      </c>
      <c r="O472">
        <v>13</v>
      </c>
      <c r="P472" t="s">
        <v>135</v>
      </c>
      <c r="Q472">
        <v>2022</v>
      </c>
      <c r="R472" s="3">
        <v>44847</v>
      </c>
      <c r="S472" s="4">
        <v>706.86</v>
      </c>
      <c r="T472" s="4">
        <v>37.800000000000011</v>
      </c>
      <c r="U472" s="4">
        <v>567.00000000000023</v>
      </c>
      <c r="V472" s="23">
        <v>0.26470588235294129</v>
      </c>
      <c r="W472" t="s">
        <v>178</v>
      </c>
      <c r="X472" t="s">
        <v>216</v>
      </c>
      <c r="Y472" t="s">
        <v>698</v>
      </c>
      <c r="Z472" s="4">
        <f>Tabla1_1[[#This Row],[Total Selling Value]]-Tabla1_1[[#This Row],[total_discount_value]]-Tabla1_1[[#This Row],[Total Buying Value]]</f>
        <v>-139.86000000000013</v>
      </c>
      <c r="AA472" s="23">
        <f>Tabla1_1[[#This Row],[beneficio_descuento]]/Tabla1_1[[#This Row],[Total Selling Value]]</f>
        <v>-6.5294117647058877E-2</v>
      </c>
    </row>
    <row r="473" spans="1:27">
      <c r="A473">
        <v>44848</v>
      </c>
      <c r="B473" t="s">
        <v>31</v>
      </c>
      <c r="C473" t="s">
        <v>706</v>
      </c>
      <c r="D473">
        <v>15</v>
      </c>
      <c r="E473" t="s">
        <v>68</v>
      </c>
      <c r="F473" t="s">
        <v>71</v>
      </c>
      <c r="G473">
        <v>47</v>
      </c>
      <c r="H473" t="s">
        <v>81</v>
      </c>
      <c r="I473" t="s">
        <v>118</v>
      </c>
      <c r="J473" t="s">
        <v>123</v>
      </c>
      <c r="K473" s="4">
        <v>76</v>
      </c>
      <c r="L473" s="4">
        <v>82.08</v>
      </c>
      <c r="M473" s="4">
        <v>1140</v>
      </c>
      <c r="N473" s="4">
        <v>1231.2</v>
      </c>
      <c r="O473">
        <v>14</v>
      </c>
      <c r="P473" t="s">
        <v>135</v>
      </c>
      <c r="Q473">
        <v>2022</v>
      </c>
      <c r="R473" s="3">
        <v>44848</v>
      </c>
      <c r="S473" s="4">
        <v>578.66399999999999</v>
      </c>
      <c r="T473" s="4">
        <v>6.0799999999999983</v>
      </c>
      <c r="U473" s="4">
        <v>91.199999999999974</v>
      </c>
      <c r="V473" s="23">
        <v>7.4074074074074056E-2</v>
      </c>
      <c r="W473" t="s">
        <v>147</v>
      </c>
      <c r="X473" t="s">
        <v>216</v>
      </c>
      <c r="Y473" t="s">
        <v>698</v>
      </c>
      <c r="Z473" s="4">
        <f>Tabla1_1[[#This Row],[Total Selling Value]]-Tabla1_1[[#This Row],[total_discount_value]]-Tabla1_1[[#This Row],[Total Buying Value]]</f>
        <v>-487.46399999999994</v>
      </c>
      <c r="AA473" s="23">
        <f>Tabla1_1[[#This Row],[beneficio_descuento]]/Tabla1_1[[#This Row],[Total Selling Value]]</f>
        <v>-0.39592592592592585</v>
      </c>
    </row>
    <row r="474" spans="1:27">
      <c r="A474">
        <v>44849</v>
      </c>
      <c r="B474" t="s">
        <v>47</v>
      </c>
      <c r="C474" t="s">
        <v>707</v>
      </c>
      <c r="D474">
        <v>10</v>
      </c>
      <c r="E474" t="s">
        <v>70</v>
      </c>
      <c r="F474" t="s">
        <v>138</v>
      </c>
      <c r="G474">
        <v>35</v>
      </c>
      <c r="H474" t="s">
        <v>98</v>
      </c>
      <c r="I474" t="s">
        <v>120</v>
      </c>
      <c r="J474" t="s">
        <v>125</v>
      </c>
      <c r="K474" s="4">
        <v>12</v>
      </c>
      <c r="L474" s="4">
        <v>15.72</v>
      </c>
      <c r="M474" s="4">
        <v>120</v>
      </c>
      <c r="N474" s="4">
        <v>157.19999999999999</v>
      </c>
      <c r="O474">
        <v>15</v>
      </c>
      <c r="P474" t="s">
        <v>135</v>
      </c>
      <c r="Q474">
        <v>2022</v>
      </c>
      <c r="R474" s="3">
        <v>44849</v>
      </c>
      <c r="S474" s="4">
        <v>55.019999999999996</v>
      </c>
      <c r="T474" s="4">
        <v>3.7200000000000006</v>
      </c>
      <c r="U474" s="4">
        <v>37.200000000000003</v>
      </c>
      <c r="V474" s="23">
        <v>0.23664122137404583</v>
      </c>
      <c r="W474" t="s">
        <v>179</v>
      </c>
      <c r="X474" t="s">
        <v>219</v>
      </c>
      <c r="Y474" t="s">
        <v>698</v>
      </c>
      <c r="Z474" s="4">
        <f>Tabla1_1[[#This Row],[Total Selling Value]]-Tabla1_1[[#This Row],[total_discount_value]]-Tabla1_1[[#This Row],[Total Buying Value]]</f>
        <v>-17.820000000000007</v>
      </c>
      <c r="AA474" s="23">
        <f>Tabla1_1[[#This Row],[beneficio_descuento]]/Tabla1_1[[#This Row],[Total Selling Value]]</f>
        <v>-0.11335877862595425</v>
      </c>
    </row>
    <row r="475" spans="1:27">
      <c r="A475">
        <v>44850</v>
      </c>
      <c r="B475" t="s">
        <v>63</v>
      </c>
      <c r="C475" t="s">
        <v>708</v>
      </c>
      <c r="D475">
        <v>3</v>
      </c>
      <c r="E475" t="s">
        <v>71</v>
      </c>
      <c r="F475" t="s">
        <v>71</v>
      </c>
      <c r="G475">
        <v>3</v>
      </c>
      <c r="H475" t="s">
        <v>116</v>
      </c>
      <c r="I475" t="s">
        <v>121</v>
      </c>
      <c r="J475" t="s">
        <v>123</v>
      </c>
      <c r="K475" s="4">
        <v>90</v>
      </c>
      <c r="L475" s="4">
        <v>96.3</v>
      </c>
      <c r="M475" s="4">
        <v>270</v>
      </c>
      <c r="N475" s="4">
        <v>288.89999999999998</v>
      </c>
      <c r="O475">
        <v>16</v>
      </c>
      <c r="P475" t="s">
        <v>135</v>
      </c>
      <c r="Q475">
        <v>2022</v>
      </c>
      <c r="R475" s="3">
        <v>44850</v>
      </c>
      <c r="S475" s="4">
        <v>8.6669999999999998</v>
      </c>
      <c r="T475" s="4">
        <v>6.2999999999999972</v>
      </c>
      <c r="U475" s="4">
        <v>18.899999999999991</v>
      </c>
      <c r="V475" s="23">
        <v>6.5420560747663531E-2</v>
      </c>
      <c r="W475" t="s">
        <v>179</v>
      </c>
      <c r="X475" t="s">
        <v>216</v>
      </c>
      <c r="Y475" t="s">
        <v>698</v>
      </c>
      <c r="Z475" s="4">
        <f>Tabla1_1[[#This Row],[Total Selling Value]]-Tabla1_1[[#This Row],[total_discount_value]]-Tabla1_1[[#This Row],[Total Buying Value]]</f>
        <v>10.233000000000004</v>
      </c>
      <c r="AA475" s="23">
        <f>Tabla1_1[[#This Row],[beneficio_descuento]]/Tabla1_1[[#This Row],[Total Selling Value]]</f>
        <v>3.5420560747663567E-2</v>
      </c>
    </row>
    <row r="476" spans="1:27">
      <c r="A476">
        <v>44857</v>
      </c>
      <c r="B476" t="s">
        <v>20</v>
      </c>
      <c r="C476" t="s">
        <v>709</v>
      </c>
      <c r="D476">
        <v>14</v>
      </c>
      <c r="E476" t="s">
        <v>71</v>
      </c>
      <c r="F476" t="s">
        <v>138</v>
      </c>
      <c r="G476">
        <v>14</v>
      </c>
      <c r="H476" t="s">
        <v>73</v>
      </c>
      <c r="I476" t="s">
        <v>117</v>
      </c>
      <c r="J476" t="s">
        <v>122</v>
      </c>
      <c r="K476" s="4">
        <v>144</v>
      </c>
      <c r="L476" s="4">
        <v>156.96</v>
      </c>
      <c r="M476" s="4">
        <v>2016</v>
      </c>
      <c r="N476" s="4">
        <v>2197.44</v>
      </c>
      <c r="O476">
        <v>23</v>
      </c>
      <c r="P476" t="s">
        <v>135</v>
      </c>
      <c r="Q476">
        <v>2022</v>
      </c>
      <c r="R476" s="3">
        <v>44857</v>
      </c>
      <c r="S476" s="4">
        <v>307.64160000000004</v>
      </c>
      <c r="T476" s="4">
        <v>12.960000000000008</v>
      </c>
      <c r="U476" s="4">
        <v>181.44000000000011</v>
      </c>
      <c r="V476" s="23">
        <v>8.2568807339449588E-2</v>
      </c>
      <c r="W476" t="s">
        <v>178</v>
      </c>
      <c r="X476" t="s">
        <v>219</v>
      </c>
      <c r="Y476" t="s">
        <v>698</v>
      </c>
      <c r="Z476" s="4">
        <f>Tabla1_1[[#This Row],[Total Selling Value]]-Tabla1_1[[#This Row],[total_discount_value]]-Tabla1_1[[#This Row],[Total Buying Value]]</f>
        <v>-126.20159999999987</v>
      </c>
      <c r="AA476" s="23">
        <f>Tabla1_1[[#This Row],[beneficio_descuento]]/Tabla1_1[[#This Row],[Total Selling Value]]</f>
        <v>-5.7431192660550398E-2</v>
      </c>
    </row>
    <row r="477" spans="1:27">
      <c r="A477">
        <v>44864</v>
      </c>
      <c r="B477" t="s">
        <v>30</v>
      </c>
      <c r="C477" t="s">
        <v>710</v>
      </c>
      <c r="D477">
        <v>3</v>
      </c>
      <c r="E477" t="s">
        <v>70</v>
      </c>
      <c r="F477" t="s">
        <v>138</v>
      </c>
      <c r="G477">
        <v>39</v>
      </c>
      <c r="H477" t="s">
        <v>80</v>
      </c>
      <c r="I477" t="s">
        <v>118</v>
      </c>
      <c r="J477" t="s">
        <v>122</v>
      </c>
      <c r="K477" s="4">
        <v>120</v>
      </c>
      <c r="L477" s="4">
        <v>162</v>
      </c>
      <c r="M477" s="4">
        <v>360</v>
      </c>
      <c r="N477" s="4">
        <v>486</v>
      </c>
      <c r="O477">
        <v>30</v>
      </c>
      <c r="P477" t="s">
        <v>135</v>
      </c>
      <c r="Q477">
        <v>2022</v>
      </c>
      <c r="R477" s="3">
        <v>44864</v>
      </c>
      <c r="S477" s="4">
        <v>189.54000000000002</v>
      </c>
      <c r="T477" s="4">
        <v>42</v>
      </c>
      <c r="U477" s="4">
        <v>126</v>
      </c>
      <c r="V477" s="23">
        <v>0.25925925925925924</v>
      </c>
      <c r="W477" t="s">
        <v>179</v>
      </c>
      <c r="X477" t="s">
        <v>219</v>
      </c>
      <c r="Y477" t="s">
        <v>698</v>
      </c>
      <c r="Z477" s="4">
        <f>Tabla1_1[[#This Row],[Total Selling Value]]-Tabla1_1[[#This Row],[total_discount_value]]-Tabla1_1[[#This Row],[Total Buying Value]]</f>
        <v>-63.54000000000002</v>
      </c>
      <c r="AA477" s="23">
        <f>Tabla1_1[[#This Row],[beneficio_descuento]]/Tabla1_1[[#This Row],[Total Selling Value]]</f>
        <v>-0.1307407407407408</v>
      </c>
    </row>
    <row r="478" spans="1:27">
      <c r="A478">
        <v>44865</v>
      </c>
      <c r="B478" t="s">
        <v>21</v>
      </c>
      <c r="C478" t="s">
        <v>711</v>
      </c>
      <c r="D478">
        <v>8</v>
      </c>
      <c r="E478" t="s">
        <v>70</v>
      </c>
      <c r="F478" t="s">
        <v>71</v>
      </c>
      <c r="G478">
        <v>15</v>
      </c>
      <c r="H478" t="s">
        <v>74</v>
      </c>
      <c r="I478" t="s">
        <v>118</v>
      </c>
      <c r="J478" t="s">
        <v>123</v>
      </c>
      <c r="K478" s="4">
        <v>72</v>
      </c>
      <c r="L478" s="4">
        <v>79.92</v>
      </c>
      <c r="M478" s="4">
        <v>576</v>
      </c>
      <c r="N478" s="4">
        <v>639.36</v>
      </c>
      <c r="O478">
        <v>31</v>
      </c>
      <c r="P478" t="s">
        <v>135</v>
      </c>
      <c r="Q478">
        <v>2022</v>
      </c>
      <c r="R478" s="3">
        <v>44865</v>
      </c>
      <c r="S478" s="4">
        <v>95.903999999999996</v>
      </c>
      <c r="T478" s="4">
        <v>7.9200000000000017</v>
      </c>
      <c r="U478" s="4">
        <v>63.360000000000014</v>
      </c>
      <c r="V478" s="23">
        <v>9.9099099099099114E-2</v>
      </c>
      <c r="W478" t="s">
        <v>179</v>
      </c>
      <c r="X478" t="s">
        <v>216</v>
      </c>
      <c r="Y478" t="s">
        <v>698</v>
      </c>
      <c r="Z478" s="4">
        <f>Tabla1_1[[#This Row],[Total Selling Value]]-Tabla1_1[[#This Row],[total_discount_value]]-Tabla1_1[[#This Row],[Total Buying Value]]</f>
        <v>-32.543999999999983</v>
      </c>
      <c r="AA478" s="23">
        <f>Tabla1_1[[#This Row],[beneficio_descuento]]/Tabla1_1[[#This Row],[Total Selling Value]]</f>
        <v>-5.0900900900900874E-2</v>
      </c>
    </row>
    <row r="479" spans="1:27">
      <c r="A479">
        <v>44866</v>
      </c>
      <c r="B479" t="s">
        <v>55</v>
      </c>
      <c r="C479" t="s">
        <v>712</v>
      </c>
      <c r="D479">
        <v>15</v>
      </c>
      <c r="E479" t="s">
        <v>68</v>
      </c>
      <c r="F479" t="s">
        <v>71</v>
      </c>
      <c r="G479">
        <v>16</v>
      </c>
      <c r="H479" t="s">
        <v>107</v>
      </c>
      <c r="I479" t="s">
        <v>120</v>
      </c>
      <c r="J479" t="s">
        <v>123</v>
      </c>
      <c r="K479" s="4">
        <v>73</v>
      </c>
      <c r="L479" s="4">
        <v>94.17</v>
      </c>
      <c r="M479" s="4">
        <v>1095</v>
      </c>
      <c r="N479" s="4">
        <v>1412.55</v>
      </c>
      <c r="O479">
        <v>1</v>
      </c>
      <c r="P479" t="s">
        <v>136</v>
      </c>
      <c r="Q479">
        <v>2022</v>
      </c>
      <c r="R479" s="3">
        <v>44866</v>
      </c>
      <c r="S479" s="4">
        <v>226.00800000000001</v>
      </c>
      <c r="T479" s="4">
        <v>21.17</v>
      </c>
      <c r="U479" s="4">
        <v>317.55</v>
      </c>
      <c r="V479" s="23">
        <v>0.22480620155038761</v>
      </c>
      <c r="W479" t="s">
        <v>147</v>
      </c>
      <c r="X479" t="s">
        <v>216</v>
      </c>
      <c r="Y479" t="s">
        <v>713</v>
      </c>
      <c r="Z479" s="4">
        <f>Tabla1_1[[#This Row],[Total Selling Value]]-Tabla1_1[[#This Row],[total_discount_value]]-Tabla1_1[[#This Row],[Total Buying Value]]</f>
        <v>91.541999999999916</v>
      </c>
      <c r="AA479" s="23">
        <f>Tabla1_1[[#This Row],[beneficio_descuento]]/Tabla1_1[[#This Row],[Total Selling Value]]</f>
        <v>6.4806201550387535E-2</v>
      </c>
    </row>
    <row r="480" spans="1:27">
      <c r="A480">
        <v>44867</v>
      </c>
      <c r="B480" t="s">
        <v>47</v>
      </c>
      <c r="C480" t="s">
        <v>714</v>
      </c>
      <c r="D480">
        <v>15</v>
      </c>
      <c r="E480" t="s">
        <v>68</v>
      </c>
      <c r="F480" t="s">
        <v>138</v>
      </c>
      <c r="G480">
        <v>8</v>
      </c>
      <c r="H480" t="s">
        <v>98</v>
      </c>
      <c r="I480" t="s">
        <v>120</v>
      </c>
      <c r="J480" t="s">
        <v>125</v>
      </c>
      <c r="K480" s="4">
        <v>12</v>
      </c>
      <c r="L480" s="4">
        <v>15.72</v>
      </c>
      <c r="M480" s="4">
        <v>180</v>
      </c>
      <c r="N480" s="4">
        <v>235.8</v>
      </c>
      <c r="O480">
        <v>2</v>
      </c>
      <c r="P480" t="s">
        <v>136</v>
      </c>
      <c r="Q480">
        <v>2022</v>
      </c>
      <c r="R480" s="3">
        <v>44867</v>
      </c>
      <c r="S480" s="4">
        <v>18.864000000000001</v>
      </c>
      <c r="T480" s="4">
        <v>3.7200000000000006</v>
      </c>
      <c r="U480" s="4">
        <v>55.800000000000011</v>
      </c>
      <c r="V480" s="23">
        <v>0.23664122137404583</v>
      </c>
      <c r="W480" t="s">
        <v>179</v>
      </c>
      <c r="X480" t="s">
        <v>219</v>
      </c>
      <c r="Y480" t="s">
        <v>713</v>
      </c>
      <c r="Z480" s="4">
        <f>Tabla1_1[[#This Row],[Total Selling Value]]-Tabla1_1[[#This Row],[total_discount_value]]-Tabla1_1[[#This Row],[Total Buying Value]]</f>
        <v>36.936000000000007</v>
      </c>
      <c r="AA480" s="23">
        <f>Tabla1_1[[#This Row],[beneficio_descuento]]/Tabla1_1[[#This Row],[Total Selling Value]]</f>
        <v>0.15664122137404582</v>
      </c>
    </row>
    <row r="481" spans="1:27">
      <c r="A481">
        <v>44867</v>
      </c>
      <c r="B481" t="s">
        <v>48</v>
      </c>
      <c r="C481" t="s">
        <v>715</v>
      </c>
      <c r="D481">
        <v>15</v>
      </c>
      <c r="E481" t="s">
        <v>70</v>
      </c>
      <c r="F481" t="s">
        <v>138</v>
      </c>
      <c r="G481">
        <v>53</v>
      </c>
      <c r="H481" t="s">
        <v>99</v>
      </c>
      <c r="I481" t="s">
        <v>121</v>
      </c>
      <c r="J481" t="s">
        <v>122</v>
      </c>
      <c r="K481" s="4">
        <v>148</v>
      </c>
      <c r="L481" s="4">
        <v>201.28</v>
      </c>
      <c r="M481" s="4">
        <v>2220</v>
      </c>
      <c r="N481" s="4">
        <v>3019.2</v>
      </c>
      <c r="O481">
        <v>2</v>
      </c>
      <c r="P481" t="s">
        <v>136</v>
      </c>
      <c r="Q481">
        <v>2022</v>
      </c>
      <c r="R481" s="3">
        <v>44867</v>
      </c>
      <c r="S481" s="4">
        <v>1600.1759999999999</v>
      </c>
      <c r="T481" s="4">
        <v>53.28</v>
      </c>
      <c r="U481" s="4">
        <v>799.2</v>
      </c>
      <c r="V481" s="23">
        <v>0.26470588235294124</v>
      </c>
      <c r="W481" t="s">
        <v>178</v>
      </c>
      <c r="X481" t="s">
        <v>219</v>
      </c>
      <c r="Y481" t="s">
        <v>713</v>
      </c>
      <c r="Z481" s="4">
        <f>Tabla1_1[[#This Row],[Total Selling Value]]-Tabla1_1[[#This Row],[total_discount_value]]-Tabla1_1[[#This Row],[Total Buying Value]]</f>
        <v>-800.97600000000011</v>
      </c>
      <c r="AA481" s="23">
        <f>Tabla1_1[[#This Row],[beneficio_descuento]]/Tabla1_1[[#This Row],[Total Selling Value]]</f>
        <v>-0.2652941176470589</v>
      </c>
    </row>
    <row r="482" spans="1:27">
      <c r="A482">
        <v>44867</v>
      </c>
      <c r="B482" t="s">
        <v>24</v>
      </c>
      <c r="C482" t="s">
        <v>716</v>
      </c>
      <c r="D482">
        <v>5</v>
      </c>
      <c r="E482" t="s">
        <v>70</v>
      </c>
      <c r="F482" t="s">
        <v>138</v>
      </c>
      <c r="G482">
        <v>50</v>
      </c>
      <c r="H482" t="s">
        <v>77</v>
      </c>
      <c r="I482" t="s">
        <v>121</v>
      </c>
      <c r="J482" t="s">
        <v>125</v>
      </c>
      <c r="K482" s="4">
        <v>5</v>
      </c>
      <c r="L482" s="4">
        <v>6.7</v>
      </c>
      <c r="M482" s="4">
        <v>25</v>
      </c>
      <c r="N482" s="4">
        <v>33.5</v>
      </c>
      <c r="O482">
        <v>2</v>
      </c>
      <c r="P482" t="s">
        <v>136</v>
      </c>
      <c r="Q482">
        <v>2022</v>
      </c>
      <c r="R482" s="3">
        <v>44867</v>
      </c>
      <c r="S482" s="4">
        <v>16.75</v>
      </c>
      <c r="T482" s="4">
        <v>1.7000000000000002</v>
      </c>
      <c r="U482" s="4">
        <v>8.5</v>
      </c>
      <c r="V482" s="23">
        <v>0.2537313432835821</v>
      </c>
      <c r="W482" t="s">
        <v>179</v>
      </c>
      <c r="X482" t="s">
        <v>219</v>
      </c>
      <c r="Y482" t="s">
        <v>713</v>
      </c>
      <c r="Z482" s="4">
        <f>Tabla1_1[[#This Row],[Total Selling Value]]-Tabla1_1[[#This Row],[total_discount_value]]-Tabla1_1[[#This Row],[Total Buying Value]]</f>
        <v>-8.25</v>
      </c>
      <c r="AA482" s="23">
        <f>Tabla1_1[[#This Row],[beneficio_descuento]]/Tabla1_1[[#This Row],[Total Selling Value]]</f>
        <v>-0.2462686567164179</v>
      </c>
    </row>
    <row r="483" spans="1:27">
      <c r="A483">
        <v>44868</v>
      </c>
      <c r="B483" t="s">
        <v>34</v>
      </c>
      <c r="C483" t="s">
        <v>717</v>
      </c>
      <c r="D483">
        <v>11</v>
      </c>
      <c r="E483" t="s">
        <v>71</v>
      </c>
      <c r="F483" t="s">
        <v>71</v>
      </c>
      <c r="G483">
        <v>26</v>
      </c>
      <c r="H483" t="s">
        <v>84</v>
      </c>
      <c r="I483" t="s">
        <v>117</v>
      </c>
      <c r="J483" t="s">
        <v>124</v>
      </c>
      <c r="K483" s="4">
        <v>61</v>
      </c>
      <c r="L483" s="4">
        <v>76.25</v>
      </c>
      <c r="M483" s="4">
        <v>671</v>
      </c>
      <c r="N483" s="4">
        <v>838.75</v>
      </c>
      <c r="O483">
        <v>3</v>
      </c>
      <c r="P483" t="s">
        <v>136</v>
      </c>
      <c r="Q483">
        <v>2022</v>
      </c>
      <c r="R483" s="3">
        <v>44868</v>
      </c>
      <c r="S483" s="4">
        <v>218.07500000000002</v>
      </c>
      <c r="T483" s="4">
        <v>15.25</v>
      </c>
      <c r="U483" s="4">
        <v>167.75</v>
      </c>
      <c r="V483" s="23">
        <v>0.2</v>
      </c>
      <c r="W483" t="s">
        <v>179</v>
      </c>
      <c r="X483" t="s">
        <v>216</v>
      </c>
      <c r="Y483" t="s">
        <v>713</v>
      </c>
      <c r="Z483" s="4">
        <f>Tabla1_1[[#This Row],[Total Selling Value]]-Tabla1_1[[#This Row],[total_discount_value]]-Tabla1_1[[#This Row],[Total Buying Value]]</f>
        <v>-50.325000000000045</v>
      </c>
      <c r="AA483" s="23">
        <f>Tabla1_1[[#This Row],[beneficio_descuento]]/Tabla1_1[[#This Row],[Total Selling Value]]</f>
        <v>-6.0000000000000053E-2</v>
      </c>
    </row>
    <row r="484" spans="1:27">
      <c r="A484">
        <v>44869</v>
      </c>
      <c r="B484" t="s">
        <v>45</v>
      </c>
      <c r="C484" t="s">
        <v>718</v>
      </c>
      <c r="D484">
        <v>10</v>
      </c>
      <c r="E484" t="s">
        <v>70</v>
      </c>
      <c r="F484" t="s">
        <v>71</v>
      </c>
      <c r="G484">
        <v>7</v>
      </c>
      <c r="H484" t="s">
        <v>96</v>
      </c>
      <c r="I484" t="s">
        <v>119</v>
      </c>
      <c r="J484" t="s">
        <v>123</v>
      </c>
      <c r="K484" s="4">
        <v>83</v>
      </c>
      <c r="L484" s="4">
        <v>94.62</v>
      </c>
      <c r="M484" s="4">
        <v>830</v>
      </c>
      <c r="N484" s="4">
        <v>946.2</v>
      </c>
      <c r="O484">
        <v>4</v>
      </c>
      <c r="P484" t="s">
        <v>136</v>
      </c>
      <c r="Q484">
        <v>2022</v>
      </c>
      <c r="R484" s="3">
        <v>44869</v>
      </c>
      <c r="S484" s="4">
        <v>66.234000000000009</v>
      </c>
      <c r="T484" s="4">
        <v>11.620000000000005</v>
      </c>
      <c r="U484" s="4">
        <v>116.20000000000005</v>
      </c>
      <c r="V484" s="23">
        <v>0.1228070175438597</v>
      </c>
      <c r="W484" t="s">
        <v>147</v>
      </c>
      <c r="X484" t="s">
        <v>216</v>
      </c>
      <c r="Y484" t="s">
        <v>713</v>
      </c>
      <c r="Z484" s="4">
        <f>Tabla1_1[[#This Row],[Total Selling Value]]-Tabla1_1[[#This Row],[total_discount_value]]-Tabla1_1[[#This Row],[Total Buying Value]]</f>
        <v>49.966000000000008</v>
      </c>
      <c r="AA484" s="23">
        <f>Tabla1_1[[#This Row],[beneficio_descuento]]/Tabla1_1[[#This Row],[Total Selling Value]]</f>
        <v>5.2807017543859656E-2</v>
      </c>
    </row>
    <row r="485" spans="1:27">
      <c r="A485">
        <v>44870</v>
      </c>
      <c r="B485" t="s">
        <v>60</v>
      </c>
      <c r="C485" t="s">
        <v>719</v>
      </c>
      <c r="D485">
        <v>15</v>
      </c>
      <c r="E485" t="s">
        <v>70</v>
      </c>
      <c r="F485" t="s">
        <v>138</v>
      </c>
      <c r="G485">
        <v>34</v>
      </c>
      <c r="H485" t="s">
        <v>112</v>
      </c>
      <c r="I485" t="s">
        <v>120</v>
      </c>
      <c r="J485" t="s">
        <v>122</v>
      </c>
      <c r="K485" s="4">
        <v>150</v>
      </c>
      <c r="L485" s="4">
        <v>210</v>
      </c>
      <c r="M485" s="4">
        <v>2250</v>
      </c>
      <c r="N485" s="4">
        <v>3150</v>
      </c>
      <c r="O485">
        <v>5</v>
      </c>
      <c r="P485" t="s">
        <v>136</v>
      </c>
      <c r="Q485">
        <v>2022</v>
      </c>
      <c r="R485" s="3">
        <v>44870</v>
      </c>
      <c r="S485" s="4">
        <v>1071</v>
      </c>
      <c r="T485" s="4">
        <v>60</v>
      </c>
      <c r="U485" s="4">
        <v>900</v>
      </c>
      <c r="V485" s="23">
        <v>0.2857142857142857</v>
      </c>
      <c r="W485" t="s">
        <v>178</v>
      </c>
      <c r="X485" t="s">
        <v>219</v>
      </c>
      <c r="Y485" t="s">
        <v>713</v>
      </c>
      <c r="Z485" s="4">
        <f>Tabla1_1[[#This Row],[Total Selling Value]]-Tabla1_1[[#This Row],[total_discount_value]]-Tabla1_1[[#This Row],[Total Buying Value]]</f>
        <v>-171</v>
      </c>
      <c r="AA485" s="23">
        <f>Tabla1_1[[#This Row],[beneficio_descuento]]/Tabla1_1[[#This Row],[Total Selling Value]]</f>
        <v>-5.4285714285714284E-2</v>
      </c>
    </row>
    <row r="486" spans="1:27">
      <c r="A486">
        <v>44871</v>
      </c>
      <c r="B486" t="s">
        <v>43</v>
      </c>
      <c r="C486" t="s">
        <v>720</v>
      </c>
      <c r="D486">
        <v>13</v>
      </c>
      <c r="E486" t="s">
        <v>70</v>
      </c>
      <c r="F486" t="s">
        <v>138</v>
      </c>
      <c r="G486">
        <v>9</v>
      </c>
      <c r="H486" t="s">
        <v>94</v>
      </c>
      <c r="I486" t="s">
        <v>118</v>
      </c>
      <c r="J486" t="s">
        <v>123</v>
      </c>
      <c r="K486" s="4">
        <v>67</v>
      </c>
      <c r="L486" s="4">
        <v>83.08</v>
      </c>
      <c r="M486" s="4">
        <v>871</v>
      </c>
      <c r="N486" s="4">
        <v>1080.04</v>
      </c>
      <c r="O486">
        <v>6</v>
      </c>
      <c r="P486" t="s">
        <v>136</v>
      </c>
      <c r="Q486">
        <v>2022</v>
      </c>
      <c r="R486" s="3">
        <v>44871</v>
      </c>
      <c r="S486" s="4">
        <v>97.203599999999994</v>
      </c>
      <c r="T486" s="4">
        <v>16.079999999999998</v>
      </c>
      <c r="U486" s="4">
        <v>209.03999999999996</v>
      </c>
      <c r="V486" s="23">
        <v>0.19354838709677416</v>
      </c>
      <c r="W486" t="s">
        <v>147</v>
      </c>
      <c r="X486" t="s">
        <v>219</v>
      </c>
      <c r="Y486" t="s">
        <v>713</v>
      </c>
      <c r="Z486" s="4">
        <f>Tabla1_1[[#This Row],[Total Selling Value]]-Tabla1_1[[#This Row],[total_discount_value]]-Tabla1_1[[#This Row],[Total Buying Value]]</f>
        <v>111.83639999999991</v>
      </c>
      <c r="AA486" s="23">
        <f>Tabla1_1[[#This Row],[beneficio_descuento]]/Tabla1_1[[#This Row],[Total Selling Value]]</f>
        <v>0.10354838709677412</v>
      </c>
    </row>
    <row r="487" spans="1:27">
      <c r="A487">
        <v>44871</v>
      </c>
      <c r="B487" t="s">
        <v>47</v>
      </c>
      <c r="C487" t="s">
        <v>721</v>
      </c>
      <c r="D487">
        <v>13</v>
      </c>
      <c r="E487" t="s">
        <v>71</v>
      </c>
      <c r="F487" t="s">
        <v>71</v>
      </c>
      <c r="G487">
        <v>48</v>
      </c>
      <c r="H487" t="s">
        <v>98</v>
      </c>
      <c r="I487" t="s">
        <v>120</v>
      </c>
      <c r="J487" t="s">
        <v>125</v>
      </c>
      <c r="K487" s="4">
        <v>12</v>
      </c>
      <c r="L487" s="4">
        <v>15.72</v>
      </c>
      <c r="M487" s="4">
        <v>156</v>
      </c>
      <c r="N487" s="4">
        <v>204.36</v>
      </c>
      <c r="O487">
        <v>6</v>
      </c>
      <c r="P487" t="s">
        <v>136</v>
      </c>
      <c r="Q487">
        <v>2022</v>
      </c>
      <c r="R487" s="3">
        <v>44871</v>
      </c>
      <c r="S487" s="4">
        <v>98.092799999999997</v>
      </c>
      <c r="T487" s="4">
        <v>3.7200000000000006</v>
      </c>
      <c r="U487" s="4">
        <v>48.360000000000007</v>
      </c>
      <c r="V487" s="23">
        <v>0.23664122137404581</v>
      </c>
      <c r="W487" t="s">
        <v>179</v>
      </c>
      <c r="X487" t="s">
        <v>216</v>
      </c>
      <c r="Y487" t="s">
        <v>713</v>
      </c>
      <c r="Z487" s="4">
        <f>Tabla1_1[[#This Row],[Total Selling Value]]-Tabla1_1[[#This Row],[total_discount_value]]-Tabla1_1[[#This Row],[Total Buying Value]]</f>
        <v>-49.732799999999983</v>
      </c>
      <c r="AA487" s="23">
        <f>Tabla1_1[[#This Row],[beneficio_descuento]]/Tabla1_1[[#This Row],[Total Selling Value]]</f>
        <v>-0.24335877862595409</v>
      </c>
    </row>
    <row r="488" spans="1:27">
      <c r="A488">
        <v>44871</v>
      </c>
      <c r="B488" t="s">
        <v>30</v>
      </c>
      <c r="C488" t="s">
        <v>722</v>
      </c>
      <c r="D488">
        <v>13</v>
      </c>
      <c r="E488" t="s">
        <v>70</v>
      </c>
      <c r="F488" t="s">
        <v>138</v>
      </c>
      <c r="G488">
        <v>27</v>
      </c>
      <c r="H488" t="s">
        <v>80</v>
      </c>
      <c r="I488" t="s">
        <v>118</v>
      </c>
      <c r="J488" t="s">
        <v>122</v>
      </c>
      <c r="K488" s="4">
        <v>120</v>
      </c>
      <c r="L488" s="4">
        <v>162</v>
      </c>
      <c r="M488" s="4">
        <v>1560</v>
      </c>
      <c r="N488" s="4">
        <v>2106</v>
      </c>
      <c r="O488">
        <v>6</v>
      </c>
      <c r="P488" t="s">
        <v>136</v>
      </c>
      <c r="Q488">
        <v>2022</v>
      </c>
      <c r="R488" s="3">
        <v>44871</v>
      </c>
      <c r="S488" s="4">
        <v>568.62</v>
      </c>
      <c r="T488" s="4">
        <v>42</v>
      </c>
      <c r="U488" s="4">
        <v>546</v>
      </c>
      <c r="V488" s="23">
        <v>0.25925925925925924</v>
      </c>
      <c r="W488" t="s">
        <v>178</v>
      </c>
      <c r="X488" t="s">
        <v>219</v>
      </c>
      <c r="Y488" t="s">
        <v>713</v>
      </c>
      <c r="Z488" s="4">
        <f>Tabla1_1[[#This Row],[Total Selling Value]]-Tabla1_1[[#This Row],[total_discount_value]]-Tabla1_1[[#This Row],[Total Buying Value]]</f>
        <v>-22.619999999999891</v>
      </c>
      <c r="AA488" s="23">
        <f>Tabla1_1[[#This Row],[beneficio_descuento]]/Tabla1_1[[#This Row],[Total Selling Value]]</f>
        <v>-1.074074074074069E-2</v>
      </c>
    </row>
    <row r="489" spans="1:27">
      <c r="A489">
        <v>44872</v>
      </c>
      <c r="B489" t="s">
        <v>37</v>
      </c>
      <c r="C489" t="s">
        <v>723</v>
      </c>
      <c r="D489">
        <v>13</v>
      </c>
      <c r="E489" t="s">
        <v>71</v>
      </c>
      <c r="F489" t="s">
        <v>138</v>
      </c>
      <c r="G489">
        <v>53</v>
      </c>
      <c r="H489" t="s">
        <v>87</v>
      </c>
      <c r="I489" t="s">
        <v>118</v>
      </c>
      <c r="J489" t="s">
        <v>123</v>
      </c>
      <c r="K489" s="4">
        <v>90</v>
      </c>
      <c r="L489" s="4">
        <v>115.2</v>
      </c>
      <c r="M489" s="4">
        <v>1170</v>
      </c>
      <c r="N489" s="4">
        <v>1497.6</v>
      </c>
      <c r="O489">
        <v>7</v>
      </c>
      <c r="P489" t="s">
        <v>136</v>
      </c>
      <c r="Q489">
        <v>2022</v>
      </c>
      <c r="R489" s="3">
        <v>44872</v>
      </c>
      <c r="S489" s="4">
        <v>793.72799999999995</v>
      </c>
      <c r="T489" s="4">
        <v>25.200000000000003</v>
      </c>
      <c r="U489" s="4">
        <v>327.60000000000002</v>
      </c>
      <c r="V489" s="23">
        <v>0.21875000000000003</v>
      </c>
      <c r="W489" t="s">
        <v>147</v>
      </c>
      <c r="X489" t="s">
        <v>219</v>
      </c>
      <c r="Y489" t="s">
        <v>713</v>
      </c>
      <c r="Z489" s="4">
        <f>Tabla1_1[[#This Row],[Total Selling Value]]-Tabla1_1[[#This Row],[total_discount_value]]-Tabla1_1[[#This Row],[Total Buying Value]]</f>
        <v>-466.12800000000004</v>
      </c>
      <c r="AA489" s="23">
        <f>Tabla1_1[[#This Row],[beneficio_descuento]]/Tabla1_1[[#This Row],[Total Selling Value]]</f>
        <v>-0.31125000000000003</v>
      </c>
    </row>
    <row r="490" spans="1:27">
      <c r="A490">
        <v>44873</v>
      </c>
      <c r="B490" t="s">
        <v>63</v>
      </c>
      <c r="C490" t="s">
        <v>724</v>
      </c>
      <c r="D490">
        <v>11</v>
      </c>
      <c r="E490" t="s">
        <v>68</v>
      </c>
      <c r="F490" t="s">
        <v>138</v>
      </c>
      <c r="G490">
        <v>14</v>
      </c>
      <c r="H490" t="s">
        <v>116</v>
      </c>
      <c r="I490" t="s">
        <v>121</v>
      </c>
      <c r="J490" t="s">
        <v>123</v>
      </c>
      <c r="K490" s="4">
        <v>90</v>
      </c>
      <c r="L490" s="4">
        <v>96.3</v>
      </c>
      <c r="M490" s="4">
        <v>990</v>
      </c>
      <c r="N490" s="4">
        <v>1059.3</v>
      </c>
      <c r="O490">
        <v>8</v>
      </c>
      <c r="P490" t="s">
        <v>136</v>
      </c>
      <c r="Q490">
        <v>2022</v>
      </c>
      <c r="R490" s="3">
        <v>44873</v>
      </c>
      <c r="S490" s="4">
        <v>148.30200000000002</v>
      </c>
      <c r="T490" s="4">
        <v>6.2999999999999972</v>
      </c>
      <c r="U490" s="4">
        <v>69.299999999999969</v>
      </c>
      <c r="V490" s="23">
        <v>6.5420560747663531E-2</v>
      </c>
      <c r="W490" t="s">
        <v>147</v>
      </c>
      <c r="X490" t="s">
        <v>219</v>
      </c>
      <c r="Y490" t="s">
        <v>713</v>
      </c>
      <c r="Z490" s="4">
        <f>Tabla1_1[[#This Row],[Total Selling Value]]-Tabla1_1[[#This Row],[total_discount_value]]-Tabla1_1[[#This Row],[Total Buying Value]]</f>
        <v>-79.002000000000066</v>
      </c>
      <c r="AA490" s="23">
        <f>Tabla1_1[[#This Row],[beneficio_descuento]]/Tabla1_1[[#This Row],[Total Selling Value]]</f>
        <v>-7.457943925233651E-2</v>
      </c>
    </row>
    <row r="491" spans="1:27">
      <c r="A491">
        <v>44873</v>
      </c>
      <c r="B491" t="s">
        <v>60</v>
      </c>
      <c r="C491" t="s">
        <v>725</v>
      </c>
      <c r="D491">
        <v>10</v>
      </c>
      <c r="E491" t="s">
        <v>68</v>
      </c>
      <c r="F491" t="s">
        <v>71</v>
      </c>
      <c r="G491">
        <v>34</v>
      </c>
      <c r="H491" t="s">
        <v>112</v>
      </c>
      <c r="I491" t="s">
        <v>120</v>
      </c>
      <c r="J491" t="s">
        <v>122</v>
      </c>
      <c r="K491" s="4">
        <v>150</v>
      </c>
      <c r="L491" s="4">
        <v>210</v>
      </c>
      <c r="M491" s="4">
        <v>1500</v>
      </c>
      <c r="N491" s="4">
        <v>2100</v>
      </c>
      <c r="O491">
        <v>8</v>
      </c>
      <c r="P491" t="s">
        <v>136</v>
      </c>
      <c r="Q491">
        <v>2022</v>
      </c>
      <c r="R491" s="3">
        <v>44873</v>
      </c>
      <c r="S491" s="4">
        <v>714</v>
      </c>
      <c r="T491" s="4">
        <v>60</v>
      </c>
      <c r="U491" s="4">
        <v>600</v>
      </c>
      <c r="V491" s="23">
        <v>0.2857142857142857</v>
      </c>
      <c r="W491" t="s">
        <v>178</v>
      </c>
      <c r="X491" t="s">
        <v>216</v>
      </c>
      <c r="Y491" t="s">
        <v>713</v>
      </c>
      <c r="Z491" s="4">
        <f>Tabla1_1[[#This Row],[Total Selling Value]]-Tabla1_1[[#This Row],[total_discount_value]]-Tabla1_1[[#This Row],[Total Buying Value]]</f>
        <v>-114</v>
      </c>
      <c r="AA491" s="23">
        <f>Tabla1_1[[#This Row],[beneficio_descuento]]/Tabla1_1[[#This Row],[Total Selling Value]]</f>
        <v>-5.4285714285714284E-2</v>
      </c>
    </row>
    <row r="492" spans="1:27">
      <c r="A492">
        <v>44874</v>
      </c>
      <c r="B492" t="s">
        <v>46</v>
      </c>
      <c r="C492" t="s">
        <v>726</v>
      </c>
      <c r="D492">
        <v>8</v>
      </c>
      <c r="E492" t="s">
        <v>71</v>
      </c>
      <c r="F492" t="s">
        <v>138</v>
      </c>
      <c r="G492">
        <v>18</v>
      </c>
      <c r="H492" t="s">
        <v>97</v>
      </c>
      <c r="I492" t="s">
        <v>121</v>
      </c>
      <c r="J492" t="s">
        <v>124</v>
      </c>
      <c r="K492" s="4">
        <v>48</v>
      </c>
      <c r="L492" s="4">
        <v>57.12</v>
      </c>
      <c r="M492" s="4">
        <v>384</v>
      </c>
      <c r="N492" s="4">
        <v>456.96</v>
      </c>
      <c r="O492">
        <v>9</v>
      </c>
      <c r="P492" t="s">
        <v>136</v>
      </c>
      <c r="Q492">
        <v>2022</v>
      </c>
      <c r="R492" s="3">
        <v>44874</v>
      </c>
      <c r="S492" s="4">
        <v>82.252799999999993</v>
      </c>
      <c r="T492" s="4">
        <v>9.1199999999999974</v>
      </c>
      <c r="U492" s="4">
        <v>72.95999999999998</v>
      </c>
      <c r="V492" s="23">
        <v>0.15966386554621845</v>
      </c>
      <c r="W492" t="s">
        <v>179</v>
      </c>
      <c r="X492" t="s">
        <v>219</v>
      </c>
      <c r="Y492" t="s">
        <v>713</v>
      </c>
      <c r="Z492" s="4">
        <f>Tabla1_1[[#This Row],[Total Selling Value]]-Tabla1_1[[#This Row],[total_discount_value]]-Tabla1_1[[#This Row],[Total Buying Value]]</f>
        <v>-9.2927999999999997</v>
      </c>
      <c r="AA492" s="23">
        <f>Tabla1_1[[#This Row],[beneficio_descuento]]/Tabla1_1[[#This Row],[Total Selling Value]]</f>
        <v>-2.0336134453781515E-2</v>
      </c>
    </row>
    <row r="493" spans="1:27">
      <c r="A493">
        <v>44875</v>
      </c>
      <c r="B493" t="s">
        <v>50</v>
      </c>
      <c r="C493" t="s">
        <v>727</v>
      </c>
      <c r="D493">
        <v>7</v>
      </c>
      <c r="E493" t="s">
        <v>70</v>
      </c>
      <c r="F493" t="s">
        <v>71</v>
      </c>
      <c r="G493">
        <v>14</v>
      </c>
      <c r="H493" t="s">
        <v>102</v>
      </c>
      <c r="I493" t="s">
        <v>120</v>
      </c>
      <c r="J493" t="s">
        <v>125</v>
      </c>
      <c r="K493" s="4">
        <v>37</v>
      </c>
      <c r="L493" s="4">
        <v>49.21</v>
      </c>
      <c r="M493" s="4">
        <v>259</v>
      </c>
      <c r="N493" s="4">
        <v>344.47</v>
      </c>
      <c r="O493">
        <v>10</v>
      </c>
      <c r="P493" t="s">
        <v>136</v>
      </c>
      <c r="Q493">
        <v>2022</v>
      </c>
      <c r="R493" s="3">
        <v>44875</v>
      </c>
      <c r="S493" s="4">
        <v>48.225800000000007</v>
      </c>
      <c r="T493" s="4">
        <v>12.21</v>
      </c>
      <c r="U493" s="4">
        <v>85.47</v>
      </c>
      <c r="V493" s="23">
        <v>0.24812030075187969</v>
      </c>
      <c r="W493" t="s">
        <v>179</v>
      </c>
      <c r="X493" t="s">
        <v>216</v>
      </c>
      <c r="Y493" t="s">
        <v>713</v>
      </c>
      <c r="Z493" s="4">
        <f>Tabla1_1[[#This Row],[Total Selling Value]]-Tabla1_1[[#This Row],[total_discount_value]]-Tabla1_1[[#This Row],[Total Buying Value]]</f>
        <v>37.244200000000035</v>
      </c>
      <c r="AA493" s="23">
        <f>Tabla1_1[[#This Row],[beneficio_descuento]]/Tabla1_1[[#This Row],[Total Selling Value]]</f>
        <v>0.1081203007518798</v>
      </c>
    </row>
    <row r="494" spans="1:27">
      <c r="A494">
        <v>44878</v>
      </c>
      <c r="B494" t="s">
        <v>46</v>
      </c>
      <c r="C494" t="s">
        <v>728</v>
      </c>
      <c r="D494">
        <v>10</v>
      </c>
      <c r="E494" t="s">
        <v>68</v>
      </c>
      <c r="F494" t="s">
        <v>138</v>
      </c>
      <c r="G494">
        <v>0</v>
      </c>
      <c r="H494" t="s">
        <v>97</v>
      </c>
      <c r="I494" t="s">
        <v>121</v>
      </c>
      <c r="J494" t="s">
        <v>124</v>
      </c>
      <c r="K494" s="4">
        <v>48</v>
      </c>
      <c r="L494" s="4">
        <v>57.12</v>
      </c>
      <c r="M494" s="4">
        <v>480</v>
      </c>
      <c r="N494" s="4">
        <v>571.20000000000005</v>
      </c>
      <c r="O494">
        <v>13</v>
      </c>
      <c r="P494" t="s">
        <v>136</v>
      </c>
      <c r="Q494">
        <v>2022</v>
      </c>
      <c r="R494" s="3">
        <v>44878</v>
      </c>
      <c r="S494" s="4">
        <v>0</v>
      </c>
      <c r="T494" s="4">
        <v>9.1199999999999974</v>
      </c>
      <c r="U494" s="4">
        <v>91.199999999999974</v>
      </c>
      <c r="V494" s="23">
        <v>0.15966386554621842</v>
      </c>
      <c r="W494" t="s">
        <v>179</v>
      </c>
      <c r="X494" t="s">
        <v>219</v>
      </c>
      <c r="Y494" t="s">
        <v>713</v>
      </c>
      <c r="Z494" s="4">
        <f>Tabla1_1[[#This Row],[Total Selling Value]]-Tabla1_1[[#This Row],[total_discount_value]]-Tabla1_1[[#This Row],[Total Buying Value]]</f>
        <v>91.200000000000045</v>
      </c>
      <c r="AA494" s="23">
        <f>Tabla1_1[[#This Row],[beneficio_descuento]]/Tabla1_1[[#This Row],[Total Selling Value]]</f>
        <v>0.15966386554621856</v>
      </c>
    </row>
    <row r="495" spans="1:27">
      <c r="A495">
        <v>44879</v>
      </c>
      <c r="B495" t="s">
        <v>49</v>
      </c>
      <c r="C495" t="s">
        <v>729</v>
      </c>
      <c r="D495">
        <v>1</v>
      </c>
      <c r="E495" t="s">
        <v>70</v>
      </c>
      <c r="F495" t="s">
        <v>138</v>
      </c>
      <c r="G495">
        <v>15</v>
      </c>
      <c r="H495" t="s">
        <v>101</v>
      </c>
      <c r="I495" t="s">
        <v>119</v>
      </c>
      <c r="J495" t="s">
        <v>123</v>
      </c>
      <c r="K495" s="4">
        <v>105</v>
      </c>
      <c r="L495" s="4">
        <v>142.80000000000001</v>
      </c>
      <c r="M495" s="4">
        <v>105</v>
      </c>
      <c r="N495" s="4">
        <v>142.80000000000001</v>
      </c>
      <c r="O495">
        <v>14</v>
      </c>
      <c r="P495" t="s">
        <v>136</v>
      </c>
      <c r="Q495">
        <v>2022</v>
      </c>
      <c r="R495" s="3">
        <v>44879</v>
      </c>
      <c r="S495" s="4">
        <v>21.42</v>
      </c>
      <c r="T495" s="4">
        <v>37.800000000000011</v>
      </c>
      <c r="U495" s="4">
        <v>37.800000000000011</v>
      </c>
      <c r="V495" s="23">
        <v>0.26470588235294124</v>
      </c>
      <c r="W495" t="s">
        <v>179</v>
      </c>
      <c r="X495" t="s">
        <v>219</v>
      </c>
      <c r="Y495" t="s">
        <v>713</v>
      </c>
      <c r="Z495" s="4">
        <f>Tabla1_1[[#This Row],[Total Selling Value]]-Tabla1_1[[#This Row],[total_discount_value]]-Tabla1_1[[#This Row],[Total Buying Value]]</f>
        <v>16.38000000000001</v>
      </c>
      <c r="AA495" s="23">
        <f>Tabla1_1[[#This Row],[beneficio_descuento]]/Tabla1_1[[#This Row],[Total Selling Value]]</f>
        <v>0.11470588235294124</v>
      </c>
    </row>
    <row r="496" spans="1:27">
      <c r="A496">
        <v>44880</v>
      </c>
      <c r="B496" t="s">
        <v>55</v>
      </c>
      <c r="C496" t="s">
        <v>730</v>
      </c>
      <c r="D496">
        <v>14</v>
      </c>
      <c r="E496" t="s">
        <v>70</v>
      </c>
      <c r="F496" t="s">
        <v>138</v>
      </c>
      <c r="G496">
        <v>4</v>
      </c>
      <c r="H496" t="s">
        <v>107</v>
      </c>
      <c r="I496" t="s">
        <v>120</v>
      </c>
      <c r="J496" t="s">
        <v>123</v>
      </c>
      <c r="K496" s="4">
        <v>73</v>
      </c>
      <c r="L496" s="4">
        <v>94.17</v>
      </c>
      <c r="M496" s="4">
        <v>1022</v>
      </c>
      <c r="N496" s="4">
        <v>1318.38</v>
      </c>
      <c r="O496">
        <v>15</v>
      </c>
      <c r="P496" t="s">
        <v>136</v>
      </c>
      <c r="Q496">
        <v>2022</v>
      </c>
      <c r="R496" s="3">
        <v>44880</v>
      </c>
      <c r="S496" s="4">
        <v>52.735200000000006</v>
      </c>
      <c r="T496" s="4">
        <v>21.17</v>
      </c>
      <c r="U496" s="4">
        <v>296.38</v>
      </c>
      <c r="V496" s="23">
        <v>0.22480620155038758</v>
      </c>
      <c r="W496" t="s">
        <v>147</v>
      </c>
      <c r="X496" t="s">
        <v>219</v>
      </c>
      <c r="Y496" t="s">
        <v>713</v>
      </c>
      <c r="Z496" s="4">
        <f>Tabla1_1[[#This Row],[Total Selling Value]]-Tabla1_1[[#This Row],[total_discount_value]]-Tabla1_1[[#This Row],[Total Buying Value]]</f>
        <v>243.64480000000003</v>
      </c>
      <c r="AA496" s="23">
        <f>Tabla1_1[[#This Row],[beneficio_descuento]]/Tabla1_1[[#This Row],[Total Selling Value]]</f>
        <v>0.1848062015503876</v>
      </c>
    </row>
    <row r="497" spans="1:27">
      <c r="A497">
        <v>44881</v>
      </c>
      <c r="B497" t="s">
        <v>59</v>
      </c>
      <c r="C497" t="s">
        <v>731</v>
      </c>
      <c r="D497">
        <v>8</v>
      </c>
      <c r="E497" t="s">
        <v>71</v>
      </c>
      <c r="F497" t="s">
        <v>71</v>
      </c>
      <c r="G497">
        <v>41</v>
      </c>
      <c r="H497" t="s">
        <v>111</v>
      </c>
      <c r="I497" t="s">
        <v>120</v>
      </c>
      <c r="J497" t="s">
        <v>122</v>
      </c>
      <c r="K497" s="4">
        <v>134</v>
      </c>
      <c r="L497" s="4">
        <v>156.78</v>
      </c>
      <c r="M497" s="4">
        <v>1072</v>
      </c>
      <c r="N497" s="4">
        <v>1254.24</v>
      </c>
      <c r="O497">
        <v>16</v>
      </c>
      <c r="P497" t="s">
        <v>136</v>
      </c>
      <c r="Q497">
        <v>2022</v>
      </c>
      <c r="R497" s="3">
        <v>44881</v>
      </c>
      <c r="S497" s="4">
        <v>514.23839999999996</v>
      </c>
      <c r="T497" s="4">
        <v>22.78</v>
      </c>
      <c r="U497" s="4">
        <v>182.24</v>
      </c>
      <c r="V497" s="23">
        <v>0.14529914529914531</v>
      </c>
      <c r="W497" t="s">
        <v>147</v>
      </c>
      <c r="X497" t="s">
        <v>216</v>
      </c>
      <c r="Y497" t="s">
        <v>713</v>
      </c>
      <c r="Z497" s="4">
        <f>Tabla1_1[[#This Row],[Total Selling Value]]-Tabla1_1[[#This Row],[total_discount_value]]-Tabla1_1[[#This Row],[Total Buying Value]]</f>
        <v>-331.99839999999995</v>
      </c>
      <c r="AA497" s="23">
        <f>Tabla1_1[[#This Row],[beneficio_descuento]]/Tabla1_1[[#This Row],[Total Selling Value]]</f>
        <v>-0.26470085470085464</v>
      </c>
    </row>
    <row r="498" spans="1:27">
      <c r="A498">
        <v>44883</v>
      </c>
      <c r="B498" t="s">
        <v>33</v>
      </c>
      <c r="C498" t="s">
        <v>732</v>
      </c>
      <c r="D498">
        <v>8</v>
      </c>
      <c r="E498" t="s">
        <v>70</v>
      </c>
      <c r="F498" t="s">
        <v>138</v>
      </c>
      <c r="G498">
        <v>33</v>
      </c>
      <c r="H498" t="s">
        <v>83</v>
      </c>
      <c r="I498" t="s">
        <v>121</v>
      </c>
      <c r="J498" t="s">
        <v>124</v>
      </c>
      <c r="K498" s="4">
        <v>55</v>
      </c>
      <c r="L498" s="4">
        <v>58.3</v>
      </c>
      <c r="M498" s="4">
        <v>440</v>
      </c>
      <c r="N498" s="4">
        <v>466.4</v>
      </c>
      <c r="O498">
        <v>18</v>
      </c>
      <c r="P498" t="s">
        <v>136</v>
      </c>
      <c r="Q498">
        <v>2022</v>
      </c>
      <c r="R498" s="3">
        <v>44883</v>
      </c>
      <c r="S498" s="4">
        <v>153.91200000000001</v>
      </c>
      <c r="T498" s="4">
        <v>3.2999999999999972</v>
      </c>
      <c r="U498" s="4">
        <v>26.399999999999977</v>
      </c>
      <c r="V498" s="23">
        <v>5.6603773584905613E-2</v>
      </c>
      <c r="W498" t="s">
        <v>179</v>
      </c>
      <c r="X498" t="s">
        <v>219</v>
      </c>
      <c r="Y498" t="s">
        <v>713</v>
      </c>
      <c r="Z498" s="4">
        <f>Tabla1_1[[#This Row],[Total Selling Value]]-Tabla1_1[[#This Row],[total_discount_value]]-Tabla1_1[[#This Row],[Total Buying Value]]</f>
        <v>-127.51200000000006</v>
      </c>
      <c r="AA498" s="23">
        <f>Tabla1_1[[#This Row],[beneficio_descuento]]/Tabla1_1[[#This Row],[Total Selling Value]]</f>
        <v>-0.27339622641509448</v>
      </c>
    </row>
    <row r="499" spans="1:27">
      <c r="A499">
        <v>44886</v>
      </c>
      <c r="B499" t="s">
        <v>34</v>
      </c>
      <c r="C499" t="s">
        <v>733</v>
      </c>
      <c r="D499">
        <v>6</v>
      </c>
      <c r="E499" t="s">
        <v>70</v>
      </c>
      <c r="F499" t="s">
        <v>138</v>
      </c>
      <c r="G499">
        <v>24</v>
      </c>
      <c r="H499" t="s">
        <v>84</v>
      </c>
      <c r="I499" t="s">
        <v>117</v>
      </c>
      <c r="J499" t="s">
        <v>124</v>
      </c>
      <c r="K499" s="4">
        <v>61</v>
      </c>
      <c r="L499" s="4">
        <v>76.25</v>
      </c>
      <c r="M499" s="4">
        <v>366</v>
      </c>
      <c r="N499" s="4">
        <v>457.5</v>
      </c>
      <c r="O499">
        <v>21</v>
      </c>
      <c r="P499" t="s">
        <v>136</v>
      </c>
      <c r="Q499">
        <v>2022</v>
      </c>
      <c r="R499" s="3">
        <v>44886</v>
      </c>
      <c r="S499" s="4">
        <v>109.8</v>
      </c>
      <c r="T499" s="4">
        <v>15.25</v>
      </c>
      <c r="U499" s="4">
        <v>91.5</v>
      </c>
      <c r="V499" s="23">
        <v>0.2</v>
      </c>
      <c r="W499" t="s">
        <v>179</v>
      </c>
      <c r="X499" t="s">
        <v>219</v>
      </c>
      <c r="Y499" t="s">
        <v>713</v>
      </c>
      <c r="Z499" s="4">
        <f>Tabla1_1[[#This Row],[Total Selling Value]]-Tabla1_1[[#This Row],[total_discount_value]]-Tabla1_1[[#This Row],[Total Buying Value]]</f>
        <v>-18.300000000000011</v>
      </c>
      <c r="AA499" s="23">
        <f>Tabla1_1[[#This Row],[beneficio_descuento]]/Tabla1_1[[#This Row],[Total Selling Value]]</f>
        <v>-4.0000000000000022E-2</v>
      </c>
    </row>
    <row r="500" spans="1:27">
      <c r="A500">
        <v>44888</v>
      </c>
      <c r="B500" t="s">
        <v>63</v>
      </c>
      <c r="C500" t="s">
        <v>734</v>
      </c>
      <c r="D500">
        <v>12</v>
      </c>
      <c r="E500" t="s">
        <v>71</v>
      </c>
      <c r="F500" t="s">
        <v>71</v>
      </c>
      <c r="G500">
        <v>16</v>
      </c>
      <c r="H500" t="s">
        <v>116</v>
      </c>
      <c r="I500" t="s">
        <v>121</v>
      </c>
      <c r="J500" t="s">
        <v>123</v>
      </c>
      <c r="K500" s="4">
        <v>90</v>
      </c>
      <c r="L500" s="4">
        <v>96.3</v>
      </c>
      <c r="M500" s="4">
        <v>1080</v>
      </c>
      <c r="N500" s="4">
        <v>1155.5999999999999</v>
      </c>
      <c r="O500">
        <v>23</v>
      </c>
      <c r="P500" t="s">
        <v>136</v>
      </c>
      <c r="Q500">
        <v>2022</v>
      </c>
      <c r="R500" s="3">
        <v>44888</v>
      </c>
      <c r="S500" s="4">
        <v>184.89599999999999</v>
      </c>
      <c r="T500" s="4">
        <v>6.2999999999999972</v>
      </c>
      <c r="U500" s="4">
        <v>75.599999999999966</v>
      </c>
      <c r="V500" s="23">
        <v>6.5420560747663531E-2</v>
      </c>
      <c r="W500" t="s">
        <v>147</v>
      </c>
      <c r="X500" t="s">
        <v>216</v>
      </c>
      <c r="Y500" t="s">
        <v>713</v>
      </c>
      <c r="Z500" s="4">
        <f>Tabla1_1[[#This Row],[Total Selling Value]]-Tabla1_1[[#This Row],[total_discount_value]]-Tabla1_1[[#This Row],[Total Buying Value]]</f>
        <v>-109.29600000000005</v>
      </c>
      <c r="AA500" s="23">
        <f>Tabla1_1[[#This Row],[beneficio_descuento]]/Tabla1_1[[#This Row],[Total Selling Value]]</f>
        <v>-9.45794392523365E-2</v>
      </c>
    </row>
    <row r="501" spans="1:27">
      <c r="A501">
        <v>44890</v>
      </c>
      <c r="B501" t="s">
        <v>23</v>
      </c>
      <c r="C501" t="s">
        <v>735</v>
      </c>
      <c r="D501">
        <v>5</v>
      </c>
      <c r="E501" t="s">
        <v>70</v>
      </c>
      <c r="F501" t="s">
        <v>138</v>
      </c>
      <c r="G501">
        <v>38</v>
      </c>
      <c r="H501" t="s">
        <v>76</v>
      </c>
      <c r="I501" t="s">
        <v>119</v>
      </c>
      <c r="J501" t="s">
        <v>124</v>
      </c>
      <c r="K501" s="4">
        <v>44</v>
      </c>
      <c r="L501" s="4">
        <v>48.84</v>
      </c>
      <c r="M501" s="4">
        <v>220</v>
      </c>
      <c r="N501" s="4">
        <v>244.2</v>
      </c>
      <c r="O501">
        <v>25</v>
      </c>
      <c r="P501" t="s">
        <v>136</v>
      </c>
      <c r="Q501">
        <v>2022</v>
      </c>
      <c r="R501" s="3">
        <v>44890</v>
      </c>
      <c r="S501" s="4">
        <v>92.795999999999992</v>
      </c>
      <c r="T501" s="4">
        <v>4.8400000000000034</v>
      </c>
      <c r="U501" s="4">
        <v>24.200000000000017</v>
      </c>
      <c r="V501" s="23">
        <v>9.9099099099099169E-2</v>
      </c>
      <c r="W501" t="s">
        <v>179</v>
      </c>
      <c r="X501" t="s">
        <v>219</v>
      </c>
      <c r="Y501" t="s">
        <v>713</v>
      </c>
      <c r="Z501" s="4">
        <f>Tabla1_1[[#This Row],[Total Selling Value]]-Tabla1_1[[#This Row],[total_discount_value]]-Tabla1_1[[#This Row],[Total Buying Value]]</f>
        <v>-68.596000000000004</v>
      </c>
      <c r="AA501" s="23">
        <f>Tabla1_1[[#This Row],[beneficio_descuento]]/Tabla1_1[[#This Row],[Total Selling Value]]</f>
        <v>-0.28090090090090092</v>
      </c>
    </row>
    <row r="502" spans="1:27">
      <c r="A502">
        <v>44891</v>
      </c>
      <c r="B502" t="s">
        <v>38</v>
      </c>
      <c r="C502" t="s">
        <v>736</v>
      </c>
      <c r="D502">
        <v>5</v>
      </c>
      <c r="E502" t="s">
        <v>70</v>
      </c>
      <c r="F502" t="s">
        <v>71</v>
      </c>
      <c r="G502">
        <v>52</v>
      </c>
      <c r="H502" t="s">
        <v>88</v>
      </c>
      <c r="I502" t="s">
        <v>121</v>
      </c>
      <c r="J502" t="s">
        <v>123</v>
      </c>
      <c r="K502" s="4">
        <v>89</v>
      </c>
      <c r="L502" s="4">
        <v>117.48</v>
      </c>
      <c r="M502" s="4">
        <v>445</v>
      </c>
      <c r="N502" s="4">
        <v>587.4</v>
      </c>
      <c r="O502">
        <v>26</v>
      </c>
      <c r="P502" t="s">
        <v>136</v>
      </c>
      <c r="Q502">
        <v>2022</v>
      </c>
      <c r="R502" s="3">
        <v>44891</v>
      </c>
      <c r="S502" s="4">
        <v>305.44799999999998</v>
      </c>
      <c r="T502" s="4">
        <v>28.480000000000004</v>
      </c>
      <c r="U502" s="4">
        <v>142.40000000000003</v>
      </c>
      <c r="V502" s="23">
        <v>0.24242424242424249</v>
      </c>
      <c r="W502" t="s">
        <v>179</v>
      </c>
      <c r="X502" t="s">
        <v>216</v>
      </c>
      <c r="Y502" t="s">
        <v>713</v>
      </c>
      <c r="Z502" s="4">
        <f>Tabla1_1[[#This Row],[Total Selling Value]]-Tabla1_1[[#This Row],[total_discount_value]]-Tabla1_1[[#This Row],[Total Buying Value]]</f>
        <v>-163.048</v>
      </c>
      <c r="AA502" s="23">
        <f>Tabla1_1[[#This Row],[beneficio_descuento]]/Tabla1_1[[#This Row],[Total Selling Value]]</f>
        <v>-0.27757575757575759</v>
      </c>
    </row>
    <row r="503" spans="1:27">
      <c r="A503">
        <v>44892</v>
      </c>
      <c r="B503" t="s">
        <v>33</v>
      </c>
      <c r="C503" t="s">
        <v>737</v>
      </c>
      <c r="D503">
        <v>15</v>
      </c>
      <c r="E503" t="s">
        <v>70</v>
      </c>
      <c r="F503" t="s">
        <v>71</v>
      </c>
      <c r="G503">
        <v>36</v>
      </c>
      <c r="H503" t="s">
        <v>83</v>
      </c>
      <c r="I503" t="s">
        <v>121</v>
      </c>
      <c r="J503" t="s">
        <v>124</v>
      </c>
      <c r="K503" s="4">
        <v>55</v>
      </c>
      <c r="L503" s="4">
        <v>58.3</v>
      </c>
      <c r="M503" s="4">
        <v>825</v>
      </c>
      <c r="N503" s="4">
        <v>874.5</v>
      </c>
      <c r="O503">
        <v>27</v>
      </c>
      <c r="P503" t="s">
        <v>136</v>
      </c>
      <c r="Q503">
        <v>2022</v>
      </c>
      <c r="R503" s="3">
        <v>44892</v>
      </c>
      <c r="S503" s="4">
        <v>314.82</v>
      </c>
      <c r="T503" s="4">
        <v>3.2999999999999972</v>
      </c>
      <c r="U503" s="4">
        <v>49.499999999999957</v>
      </c>
      <c r="V503" s="23">
        <v>5.6603773584905613E-2</v>
      </c>
      <c r="W503" t="s">
        <v>147</v>
      </c>
      <c r="X503" t="s">
        <v>216</v>
      </c>
      <c r="Y503" t="s">
        <v>713</v>
      </c>
      <c r="Z503" s="4">
        <f>Tabla1_1[[#This Row],[Total Selling Value]]-Tabla1_1[[#This Row],[total_discount_value]]-Tabla1_1[[#This Row],[Total Buying Value]]</f>
        <v>-265.31999999999994</v>
      </c>
      <c r="AA503" s="23">
        <f>Tabla1_1[[#This Row],[beneficio_descuento]]/Tabla1_1[[#This Row],[Total Selling Value]]</f>
        <v>-0.30339622641509428</v>
      </c>
    </row>
    <row r="504" spans="1:27">
      <c r="A504">
        <v>44893</v>
      </c>
      <c r="B504" t="s">
        <v>25</v>
      </c>
      <c r="C504" t="s">
        <v>738</v>
      </c>
      <c r="D504">
        <v>8</v>
      </c>
      <c r="E504" t="s">
        <v>70</v>
      </c>
      <c r="F504" t="s">
        <v>138</v>
      </c>
      <c r="G504">
        <v>16</v>
      </c>
      <c r="H504" t="s">
        <v>78</v>
      </c>
      <c r="I504" t="s">
        <v>121</v>
      </c>
      <c r="J504" t="s">
        <v>123</v>
      </c>
      <c r="K504" s="4">
        <v>93</v>
      </c>
      <c r="L504" s="4">
        <v>104.16</v>
      </c>
      <c r="M504" s="4">
        <v>744</v>
      </c>
      <c r="N504" s="4">
        <v>833.28</v>
      </c>
      <c r="O504">
        <v>28</v>
      </c>
      <c r="P504" t="s">
        <v>136</v>
      </c>
      <c r="Q504">
        <v>2022</v>
      </c>
      <c r="R504" s="3">
        <v>44893</v>
      </c>
      <c r="S504" s="4">
        <v>133.32480000000001</v>
      </c>
      <c r="T504" s="4">
        <v>11.159999999999997</v>
      </c>
      <c r="U504" s="4">
        <v>89.279999999999973</v>
      </c>
      <c r="V504" s="23">
        <v>0.10714285714285711</v>
      </c>
      <c r="W504" t="s">
        <v>179</v>
      </c>
      <c r="X504" t="s">
        <v>219</v>
      </c>
      <c r="Y504" t="s">
        <v>713</v>
      </c>
      <c r="Z504" s="4">
        <f>Tabla1_1[[#This Row],[Total Selling Value]]-Tabla1_1[[#This Row],[total_discount_value]]-Tabla1_1[[#This Row],[Total Buying Value]]</f>
        <v>-44.044800000000009</v>
      </c>
      <c r="AA504" s="23">
        <f>Tabla1_1[[#This Row],[beneficio_descuento]]/Tabla1_1[[#This Row],[Total Selling Value]]</f>
        <v>-5.2857142857142873E-2</v>
      </c>
    </row>
    <row r="505" spans="1:27">
      <c r="A505">
        <v>44895</v>
      </c>
      <c r="B505" t="s">
        <v>47</v>
      </c>
      <c r="C505" t="s">
        <v>739</v>
      </c>
      <c r="D505">
        <v>2</v>
      </c>
      <c r="E505" t="s">
        <v>70</v>
      </c>
      <c r="F505" t="s">
        <v>71</v>
      </c>
      <c r="G505">
        <v>41</v>
      </c>
      <c r="H505" t="s">
        <v>98</v>
      </c>
      <c r="I505" t="s">
        <v>120</v>
      </c>
      <c r="J505" t="s">
        <v>125</v>
      </c>
      <c r="K505" s="4">
        <v>12</v>
      </c>
      <c r="L505" s="4">
        <v>15.72</v>
      </c>
      <c r="M505" s="4">
        <v>24</v>
      </c>
      <c r="N505" s="4">
        <v>31.44</v>
      </c>
      <c r="O505">
        <v>30</v>
      </c>
      <c r="P505" t="s">
        <v>136</v>
      </c>
      <c r="Q505">
        <v>2022</v>
      </c>
      <c r="R505" s="3">
        <v>44895</v>
      </c>
      <c r="S505" s="4">
        <v>12.8904</v>
      </c>
      <c r="T505" s="4">
        <v>3.7200000000000006</v>
      </c>
      <c r="U505" s="4">
        <v>7.4400000000000013</v>
      </c>
      <c r="V505" s="23">
        <v>0.23664122137404583</v>
      </c>
      <c r="W505" t="s">
        <v>179</v>
      </c>
      <c r="X505" t="s">
        <v>216</v>
      </c>
      <c r="Y505" t="s">
        <v>713</v>
      </c>
      <c r="Z505" s="4">
        <f>Tabla1_1[[#This Row],[Total Selling Value]]-Tabla1_1[[#This Row],[total_discount_value]]-Tabla1_1[[#This Row],[Total Buying Value]]</f>
        <v>-5.4503999999999984</v>
      </c>
      <c r="AA505" s="23">
        <f>Tabla1_1[[#This Row],[beneficio_descuento]]/Tabla1_1[[#This Row],[Total Selling Value]]</f>
        <v>-0.17335877862595414</v>
      </c>
    </row>
    <row r="506" spans="1:27">
      <c r="A506">
        <v>44898</v>
      </c>
      <c r="B506" t="s">
        <v>53</v>
      </c>
      <c r="C506" t="s">
        <v>740</v>
      </c>
      <c r="D506">
        <v>5</v>
      </c>
      <c r="E506" t="s">
        <v>68</v>
      </c>
      <c r="F506" t="s">
        <v>138</v>
      </c>
      <c r="G506">
        <v>54</v>
      </c>
      <c r="H506" t="s">
        <v>105</v>
      </c>
      <c r="I506" t="s">
        <v>121</v>
      </c>
      <c r="J506" t="s">
        <v>125</v>
      </c>
      <c r="K506" s="4">
        <v>37</v>
      </c>
      <c r="L506" s="4">
        <v>41.81</v>
      </c>
      <c r="M506" s="4">
        <v>185</v>
      </c>
      <c r="N506" s="4">
        <v>209.05</v>
      </c>
      <c r="O506">
        <v>3</v>
      </c>
      <c r="P506" t="s">
        <v>137</v>
      </c>
      <c r="Q506">
        <v>2022</v>
      </c>
      <c r="R506" s="3">
        <v>44898</v>
      </c>
      <c r="S506" s="4">
        <v>112.88700000000001</v>
      </c>
      <c r="T506" s="4">
        <v>4.8100000000000023</v>
      </c>
      <c r="U506" s="4">
        <v>24.050000000000011</v>
      </c>
      <c r="V506" s="23">
        <v>0.11504424778761067</v>
      </c>
      <c r="W506" t="s">
        <v>179</v>
      </c>
      <c r="X506" t="s">
        <v>219</v>
      </c>
      <c r="Y506" t="s">
        <v>741</v>
      </c>
      <c r="Z506" s="4">
        <f>Tabla1_1[[#This Row],[Total Selling Value]]-Tabla1_1[[#This Row],[total_discount_value]]-Tabla1_1[[#This Row],[Total Buying Value]]</f>
        <v>-88.837000000000003</v>
      </c>
      <c r="AA506" s="23">
        <f>Tabla1_1[[#This Row],[beneficio_descuento]]/Tabla1_1[[#This Row],[Total Selling Value]]</f>
        <v>-0.42495575221238935</v>
      </c>
    </row>
    <row r="507" spans="1:27">
      <c r="A507">
        <v>44899</v>
      </c>
      <c r="B507" t="s">
        <v>62</v>
      </c>
      <c r="C507" t="s">
        <v>742</v>
      </c>
      <c r="D507">
        <v>10</v>
      </c>
      <c r="E507" t="s">
        <v>70</v>
      </c>
      <c r="F507" t="s">
        <v>138</v>
      </c>
      <c r="G507">
        <v>43</v>
      </c>
      <c r="H507" t="s">
        <v>115</v>
      </c>
      <c r="I507" t="s">
        <v>121</v>
      </c>
      <c r="J507" t="s">
        <v>125</v>
      </c>
      <c r="K507" s="4">
        <v>18</v>
      </c>
      <c r="L507" s="4">
        <v>24.66</v>
      </c>
      <c r="M507" s="4">
        <v>180</v>
      </c>
      <c r="N507" s="4">
        <v>246.6</v>
      </c>
      <c r="O507">
        <v>4</v>
      </c>
      <c r="P507" t="s">
        <v>137</v>
      </c>
      <c r="Q507">
        <v>2022</v>
      </c>
      <c r="R507" s="3">
        <v>44899</v>
      </c>
      <c r="S507" s="4">
        <v>106.038</v>
      </c>
      <c r="T507" s="4">
        <v>6.66</v>
      </c>
      <c r="U507" s="4">
        <v>66.599999999999994</v>
      </c>
      <c r="V507" s="23">
        <v>0.27007299270072993</v>
      </c>
      <c r="W507" t="s">
        <v>179</v>
      </c>
      <c r="X507" t="s">
        <v>219</v>
      </c>
      <c r="Y507" t="s">
        <v>741</v>
      </c>
      <c r="Z507" s="4">
        <f>Tabla1_1[[#This Row],[Total Selling Value]]-Tabla1_1[[#This Row],[total_discount_value]]-Tabla1_1[[#This Row],[Total Buying Value]]</f>
        <v>-39.437999999999988</v>
      </c>
      <c r="AA507" s="23">
        <f>Tabla1_1[[#This Row],[beneficio_descuento]]/Tabla1_1[[#This Row],[Total Selling Value]]</f>
        <v>-0.15992700729927004</v>
      </c>
    </row>
    <row r="508" spans="1:27">
      <c r="A508">
        <v>44899</v>
      </c>
      <c r="B508" t="s">
        <v>31</v>
      </c>
      <c r="C508" t="s">
        <v>743</v>
      </c>
      <c r="D508">
        <v>15</v>
      </c>
      <c r="E508" t="s">
        <v>70</v>
      </c>
      <c r="F508" t="s">
        <v>138</v>
      </c>
      <c r="G508">
        <v>16</v>
      </c>
      <c r="H508" t="s">
        <v>81</v>
      </c>
      <c r="I508" t="s">
        <v>118</v>
      </c>
      <c r="J508" t="s">
        <v>123</v>
      </c>
      <c r="K508" s="4">
        <v>76</v>
      </c>
      <c r="L508" s="4">
        <v>82.08</v>
      </c>
      <c r="M508" s="4">
        <v>1140</v>
      </c>
      <c r="N508" s="4">
        <v>1231.2</v>
      </c>
      <c r="O508">
        <v>4</v>
      </c>
      <c r="P508" t="s">
        <v>137</v>
      </c>
      <c r="Q508">
        <v>2022</v>
      </c>
      <c r="R508" s="3">
        <v>44899</v>
      </c>
      <c r="S508" s="4">
        <v>196.99200000000002</v>
      </c>
      <c r="T508" s="4">
        <v>6.0799999999999983</v>
      </c>
      <c r="U508" s="4">
        <v>91.199999999999974</v>
      </c>
      <c r="V508" s="23">
        <v>7.4074074074074056E-2</v>
      </c>
      <c r="W508" t="s">
        <v>147</v>
      </c>
      <c r="X508" t="s">
        <v>219</v>
      </c>
      <c r="Y508" t="s">
        <v>741</v>
      </c>
      <c r="Z508" s="4">
        <f>Tabla1_1[[#This Row],[Total Selling Value]]-Tabla1_1[[#This Row],[total_discount_value]]-Tabla1_1[[#This Row],[Total Buying Value]]</f>
        <v>-105.79199999999992</v>
      </c>
      <c r="AA508" s="23">
        <f>Tabla1_1[[#This Row],[beneficio_descuento]]/Tabla1_1[[#This Row],[Total Selling Value]]</f>
        <v>-8.592592592592585E-2</v>
      </c>
    </row>
    <row r="509" spans="1:27">
      <c r="A509">
        <v>44902</v>
      </c>
      <c r="B509" t="s">
        <v>21</v>
      </c>
      <c r="C509" t="s">
        <v>744</v>
      </c>
      <c r="D509">
        <v>12</v>
      </c>
      <c r="E509" t="s">
        <v>70</v>
      </c>
      <c r="F509" t="s">
        <v>138</v>
      </c>
      <c r="G509">
        <v>54</v>
      </c>
      <c r="H509" t="s">
        <v>74</v>
      </c>
      <c r="I509" t="s">
        <v>118</v>
      </c>
      <c r="J509" t="s">
        <v>123</v>
      </c>
      <c r="K509" s="4">
        <v>72</v>
      </c>
      <c r="L509" s="4">
        <v>79.92</v>
      </c>
      <c r="M509" s="4">
        <v>864</v>
      </c>
      <c r="N509" s="4">
        <v>959.04</v>
      </c>
      <c r="O509">
        <v>7</v>
      </c>
      <c r="P509" t="s">
        <v>137</v>
      </c>
      <c r="Q509">
        <v>2022</v>
      </c>
      <c r="R509" s="3">
        <v>44902</v>
      </c>
      <c r="S509" s="4">
        <v>517.88160000000005</v>
      </c>
      <c r="T509" s="4">
        <v>7.9200000000000017</v>
      </c>
      <c r="U509" s="4">
        <v>95.04000000000002</v>
      </c>
      <c r="V509" s="23">
        <v>9.9099099099099128E-2</v>
      </c>
      <c r="W509" t="s">
        <v>147</v>
      </c>
      <c r="X509" t="s">
        <v>219</v>
      </c>
      <c r="Y509" t="s">
        <v>741</v>
      </c>
      <c r="Z509" s="4">
        <f>Tabla1_1[[#This Row],[Total Selling Value]]-Tabla1_1[[#This Row],[total_discount_value]]-Tabla1_1[[#This Row],[Total Buying Value]]</f>
        <v>-422.84160000000008</v>
      </c>
      <c r="AA509" s="23">
        <f>Tabla1_1[[#This Row],[beneficio_descuento]]/Tabla1_1[[#This Row],[Total Selling Value]]</f>
        <v>-0.440900900900901</v>
      </c>
    </row>
    <row r="510" spans="1:27">
      <c r="A510">
        <v>44902</v>
      </c>
      <c r="B510" t="s">
        <v>41</v>
      </c>
      <c r="C510" t="s">
        <v>745</v>
      </c>
      <c r="D510">
        <v>13</v>
      </c>
      <c r="E510" t="s">
        <v>70</v>
      </c>
      <c r="F510" t="s">
        <v>71</v>
      </c>
      <c r="G510">
        <v>33</v>
      </c>
      <c r="H510" t="s">
        <v>91</v>
      </c>
      <c r="I510" t="s">
        <v>120</v>
      </c>
      <c r="J510" t="s">
        <v>125</v>
      </c>
      <c r="K510" s="4">
        <v>13</v>
      </c>
      <c r="L510" s="4">
        <v>16.64</v>
      </c>
      <c r="M510" s="4">
        <v>169</v>
      </c>
      <c r="N510" s="4">
        <v>216.32</v>
      </c>
      <c r="O510">
        <v>7</v>
      </c>
      <c r="P510" t="s">
        <v>137</v>
      </c>
      <c r="Q510">
        <v>2022</v>
      </c>
      <c r="R510" s="3">
        <v>44902</v>
      </c>
      <c r="S510" s="4">
        <v>71.385599999999997</v>
      </c>
      <c r="T510" s="4">
        <v>3.6400000000000006</v>
      </c>
      <c r="U510" s="4">
        <v>47.320000000000007</v>
      </c>
      <c r="V510" s="23">
        <v>0.21875000000000003</v>
      </c>
      <c r="W510" t="s">
        <v>179</v>
      </c>
      <c r="X510" t="s">
        <v>216</v>
      </c>
      <c r="Y510" t="s">
        <v>741</v>
      </c>
      <c r="Z510" s="4">
        <f>Tabla1_1[[#This Row],[Total Selling Value]]-Tabla1_1[[#This Row],[total_discount_value]]-Tabla1_1[[#This Row],[Total Buying Value]]</f>
        <v>-24.065600000000018</v>
      </c>
      <c r="AA510" s="23">
        <f>Tabla1_1[[#This Row],[beneficio_descuento]]/Tabla1_1[[#This Row],[Total Selling Value]]</f>
        <v>-0.11125000000000008</v>
      </c>
    </row>
    <row r="511" spans="1:27">
      <c r="A511">
        <v>44902</v>
      </c>
      <c r="B511" t="s">
        <v>21</v>
      </c>
      <c r="C511" t="s">
        <v>744</v>
      </c>
      <c r="D511">
        <v>5</v>
      </c>
      <c r="E511" t="s">
        <v>70</v>
      </c>
      <c r="F511" t="s">
        <v>138</v>
      </c>
      <c r="G511">
        <v>10</v>
      </c>
      <c r="H511" t="s">
        <v>74</v>
      </c>
      <c r="I511" t="s">
        <v>118</v>
      </c>
      <c r="J511" t="s">
        <v>123</v>
      </c>
      <c r="K511" s="4">
        <v>72</v>
      </c>
      <c r="L511" s="4">
        <v>79.92</v>
      </c>
      <c r="M511" s="4">
        <v>360</v>
      </c>
      <c r="N511" s="4">
        <v>399.6</v>
      </c>
      <c r="O511">
        <v>7</v>
      </c>
      <c r="P511" t="s">
        <v>137</v>
      </c>
      <c r="Q511">
        <v>2022</v>
      </c>
      <c r="R511" s="3">
        <v>44902</v>
      </c>
      <c r="S511" s="4">
        <v>39.960000000000008</v>
      </c>
      <c r="T511" s="4">
        <v>7.9200000000000017</v>
      </c>
      <c r="U511" s="4">
        <v>39.600000000000009</v>
      </c>
      <c r="V511" s="23">
        <v>9.9099099099099114E-2</v>
      </c>
      <c r="W511" t="s">
        <v>179</v>
      </c>
      <c r="X511" t="s">
        <v>219</v>
      </c>
      <c r="Y511" t="s">
        <v>741</v>
      </c>
      <c r="Z511" s="4">
        <f>Tabla1_1[[#This Row],[Total Selling Value]]-Tabla1_1[[#This Row],[total_discount_value]]-Tabla1_1[[#This Row],[Total Buying Value]]</f>
        <v>-0.36000000000001364</v>
      </c>
      <c r="AA511" s="23">
        <f>Tabla1_1[[#This Row],[beneficio_descuento]]/Tabla1_1[[#This Row],[Total Selling Value]]</f>
        <v>-9.0090090090093496E-4</v>
      </c>
    </row>
    <row r="512" spans="1:27">
      <c r="A512">
        <v>44906</v>
      </c>
      <c r="B512" t="s">
        <v>46</v>
      </c>
      <c r="C512" t="s">
        <v>746</v>
      </c>
      <c r="D512">
        <v>5</v>
      </c>
      <c r="E512" t="s">
        <v>70</v>
      </c>
      <c r="F512" t="s">
        <v>71</v>
      </c>
      <c r="G512">
        <v>7</v>
      </c>
      <c r="H512" t="s">
        <v>97</v>
      </c>
      <c r="I512" t="s">
        <v>121</v>
      </c>
      <c r="J512" t="s">
        <v>124</v>
      </c>
      <c r="K512" s="4">
        <v>48</v>
      </c>
      <c r="L512" s="4">
        <v>57.12</v>
      </c>
      <c r="M512" s="4">
        <v>240</v>
      </c>
      <c r="N512" s="4">
        <v>285.60000000000002</v>
      </c>
      <c r="O512">
        <v>11</v>
      </c>
      <c r="P512" t="s">
        <v>137</v>
      </c>
      <c r="Q512">
        <v>2022</v>
      </c>
      <c r="R512" s="3">
        <v>44906</v>
      </c>
      <c r="S512" s="4">
        <v>19.992000000000004</v>
      </c>
      <c r="T512" s="4">
        <v>9.1199999999999974</v>
      </c>
      <c r="U512" s="4">
        <v>45.599999999999987</v>
      </c>
      <c r="V512" s="23">
        <v>0.15966386554621842</v>
      </c>
      <c r="W512" t="s">
        <v>179</v>
      </c>
      <c r="X512" t="s">
        <v>216</v>
      </c>
      <c r="Y512" t="s">
        <v>741</v>
      </c>
      <c r="Z512" s="4">
        <f>Tabla1_1[[#This Row],[Total Selling Value]]-Tabla1_1[[#This Row],[total_discount_value]]-Tabla1_1[[#This Row],[Total Buying Value]]</f>
        <v>25.608000000000004</v>
      </c>
      <c r="AA512" s="23">
        <f>Tabla1_1[[#This Row],[beneficio_descuento]]/Tabla1_1[[#This Row],[Total Selling Value]]</f>
        <v>8.9663865546218496E-2</v>
      </c>
    </row>
    <row r="513" spans="1:27">
      <c r="A513">
        <v>44906</v>
      </c>
      <c r="B513" t="s">
        <v>22</v>
      </c>
      <c r="C513" t="s">
        <v>747</v>
      </c>
      <c r="D513">
        <v>9</v>
      </c>
      <c r="E513" t="s">
        <v>68</v>
      </c>
      <c r="F513" t="s">
        <v>71</v>
      </c>
      <c r="G513">
        <v>47</v>
      </c>
      <c r="H513" t="s">
        <v>75</v>
      </c>
      <c r="I513" t="s">
        <v>120</v>
      </c>
      <c r="J513" t="s">
        <v>123</v>
      </c>
      <c r="K513" s="4">
        <v>112</v>
      </c>
      <c r="L513" s="4">
        <v>122.08</v>
      </c>
      <c r="M513" s="4">
        <v>1008</v>
      </c>
      <c r="N513" s="4">
        <v>1098.72</v>
      </c>
      <c r="O513">
        <v>11</v>
      </c>
      <c r="P513" t="s">
        <v>137</v>
      </c>
      <c r="Q513">
        <v>2022</v>
      </c>
      <c r="R513" s="3">
        <v>44906</v>
      </c>
      <c r="S513" s="4">
        <v>516.39840000000004</v>
      </c>
      <c r="T513" s="4">
        <v>10.079999999999998</v>
      </c>
      <c r="U513" s="4">
        <v>90.719999999999985</v>
      </c>
      <c r="V513" s="23">
        <v>8.2568807339449532E-2</v>
      </c>
      <c r="W513" t="s">
        <v>147</v>
      </c>
      <c r="X513" t="s">
        <v>216</v>
      </c>
      <c r="Y513" t="s">
        <v>741</v>
      </c>
      <c r="Z513" s="4">
        <f>Tabla1_1[[#This Row],[Total Selling Value]]-Tabla1_1[[#This Row],[total_discount_value]]-Tabla1_1[[#This Row],[Total Buying Value]]</f>
        <v>-425.67840000000001</v>
      </c>
      <c r="AA513" s="23">
        <f>Tabla1_1[[#This Row],[beneficio_descuento]]/Tabla1_1[[#This Row],[Total Selling Value]]</f>
        <v>-0.38743119266055048</v>
      </c>
    </row>
    <row r="514" spans="1:27">
      <c r="A514">
        <v>44906</v>
      </c>
      <c r="B514" t="s">
        <v>29</v>
      </c>
      <c r="C514" t="s">
        <v>748</v>
      </c>
      <c r="D514">
        <v>10</v>
      </c>
      <c r="E514" t="s">
        <v>71</v>
      </c>
      <c r="F514" t="s">
        <v>138</v>
      </c>
      <c r="G514">
        <v>28</v>
      </c>
      <c r="H514" t="s">
        <v>113</v>
      </c>
      <c r="I514" t="s">
        <v>120</v>
      </c>
      <c r="J514" t="s">
        <v>123</v>
      </c>
      <c r="K514" s="4">
        <v>112</v>
      </c>
      <c r="L514" s="4">
        <v>146.72</v>
      </c>
      <c r="M514" s="4">
        <v>1120</v>
      </c>
      <c r="N514" s="4">
        <v>1467.2</v>
      </c>
      <c r="O514">
        <v>11</v>
      </c>
      <c r="P514" t="s">
        <v>137</v>
      </c>
      <c r="Q514">
        <v>2022</v>
      </c>
      <c r="R514" s="3">
        <v>44906</v>
      </c>
      <c r="S514" s="4">
        <v>410.81600000000003</v>
      </c>
      <c r="T514" s="4">
        <v>34.72</v>
      </c>
      <c r="U514" s="4">
        <v>347.2</v>
      </c>
      <c r="V514" s="23">
        <v>0.23664122137404578</v>
      </c>
      <c r="W514" t="s">
        <v>147</v>
      </c>
      <c r="X514" t="s">
        <v>219</v>
      </c>
      <c r="Y514" t="s">
        <v>741</v>
      </c>
      <c r="Z514" s="4">
        <f>Tabla1_1[[#This Row],[Total Selling Value]]-Tabla1_1[[#This Row],[total_discount_value]]-Tabla1_1[[#This Row],[Total Buying Value]]</f>
        <v>-63.615999999999985</v>
      </c>
      <c r="AA514" s="23">
        <f>Tabla1_1[[#This Row],[beneficio_descuento]]/Tabla1_1[[#This Row],[Total Selling Value]]</f>
        <v>-4.3358778625954185E-2</v>
      </c>
    </row>
    <row r="515" spans="1:27">
      <c r="A515">
        <v>44907</v>
      </c>
      <c r="B515" t="s">
        <v>48</v>
      </c>
      <c r="C515" t="s">
        <v>749</v>
      </c>
      <c r="D515">
        <v>9</v>
      </c>
      <c r="E515" t="s">
        <v>68</v>
      </c>
      <c r="F515" t="s">
        <v>138</v>
      </c>
      <c r="G515">
        <v>29</v>
      </c>
      <c r="H515" t="s">
        <v>99</v>
      </c>
      <c r="I515" t="s">
        <v>121</v>
      </c>
      <c r="J515" t="s">
        <v>122</v>
      </c>
      <c r="K515" s="4">
        <v>148</v>
      </c>
      <c r="L515" s="4">
        <v>201.28</v>
      </c>
      <c r="M515" s="4">
        <v>1332</v>
      </c>
      <c r="N515" s="4">
        <v>1811.52</v>
      </c>
      <c r="O515">
        <v>12</v>
      </c>
      <c r="P515" t="s">
        <v>137</v>
      </c>
      <c r="Q515">
        <v>2022</v>
      </c>
      <c r="R515" s="3">
        <v>44907</v>
      </c>
      <c r="S515" s="4">
        <v>525.34079999999994</v>
      </c>
      <c r="T515" s="4">
        <v>53.28</v>
      </c>
      <c r="U515" s="4">
        <v>479.52</v>
      </c>
      <c r="V515" s="23">
        <v>0.26470588235294118</v>
      </c>
      <c r="W515" t="s">
        <v>147</v>
      </c>
      <c r="X515" t="s">
        <v>219</v>
      </c>
      <c r="Y515" t="s">
        <v>741</v>
      </c>
      <c r="Z515" s="4">
        <f>Tabla1_1[[#This Row],[Total Selling Value]]-Tabla1_1[[#This Row],[total_discount_value]]-Tabla1_1[[#This Row],[Total Buying Value]]</f>
        <v>-45.820799999999963</v>
      </c>
      <c r="AA515" s="23">
        <f>Tabla1_1[[#This Row],[beneficio_descuento]]/Tabla1_1[[#This Row],[Total Selling Value]]</f>
        <v>-2.5294117647058804E-2</v>
      </c>
    </row>
    <row r="516" spans="1:27">
      <c r="A516">
        <v>44907</v>
      </c>
      <c r="B516" t="s">
        <v>61</v>
      </c>
      <c r="C516" t="s">
        <v>750</v>
      </c>
      <c r="D516">
        <v>10</v>
      </c>
      <c r="E516" t="s">
        <v>68</v>
      </c>
      <c r="F516" t="s">
        <v>71</v>
      </c>
      <c r="G516">
        <v>3</v>
      </c>
      <c r="H516" t="s">
        <v>114</v>
      </c>
      <c r="I516" t="s">
        <v>118</v>
      </c>
      <c r="J516" t="s">
        <v>122</v>
      </c>
      <c r="K516" s="4">
        <v>138</v>
      </c>
      <c r="L516" s="4">
        <v>173.88</v>
      </c>
      <c r="M516" s="4">
        <v>1380</v>
      </c>
      <c r="N516" s="4">
        <v>1738.8</v>
      </c>
      <c r="O516">
        <v>12</v>
      </c>
      <c r="P516" t="s">
        <v>137</v>
      </c>
      <c r="Q516">
        <v>2022</v>
      </c>
      <c r="R516" s="3">
        <v>44907</v>
      </c>
      <c r="S516" s="4">
        <v>52.163999999999994</v>
      </c>
      <c r="T516" s="4">
        <v>35.879999999999995</v>
      </c>
      <c r="U516" s="4">
        <v>358.79999999999995</v>
      </c>
      <c r="V516" s="23">
        <v>0.20634920634920634</v>
      </c>
      <c r="W516" t="s">
        <v>147</v>
      </c>
      <c r="X516" t="s">
        <v>216</v>
      </c>
      <c r="Y516" t="s">
        <v>741</v>
      </c>
      <c r="Z516" s="4">
        <f>Tabla1_1[[#This Row],[Total Selling Value]]-Tabla1_1[[#This Row],[total_discount_value]]-Tabla1_1[[#This Row],[Total Buying Value]]</f>
        <v>306.63599999999997</v>
      </c>
      <c r="AA516" s="23">
        <f>Tabla1_1[[#This Row],[beneficio_descuento]]/Tabla1_1[[#This Row],[Total Selling Value]]</f>
        <v>0.17634920634920634</v>
      </c>
    </row>
    <row r="517" spans="1:27">
      <c r="A517">
        <v>44909</v>
      </c>
      <c r="B517" t="s">
        <v>44</v>
      </c>
      <c r="C517" t="s">
        <v>751</v>
      </c>
      <c r="D517">
        <v>4</v>
      </c>
      <c r="E517" t="s">
        <v>70</v>
      </c>
      <c r="F517" t="s">
        <v>138</v>
      </c>
      <c r="G517">
        <v>50</v>
      </c>
      <c r="H517" t="s">
        <v>95</v>
      </c>
      <c r="I517" t="s">
        <v>119</v>
      </c>
      <c r="J517" t="s">
        <v>122</v>
      </c>
      <c r="K517" s="4">
        <v>133</v>
      </c>
      <c r="L517" s="4">
        <v>155.61000000000001</v>
      </c>
      <c r="M517" s="4">
        <v>532</v>
      </c>
      <c r="N517" s="4">
        <v>622.44000000000005</v>
      </c>
      <c r="O517">
        <v>14</v>
      </c>
      <c r="P517" t="s">
        <v>137</v>
      </c>
      <c r="Q517">
        <v>2022</v>
      </c>
      <c r="R517" s="3">
        <v>44909</v>
      </c>
      <c r="S517" s="4">
        <v>311.22000000000003</v>
      </c>
      <c r="T517" s="4">
        <v>22.610000000000014</v>
      </c>
      <c r="U517" s="4">
        <v>90.440000000000055</v>
      </c>
      <c r="V517" s="23">
        <v>0.14529914529914537</v>
      </c>
      <c r="W517" t="s">
        <v>179</v>
      </c>
      <c r="X517" t="s">
        <v>219</v>
      </c>
      <c r="Y517" t="s">
        <v>741</v>
      </c>
      <c r="Z517" s="4">
        <f>Tabla1_1[[#This Row],[Total Selling Value]]-Tabla1_1[[#This Row],[total_discount_value]]-Tabla1_1[[#This Row],[Total Buying Value]]</f>
        <v>-220.77999999999997</v>
      </c>
      <c r="AA517" s="23">
        <f>Tabla1_1[[#This Row],[beneficio_descuento]]/Tabla1_1[[#This Row],[Total Selling Value]]</f>
        <v>-0.35470085470085461</v>
      </c>
    </row>
    <row r="518" spans="1:27">
      <c r="A518">
        <v>44910</v>
      </c>
      <c r="B518" t="s">
        <v>57</v>
      </c>
      <c r="C518" t="s">
        <v>752</v>
      </c>
      <c r="D518">
        <v>13</v>
      </c>
      <c r="E518" t="s">
        <v>70</v>
      </c>
      <c r="F518" t="s">
        <v>71</v>
      </c>
      <c r="G518">
        <v>50</v>
      </c>
      <c r="H518" t="s">
        <v>109</v>
      </c>
      <c r="I518" t="s">
        <v>119</v>
      </c>
      <c r="J518" t="s">
        <v>125</v>
      </c>
      <c r="K518" s="4">
        <v>6</v>
      </c>
      <c r="L518" s="4">
        <v>7.8599999999999994</v>
      </c>
      <c r="M518" s="4">
        <v>78</v>
      </c>
      <c r="N518" s="4">
        <v>102.18</v>
      </c>
      <c r="O518">
        <v>15</v>
      </c>
      <c r="P518" t="s">
        <v>137</v>
      </c>
      <c r="Q518">
        <v>2022</v>
      </c>
      <c r="R518" s="3">
        <v>44910</v>
      </c>
      <c r="S518" s="4">
        <v>51.09</v>
      </c>
      <c r="T518" s="4">
        <v>1.8599999999999994</v>
      </c>
      <c r="U518" s="4">
        <v>24.179999999999993</v>
      </c>
      <c r="V518" s="23">
        <v>0.23664122137404572</v>
      </c>
      <c r="W518" t="s">
        <v>179</v>
      </c>
      <c r="X518" t="s">
        <v>216</v>
      </c>
      <c r="Y518" t="s">
        <v>741</v>
      </c>
      <c r="Z518" s="4">
        <f>Tabla1_1[[#This Row],[Total Selling Value]]-Tabla1_1[[#This Row],[total_discount_value]]-Tabla1_1[[#This Row],[Total Buying Value]]</f>
        <v>-26.909999999999997</v>
      </c>
      <c r="AA518" s="23">
        <f>Tabla1_1[[#This Row],[beneficio_descuento]]/Tabla1_1[[#This Row],[Total Selling Value]]</f>
        <v>-0.26335877862595414</v>
      </c>
    </row>
    <row r="519" spans="1:27">
      <c r="A519">
        <v>44914</v>
      </c>
      <c r="B519" t="s">
        <v>31</v>
      </c>
      <c r="C519" t="s">
        <v>753</v>
      </c>
      <c r="D519">
        <v>7</v>
      </c>
      <c r="E519" t="s">
        <v>70</v>
      </c>
      <c r="F519" t="s">
        <v>71</v>
      </c>
      <c r="G519">
        <v>38</v>
      </c>
      <c r="H519" t="s">
        <v>81</v>
      </c>
      <c r="I519" t="s">
        <v>118</v>
      </c>
      <c r="J519" t="s">
        <v>123</v>
      </c>
      <c r="K519" s="4">
        <v>76</v>
      </c>
      <c r="L519" s="4">
        <v>82.08</v>
      </c>
      <c r="M519" s="4">
        <v>532</v>
      </c>
      <c r="N519" s="4">
        <v>574.55999999999995</v>
      </c>
      <c r="O519">
        <v>19</v>
      </c>
      <c r="P519" t="s">
        <v>137</v>
      </c>
      <c r="Q519">
        <v>2022</v>
      </c>
      <c r="R519" s="3">
        <v>44914</v>
      </c>
      <c r="S519" s="4">
        <v>218.33279999999999</v>
      </c>
      <c r="T519" s="4">
        <v>6.0799999999999983</v>
      </c>
      <c r="U519" s="4">
        <v>42.559999999999988</v>
      </c>
      <c r="V519" s="23">
        <v>7.4074074074074056E-2</v>
      </c>
      <c r="W519" t="s">
        <v>179</v>
      </c>
      <c r="X519" t="s">
        <v>216</v>
      </c>
      <c r="Y519" t="s">
        <v>741</v>
      </c>
      <c r="Z519" s="4">
        <f>Tabla1_1[[#This Row],[Total Selling Value]]-Tabla1_1[[#This Row],[total_discount_value]]-Tabla1_1[[#This Row],[Total Buying Value]]</f>
        <v>-175.77280000000007</v>
      </c>
      <c r="AA519" s="23">
        <f>Tabla1_1[[#This Row],[beneficio_descuento]]/Tabla1_1[[#This Row],[Total Selling Value]]</f>
        <v>-0.3059259259259261</v>
      </c>
    </row>
    <row r="520" spans="1:27">
      <c r="A520">
        <v>44914</v>
      </c>
      <c r="B520" t="s">
        <v>51</v>
      </c>
      <c r="C520" t="s">
        <v>754</v>
      </c>
      <c r="D520">
        <v>14</v>
      </c>
      <c r="E520" t="s">
        <v>70</v>
      </c>
      <c r="F520" t="s">
        <v>138</v>
      </c>
      <c r="G520">
        <v>31</v>
      </c>
      <c r="H520" t="s">
        <v>103</v>
      </c>
      <c r="I520" t="s">
        <v>120</v>
      </c>
      <c r="J520" t="s">
        <v>124</v>
      </c>
      <c r="K520" s="4">
        <v>44</v>
      </c>
      <c r="L520" s="4">
        <v>48.4</v>
      </c>
      <c r="M520" s="4">
        <v>616</v>
      </c>
      <c r="N520" s="4">
        <v>677.6</v>
      </c>
      <c r="O520">
        <v>19</v>
      </c>
      <c r="P520" t="s">
        <v>137</v>
      </c>
      <c r="Q520">
        <v>2022</v>
      </c>
      <c r="R520" s="3">
        <v>44914</v>
      </c>
      <c r="S520" s="4">
        <v>210.05600000000001</v>
      </c>
      <c r="T520" s="4">
        <v>4.3999999999999986</v>
      </c>
      <c r="U520" s="4">
        <v>61.59999999999998</v>
      </c>
      <c r="V520" s="23">
        <v>9.090909090909087E-2</v>
      </c>
      <c r="W520" t="s">
        <v>179</v>
      </c>
      <c r="X520" t="s">
        <v>219</v>
      </c>
      <c r="Y520" t="s">
        <v>741</v>
      </c>
      <c r="Z520" s="4">
        <f>Tabla1_1[[#This Row],[Total Selling Value]]-Tabla1_1[[#This Row],[total_discount_value]]-Tabla1_1[[#This Row],[Total Buying Value]]</f>
        <v>-148.45600000000002</v>
      </c>
      <c r="AA520" s="23">
        <f>Tabla1_1[[#This Row],[beneficio_descuento]]/Tabla1_1[[#This Row],[Total Selling Value]]</f>
        <v>-0.21909090909090911</v>
      </c>
    </row>
    <row r="521" spans="1:27">
      <c r="A521">
        <v>44914</v>
      </c>
      <c r="B521" t="s">
        <v>57</v>
      </c>
      <c r="C521" t="s">
        <v>755</v>
      </c>
      <c r="D521">
        <v>11</v>
      </c>
      <c r="E521" t="s">
        <v>71</v>
      </c>
      <c r="F521" t="s">
        <v>71</v>
      </c>
      <c r="G521">
        <v>24</v>
      </c>
      <c r="H521" t="s">
        <v>109</v>
      </c>
      <c r="I521" t="s">
        <v>119</v>
      </c>
      <c r="J521" t="s">
        <v>125</v>
      </c>
      <c r="K521" s="4">
        <v>6</v>
      </c>
      <c r="L521" s="4">
        <v>7.8599999999999994</v>
      </c>
      <c r="M521" s="4">
        <v>66</v>
      </c>
      <c r="N521" s="4">
        <v>86.46</v>
      </c>
      <c r="O521">
        <v>19</v>
      </c>
      <c r="P521" t="s">
        <v>137</v>
      </c>
      <c r="Q521">
        <v>2022</v>
      </c>
      <c r="R521" s="3">
        <v>44914</v>
      </c>
      <c r="S521" s="4">
        <v>20.750399999999999</v>
      </c>
      <c r="T521" s="4">
        <v>1.8599999999999994</v>
      </c>
      <c r="U521" s="4">
        <v>20.459999999999994</v>
      </c>
      <c r="V521" s="23">
        <v>0.23664122137404575</v>
      </c>
      <c r="W521" t="s">
        <v>179</v>
      </c>
      <c r="X521" t="s">
        <v>216</v>
      </c>
      <c r="Y521" t="s">
        <v>741</v>
      </c>
      <c r="Z521" s="4">
        <f>Tabla1_1[[#This Row],[Total Selling Value]]-Tabla1_1[[#This Row],[total_discount_value]]-Tabla1_1[[#This Row],[Total Buying Value]]</f>
        <v>-0.29040000000000532</v>
      </c>
      <c r="AA521" s="23">
        <f>Tabla1_1[[#This Row],[beneficio_descuento]]/Tabla1_1[[#This Row],[Total Selling Value]]</f>
        <v>-3.3587786259542604E-3</v>
      </c>
    </row>
    <row r="522" spans="1:27">
      <c r="A522">
        <v>44916</v>
      </c>
      <c r="B522" t="s">
        <v>35</v>
      </c>
      <c r="C522" t="s">
        <v>756</v>
      </c>
      <c r="D522">
        <v>10</v>
      </c>
      <c r="E522" t="s">
        <v>70</v>
      </c>
      <c r="F522" t="s">
        <v>71</v>
      </c>
      <c r="G522">
        <v>45</v>
      </c>
      <c r="H522" t="s">
        <v>85</v>
      </c>
      <c r="I522" t="s">
        <v>119</v>
      </c>
      <c r="J522" t="s">
        <v>123</v>
      </c>
      <c r="K522" s="4">
        <v>75</v>
      </c>
      <c r="L522" s="4">
        <v>85.5</v>
      </c>
      <c r="M522" s="4">
        <v>750</v>
      </c>
      <c r="N522" s="4">
        <v>855</v>
      </c>
      <c r="O522">
        <v>21</v>
      </c>
      <c r="P522" t="s">
        <v>137</v>
      </c>
      <c r="Q522">
        <v>2022</v>
      </c>
      <c r="R522" s="3">
        <v>44916</v>
      </c>
      <c r="S522" s="4">
        <v>384.75</v>
      </c>
      <c r="T522" s="4">
        <v>10.5</v>
      </c>
      <c r="U522" s="4">
        <v>105</v>
      </c>
      <c r="V522" s="23">
        <v>0.12280701754385964</v>
      </c>
      <c r="W522" t="s">
        <v>179</v>
      </c>
      <c r="X522" t="s">
        <v>216</v>
      </c>
      <c r="Y522" t="s">
        <v>741</v>
      </c>
      <c r="Z522" s="4">
        <f>Tabla1_1[[#This Row],[Total Selling Value]]-Tabla1_1[[#This Row],[total_discount_value]]-Tabla1_1[[#This Row],[Total Buying Value]]</f>
        <v>-279.75</v>
      </c>
      <c r="AA522" s="23">
        <f>Tabla1_1[[#This Row],[beneficio_descuento]]/Tabla1_1[[#This Row],[Total Selling Value]]</f>
        <v>-0.32719298245614037</v>
      </c>
    </row>
    <row r="523" spans="1:27">
      <c r="A523">
        <v>44924</v>
      </c>
      <c r="B523" t="s">
        <v>45</v>
      </c>
      <c r="C523" t="s">
        <v>757</v>
      </c>
      <c r="D523">
        <v>15</v>
      </c>
      <c r="E523" t="s">
        <v>70</v>
      </c>
      <c r="F523" t="s">
        <v>71</v>
      </c>
      <c r="G523">
        <v>33</v>
      </c>
      <c r="H523" t="s">
        <v>96</v>
      </c>
      <c r="I523" t="s">
        <v>119</v>
      </c>
      <c r="J523" t="s">
        <v>123</v>
      </c>
      <c r="K523" s="4">
        <v>83</v>
      </c>
      <c r="L523" s="4">
        <v>94.62</v>
      </c>
      <c r="M523" s="4">
        <v>1245</v>
      </c>
      <c r="N523" s="4">
        <v>1419.3</v>
      </c>
      <c r="O523">
        <v>29</v>
      </c>
      <c r="P523" t="s">
        <v>137</v>
      </c>
      <c r="Q523">
        <v>2022</v>
      </c>
      <c r="R523" s="3">
        <v>44924</v>
      </c>
      <c r="S523" s="4">
        <v>468.36900000000003</v>
      </c>
      <c r="T523" s="4">
        <v>11.620000000000005</v>
      </c>
      <c r="U523" s="4">
        <v>174.30000000000007</v>
      </c>
      <c r="V523" s="23">
        <v>0.1228070175438597</v>
      </c>
      <c r="W523" t="s">
        <v>147</v>
      </c>
      <c r="X523" t="s">
        <v>216</v>
      </c>
      <c r="Y523" t="s">
        <v>741</v>
      </c>
      <c r="Z523" s="4">
        <f>Tabla1_1[[#This Row],[Total Selling Value]]-Tabla1_1[[#This Row],[total_discount_value]]-Tabla1_1[[#This Row],[Total Buying Value]]</f>
        <v>-294.06900000000007</v>
      </c>
      <c r="AA523" s="23">
        <f>Tabla1_1[[#This Row],[beneficio_descuento]]/Tabla1_1[[#This Row],[Total Selling Value]]</f>
        <v>-0.2071929824561404</v>
      </c>
    </row>
    <row r="524" spans="1:27">
      <c r="A524">
        <v>44924</v>
      </c>
      <c r="B524" t="s">
        <v>30</v>
      </c>
      <c r="C524" t="s">
        <v>758</v>
      </c>
      <c r="D524">
        <v>1</v>
      </c>
      <c r="E524" t="s">
        <v>68</v>
      </c>
      <c r="F524" t="s">
        <v>138</v>
      </c>
      <c r="G524">
        <v>37</v>
      </c>
      <c r="H524" t="s">
        <v>80</v>
      </c>
      <c r="I524" t="s">
        <v>118</v>
      </c>
      <c r="J524" t="s">
        <v>122</v>
      </c>
      <c r="K524" s="4">
        <v>120</v>
      </c>
      <c r="L524" s="4">
        <v>162</v>
      </c>
      <c r="M524" s="4">
        <v>120</v>
      </c>
      <c r="N524" s="4">
        <v>162</v>
      </c>
      <c r="O524">
        <v>29</v>
      </c>
      <c r="P524" t="s">
        <v>137</v>
      </c>
      <c r="Q524">
        <v>2022</v>
      </c>
      <c r="R524" s="3">
        <v>44924</v>
      </c>
      <c r="S524" s="4">
        <v>59.94</v>
      </c>
      <c r="T524" s="4">
        <v>42</v>
      </c>
      <c r="U524" s="4">
        <v>42</v>
      </c>
      <c r="V524" s="23">
        <v>0.25925925925925924</v>
      </c>
      <c r="W524" t="s">
        <v>179</v>
      </c>
      <c r="X524" t="s">
        <v>219</v>
      </c>
      <c r="Y524" t="s">
        <v>741</v>
      </c>
      <c r="Z524" s="4">
        <f>Tabla1_1[[#This Row],[Total Selling Value]]-Tabla1_1[[#This Row],[total_discount_value]]-Tabla1_1[[#This Row],[Total Buying Value]]</f>
        <v>-17.939999999999998</v>
      </c>
      <c r="AA524" s="23">
        <f>Tabla1_1[[#This Row],[beneficio_descuento]]/Tabla1_1[[#This Row],[Total Selling Value]]</f>
        <v>-0.11074074074074072</v>
      </c>
    </row>
    <row r="525" spans="1:27">
      <c r="A525">
        <v>44925</v>
      </c>
      <c r="B525" t="s">
        <v>61</v>
      </c>
      <c r="C525" t="s">
        <v>759</v>
      </c>
      <c r="D525">
        <v>14</v>
      </c>
      <c r="E525" t="s">
        <v>70</v>
      </c>
      <c r="F525" t="s">
        <v>71</v>
      </c>
      <c r="G525">
        <v>21</v>
      </c>
      <c r="H525" t="s">
        <v>114</v>
      </c>
      <c r="I525" t="s">
        <v>118</v>
      </c>
      <c r="J525" t="s">
        <v>122</v>
      </c>
      <c r="K525" s="4">
        <v>138</v>
      </c>
      <c r="L525" s="4">
        <v>173.88</v>
      </c>
      <c r="M525" s="4">
        <v>1932</v>
      </c>
      <c r="N525" s="4">
        <v>2434.3200000000002</v>
      </c>
      <c r="O525">
        <v>30</v>
      </c>
      <c r="P525" t="s">
        <v>137</v>
      </c>
      <c r="Q525">
        <v>2022</v>
      </c>
      <c r="R525" s="3">
        <v>44925</v>
      </c>
      <c r="S525" s="4">
        <v>511.2072</v>
      </c>
      <c r="T525" s="4">
        <v>35.879999999999995</v>
      </c>
      <c r="U525" s="4">
        <v>502.31999999999994</v>
      </c>
      <c r="V525" s="23">
        <v>0.20634920634920631</v>
      </c>
      <c r="W525" t="s">
        <v>178</v>
      </c>
      <c r="X525" t="s">
        <v>216</v>
      </c>
      <c r="Y525" t="s">
        <v>741</v>
      </c>
      <c r="Z525" s="4">
        <f>Tabla1_1[[#This Row],[Total Selling Value]]-Tabla1_1[[#This Row],[total_discount_value]]-Tabla1_1[[#This Row],[Total Buying Value]]</f>
        <v>-8.8871999999998934</v>
      </c>
      <c r="AA525" s="23">
        <f>Tabla1_1[[#This Row],[beneficio_descuento]]/Tabla1_1[[#This Row],[Total Selling Value]]</f>
        <v>-3.6507936507936068E-3</v>
      </c>
    </row>
    <row r="526" spans="1:27">
      <c r="A526">
        <v>44926</v>
      </c>
      <c r="B526" t="s">
        <v>58</v>
      </c>
      <c r="C526" t="s">
        <v>760</v>
      </c>
      <c r="D526">
        <v>12</v>
      </c>
      <c r="E526" t="s">
        <v>71</v>
      </c>
      <c r="F526" t="s">
        <v>71</v>
      </c>
      <c r="G526">
        <v>45</v>
      </c>
      <c r="H526" t="s">
        <v>110</v>
      </c>
      <c r="I526" t="s">
        <v>121</v>
      </c>
      <c r="J526" t="s">
        <v>123</v>
      </c>
      <c r="K526" s="4">
        <v>95</v>
      </c>
      <c r="L526" s="4">
        <v>119.7</v>
      </c>
      <c r="M526" s="4">
        <v>1140</v>
      </c>
      <c r="N526" s="4">
        <v>1436.4</v>
      </c>
      <c r="O526">
        <v>31</v>
      </c>
      <c r="P526" t="s">
        <v>137</v>
      </c>
      <c r="Q526">
        <v>2022</v>
      </c>
      <c r="R526" s="3">
        <v>44926</v>
      </c>
      <c r="S526" s="4">
        <v>646.38000000000011</v>
      </c>
      <c r="T526" s="4">
        <v>24.700000000000003</v>
      </c>
      <c r="U526" s="4">
        <v>296.40000000000003</v>
      </c>
      <c r="V526" s="23">
        <v>0.20634920634920637</v>
      </c>
      <c r="W526" t="s">
        <v>147</v>
      </c>
      <c r="X526" t="s">
        <v>216</v>
      </c>
      <c r="Y526" t="s">
        <v>741</v>
      </c>
      <c r="Z526" s="4">
        <f>Tabla1_1[[#This Row],[Total Selling Value]]-Tabla1_1[[#This Row],[total_discount_value]]-Tabla1_1[[#This Row],[Total Buying Value]]</f>
        <v>-349.98</v>
      </c>
      <c r="AA526" s="23">
        <f>Tabla1_1[[#This Row],[beneficio_descuento]]/Tabla1_1[[#This Row],[Total Selling Value]]</f>
        <v>-0.24365079365079365</v>
      </c>
    </row>
    <row r="527" spans="1:27">
      <c r="A527">
        <v>44926</v>
      </c>
      <c r="B527" t="s">
        <v>51</v>
      </c>
      <c r="C527" t="s">
        <v>761</v>
      </c>
      <c r="D527">
        <v>6</v>
      </c>
      <c r="E527" t="s">
        <v>71</v>
      </c>
      <c r="F527" t="s">
        <v>71</v>
      </c>
      <c r="G527">
        <v>22</v>
      </c>
      <c r="H527" t="s">
        <v>103</v>
      </c>
      <c r="I527" t="s">
        <v>120</v>
      </c>
      <c r="J527" t="s">
        <v>124</v>
      </c>
      <c r="K527" s="4">
        <v>44</v>
      </c>
      <c r="L527" s="4">
        <v>48.4</v>
      </c>
      <c r="M527" s="4">
        <v>264</v>
      </c>
      <c r="N527" s="4">
        <v>290.39999999999998</v>
      </c>
      <c r="O527">
        <v>31</v>
      </c>
      <c r="P527" t="s">
        <v>137</v>
      </c>
      <c r="Q527">
        <v>2022</v>
      </c>
      <c r="R527" s="3">
        <v>44926</v>
      </c>
      <c r="S527" s="4">
        <v>63.887999999999998</v>
      </c>
      <c r="T527" s="4">
        <v>4.3999999999999986</v>
      </c>
      <c r="U527" s="4">
        <v>26.399999999999991</v>
      </c>
      <c r="V527" s="23">
        <v>9.0909090909090884E-2</v>
      </c>
      <c r="W527" t="s">
        <v>179</v>
      </c>
      <c r="X527" t="s">
        <v>216</v>
      </c>
      <c r="Y527" t="s">
        <v>741</v>
      </c>
      <c r="Z527" s="4">
        <f>Tabla1_1[[#This Row],[Total Selling Value]]-Tabla1_1[[#This Row],[total_discount_value]]-Tabla1_1[[#This Row],[Total Buying Value]]</f>
        <v>-37.488000000000028</v>
      </c>
      <c r="AA527" s="23">
        <f>Tabla1_1[[#This Row],[beneficio_descuento]]/Tabla1_1[[#This Row],[Total Selling Value]]</f>
        <v>-0.1290909090909092</v>
      </c>
    </row>
    <row r="528" spans="1:27">
      <c r="A528">
        <v>44926</v>
      </c>
      <c r="B528" t="s">
        <v>51</v>
      </c>
      <c r="C528" t="s">
        <v>761</v>
      </c>
      <c r="D528">
        <v>3</v>
      </c>
      <c r="E528" t="s">
        <v>68</v>
      </c>
      <c r="F528" t="s">
        <v>138</v>
      </c>
      <c r="G528">
        <v>33</v>
      </c>
      <c r="H528" t="s">
        <v>103</v>
      </c>
      <c r="I528" t="s">
        <v>120</v>
      </c>
      <c r="J528" t="s">
        <v>124</v>
      </c>
      <c r="K528" s="4">
        <v>44</v>
      </c>
      <c r="L528" s="4">
        <v>48.4</v>
      </c>
      <c r="M528" s="4">
        <v>132</v>
      </c>
      <c r="N528" s="4">
        <v>145.19999999999999</v>
      </c>
      <c r="O528">
        <v>31</v>
      </c>
      <c r="P528" t="s">
        <v>137</v>
      </c>
      <c r="Q528">
        <v>2022</v>
      </c>
      <c r="R528" s="3">
        <v>44926</v>
      </c>
      <c r="S528" s="4">
        <v>47.915999999999997</v>
      </c>
      <c r="T528" s="4">
        <v>4.3999999999999986</v>
      </c>
      <c r="U528" s="4">
        <v>13.199999999999996</v>
      </c>
      <c r="V528" s="23">
        <v>9.0909090909090884E-2</v>
      </c>
      <c r="W528" t="s">
        <v>179</v>
      </c>
      <c r="X528" t="s">
        <v>219</v>
      </c>
      <c r="Y528" t="s">
        <v>741</v>
      </c>
      <c r="Z528" s="4">
        <f>Tabla1_1[[#This Row],[Total Selling Value]]-Tabla1_1[[#This Row],[total_discount_value]]-Tabla1_1[[#This Row],[Total Buying Value]]</f>
        <v>-34.716000000000008</v>
      </c>
      <c r="AA528" s="23">
        <f>Tabla1_1[[#This Row],[beneficio_descuento]]/Tabla1_1[[#This Row],[Total Selling Value]]</f>
        <v>-0.23909090909090916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103CC-ACBC-4E93-B683-22C7862123B4}">
  <dimension ref="A1:R40"/>
  <sheetViews>
    <sheetView topLeftCell="B15" workbookViewId="0">
      <selection activeCell="F24" sqref="F24"/>
    </sheetView>
  </sheetViews>
  <sheetFormatPr baseColWidth="10" defaultRowHeight="15"/>
  <cols>
    <col min="1" max="1" width="17.5703125" bestFit="1" customWidth="1"/>
    <col min="2" max="2" width="20.85546875" bestFit="1" customWidth="1"/>
    <col min="3" max="3" width="19.28515625" bestFit="1" customWidth="1"/>
    <col min="5" max="5" width="17.5703125" bestFit="1" customWidth="1"/>
    <col min="6" max="6" width="20.85546875" bestFit="1" customWidth="1"/>
    <col min="7" max="7" width="19.28515625" bestFit="1" customWidth="1"/>
    <col min="8" max="8" width="17" customWidth="1"/>
    <col min="9" max="9" width="20.85546875" bestFit="1" customWidth="1"/>
    <col min="10" max="10" width="22.42578125" bestFit="1" customWidth="1"/>
    <col min="11" max="11" width="7.7109375" bestFit="1" customWidth="1"/>
    <col min="12" max="12" width="12.85546875" bestFit="1" customWidth="1"/>
    <col min="13" max="13" width="12.5703125" bestFit="1" customWidth="1"/>
    <col min="14" max="14" width="20.85546875" bestFit="1" customWidth="1"/>
    <col min="15" max="15" width="19.28515625" bestFit="1" customWidth="1"/>
    <col min="16" max="16" width="24.5703125" bestFit="1" customWidth="1"/>
    <col min="17" max="17" width="23.140625" bestFit="1" customWidth="1"/>
    <col min="18" max="18" width="20.85546875" bestFit="1" customWidth="1"/>
    <col min="19" max="19" width="8.140625" bestFit="1" customWidth="1"/>
    <col min="20" max="21" width="8.42578125" bestFit="1" customWidth="1"/>
    <col min="22" max="25" width="8.28515625" bestFit="1" customWidth="1"/>
    <col min="26" max="31" width="8" bestFit="1" customWidth="1"/>
    <col min="32" max="33" width="8.5703125" bestFit="1" customWidth="1"/>
    <col min="34" max="35" width="8.85546875" bestFit="1" customWidth="1"/>
    <col min="36" max="37" width="8.5703125" bestFit="1" customWidth="1"/>
    <col min="38" max="39" width="8" bestFit="1" customWidth="1"/>
    <col min="40" max="41" width="8.28515625" bestFit="1" customWidth="1"/>
    <col min="42" max="42" width="12.5703125" bestFit="1" customWidth="1"/>
  </cols>
  <sheetData>
    <row r="1" spans="1:18" ht="9" customHeight="1"/>
    <row r="2" spans="1:18" ht="29.25" customHeight="1">
      <c r="A2" s="77" t="s">
        <v>187</v>
      </c>
      <c r="B2" s="77"/>
      <c r="C2" s="77"/>
      <c r="E2" s="77" t="s">
        <v>188</v>
      </c>
      <c r="F2" s="77"/>
      <c r="G2" s="77"/>
      <c r="I2" s="77" t="s">
        <v>189</v>
      </c>
      <c r="J2" s="77"/>
      <c r="K2" s="77"/>
      <c r="M2" s="77" t="s">
        <v>190</v>
      </c>
      <c r="N2" s="77"/>
      <c r="O2" s="77"/>
      <c r="Q2" s="18"/>
      <c r="R2" s="18"/>
    </row>
    <row r="4" spans="1:18">
      <c r="A4" s="13" t="s">
        <v>175</v>
      </c>
      <c r="B4" t="s">
        <v>177</v>
      </c>
      <c r="C4" t="s">
        <v>186</v>
      </c>
      <c r="E4" s="13" t="s">
        <v>175</v>
      </c>
      <c r="F4" t="s">
        <v>177</v>
      </c>
      <c r="G4" t="s">
        <v>186</v>
      </c>
      <c r="I4" s="13" t="s">
        <v>175</v>
      </c>
      <c r="J4" t="s">
        <v>177</v>
      </c>
      <c r="K4" t="s">
        <v>186</v>
      </c>
      <c r="M4" s="13" t="s">
        <v>175</v>
      </c>
      <c r="N4" t="s">
        <v>177</v>
      </c>
      <c r="O4" t="s">
        <v>186</v>
      </c>
    </row>
    <row r="5" spans="1:18">
      <c r="A5" s="14" t="s">
        <v>138</v>
      </c>
      <c r="B5" s="16">
        <v>0.50094517958412099</v>
      </c>
      <c r="C5" s="16">
        <v>0.50966137601643868</v>
      </c>
      <c r="E5" s="14" t="s">
        <v>119</v>
      </c>
      <c r="F5" s="16">
        <v>0.19281663516068054</v>
      </c>
      <c r="G5" s="16">
        <v>0.14442384633896879</v>
      </c>
      <c r="I5" s="14" t="s">
        <v>178</v>
      </c>
      <c r="J5" s="16">
        <v>7.9395085066162566E-2</v>
      </c>
      <c r="K5" s="16">
        <v>0.25320797253705929</v>
      </c>
      <c r="M5" s="14" t="s">
        <v>70</v>
      </c>
      <c r="N5" s="16">
        <v>0.53497164461247637</v>
      </c>
      <c r="O5" s="16">
        <v>0.52398596192027658</v>
      </c>
    </row>
    <row r="6" spans="1:18">
      <c r="A6" s="14" t="s">
        <v>71</v>
      </c>
      <c r="B6" s="16">
        <v>0.49905482041587901</v>
      </c>
      <c r="C6" s="16">
        <v>0.49033862398356126</v>
      </c>
      <c r="E6" s="14" t="s">
        <v>120</v>
      </c>
      <c r="F6" s="16">
        <v>0.22306238185255198</v>
      </c>
      <c r="G6" s="16">
        <v>0.25380412522619678</v>
      </c>
      <c r="I6" s="14" t="s">
        <v>147</v>
      </c>
      <c r="J6" s="16">
        <v>0.2608695652173913</v>
      </c>
      <c r="K6" s="16">
        <v>0.44072764181549773</v>
      </c>
      <c r="M6" s="14" t="s">
        <v>71</v>
      </c>
      <c r="N6" s="16">
        <v>0.31758034026465026</v>
      </c>
      <c r="O6" s="16">
        <v>0.32164578059267002</v>
      </c>
    </row>
    <row r="7" spans="1:18">
      <c r="A7" s="14" t="s">
        <v>176</v>
      </c>
      <c r="B7" s="16">
        <v>1</v>
      </c>
      <c r="C7" s="16">
        <v>1</v>
      </c>
      <c r="E7" s="14" t="s">
        <v>117</v>
      </c>
      <c r="F7" s="16">
        <v>0.10396975425330812</v>
      </c>
      <c r="G7" s="16">
        <v>0.10463983815654891</v>
      </c>
      <c r="I7" s="14" t="s">
        <v>179</v>
      </c>
      <c r="J7" s="16">
        <v>0.6597353497164461</v>
      </c>
      <c r="K7" s="16">
        <v>0.30606438564744343</v>
      </c>
      <c r="M7" s="14" t="s">
        <v>68</v>
      </c>
      <c r="N7" s="16">
        <v>0.14744801512287334</v>
      </c>
      <c r="O7" s="16">
        <v>0.15436825748705282</v>
      </c>
    </row>
    <row r="8" spans="1:18" ht="15.75" thickBot="1">
      <c r="E8" s="14" t="s">
        <v>121</v>
      </c>
      <c r="F8" s="16">
        <v>0.28166351606805295</v>
      </c>
      <c r="G8" s="16">
        <v>0.25441922405853568</v>
      </c>
      <c r="I8" s="14" t="s">
        <v>176</v>
      </c>
      <c r="J8" s="16">
        <v>1</v>
      </c>
      <c r="K8" s="16">
        <v>1</v>
      </c>
      <c r="M8" s="14" t="s">
        <v>176</v>
      </c>
      <c r="N8" s="16">
        <v>1</v>
      </c>
      <c r="O8" s="16">
        <v>1</v>
      </c>
    </row>
    <row r="9" spans="1:18" ht="15" customHeight="1" thickBot="1">
      <c r="A9" s="50" t="s">
        <v>191</v>
      </c>
      <c r="B9" s="51"/>
      <c r="C9" s="52"/>
      <c r="E9" s="14" t="s">
        <v>118</v>
      </c>
      <c r="F9" s="16">
        <v>0.19848771266540643</v>
      </c>
      <c r="G9" s="16">
        <v>0.24271296621974967</v>
      </c>
    </row>
    <row r="10" spans="1:18" ht="15" customHeight="1">
      <c r="A10" s="53"/>
      <c r="B10" s="54"/>
      <c r="C10" s="55"/>
      <c r="E10" s="14" t="s">
        <v>176</v>
      </c>
      <c r="F10" s="16">
        <v>1</v>
      </c>
      <c r="G10" s="16">
        <v>1</v>
      </c>
      <c r="I10" s="50" t="s">
        <v>194</v>
      </c>
      <c r="J10" s="51"/>
      <c r="K10" s="52"/>
      <c r="M10" s="50" t="s">
        <v>196</v>
      </c>
      <c r="N10" s="51"/>
      <c r="O10" s="52"/>
    </row>
    <row r="11" spans="1:18" ht="15.75" thickBot="1">
      <c r="A11" s="56"/>
      <c r="B11" s="57"/>
      <c r="C11" s="58"/>
      <c r="I11" s="53"/>
      <c r="J11" s="54"/>
      <c r="K11" s="55"/>
      <c r="M11" s="53"/>
      <c r="N11" s="54"/>
      <c r="O11" s="55"/>
    </row>
    <row r="12" spans="1:18" ht="15" customHeight="1">
      <c r="A12" s="17"/>
      <c r="B12" s="19"/>
      <c r="E12" s="68" t="s">
        <v>192</v>
      </c>
      <c r="F12" s="69"/>
      <c r="G12" s="70"/>
      <c r="I12" s="53"/>
      <c r="J12" s="54"/>
      <c r="K12" s="55"/>
      <c r="M12" s="53"/>
      <c r="N12" s="54"/>
      <c r="O12" s="55"/>
    </row>
    <row r="13" spans="1:18">
      <c r="E13" s="71"/>
      <c r="F13" s="72"/>
      <c r="G13" s="73"/>
      <c r="I13" s="53"/>
      <c r="J13" s="54"/>
      <c r="K13" s="55"/>
      <c r="M13" s="53"/>
      <c r="N13" s="54"/>
      <c r="O13" s="55"/>
    </row>
    <row r="14" spans="1:18">
      <c r="E14" s="71"/>
      <c r="F14" s="72"/>
      <c r="G14" s="73"/>
      <c r="I14" s="53"/>
      <c r="J14" s="54"/>
      <c r="K14" s="55"/>
      <c r="M14" s="53"/>
      <c r="N14" s="54"/>
      <c r="O14" s="55"/>
    </row>
    <row r="15" spans="1:18" ht="15" customHeight="1" thickBot="1">
      <c r="E15" s="71"/>
      <c r="F15" s="72"/>
      <c r="G15" s="73"/>
      <c r="I15" s="53"/>
      <c r="J15" s="54"/>
      <c r="K15" s="55"/>
      <c r="M15" s="56"/>
      <c r="N15" s="57"/>
      <c r="O15" s="58"/>
    </row>
    <row r="16" spans="1:18" ht="15.75" thickBot="1">
      <c r="E16" s="71"/>
      <c r="F16" s="72"/>
      <c r="G16" s="73"/>
      <c r="I16" s="56"/>
      <c r="J16" s="57"/>
      <c r="K16" s="58"/>
      <c r="M16" s="41" t="s">
        <v>197</v>
      </c>
      <c r="N16" s="42"/>
      <c r="O16" s="43"/>
    </row>
    <row r="17" spans="5:15" ht="15" customHeight="1">
      <c r="E17" s="71"/>
      <c r="F17" s="72"/>
      <c r="G17" s="73"/>
      <c r="I17" s="59" t="s">
        <v>195</v>
      </c>
      <c r="J17" s="60"/>
      <c r="K17" s="61"/>
      <c r="M17" s="44"/>
      <c r="N17" s="45"/>
      <c r="O17" s="46"/>
    </row>
    <row r="18" spans="5:15" ht="15.75" thickBot="1">
      <c r="E18" s="74"/>
      <c r="F18" s="75"/>
      <c r="G18" s="76"/>
      <c r="I18" s="62"/>
      <c r="J18" s="63"/>
      <c r="K18" s="64"/>
      <c r="M18" s="47"/>
      <c r="N18" s="48"/>
      <c r="O18" s="49"/>
    </row>
    <row r="19" spans="5:15" ht="15" customHeight="1" thickBot="1">
      <c r="E19" s="41" t="s">
        <v>193</v>
      </c>
      <c r="F19" s="42"/>
      <c r="G19" s="43"/>
      <c r="I19" s="65"/>
      <c r="J19" s="66"/>
      <c r="K19" s="67"/>
    </row>
    <row r="20" spans="5:15">
      <c r="E20" s="44"/>
      <c r="F20" s="45"/>
      <c r="G20" s="46"/>
    </row>
    <row r="21" spans="5:15" ht="15.75" thickBot="1">
      <c r="E21" s="47"/>
      <c r="F21" s="48"/>
      <c r="G21" s="49"/>
    </row>
    <row r="28" spans="5:15">
      <c r="I28" s="31" t="s">
        <v>767</v>
      </c>
      <c r="J28" s="31"/>
      <c r="K28" s="31"/>
      <c r="L28" s="31"/>
      <c r="M28" s="31"/>
    </row>
    <row r="30" spans="5:15">
      <c r="I30" s="13" t="s">
        <v>177</v>
      </c>
      <c r="J30" s="13" t="s">
        <v>213</v>
      </c>
    </row>
    <row r="31" spans="5:15">
      <c r="I31" s="13" t="s">
        <v>175</v>
      </c>
      <c r="J31" t="s">
        <v>70</v>
      </c>
      <c r="K31" t="s">
        <v>71</v>
      </c>
      <c r="L31" t="s">
        <v>68</v>
      </c>
      <c r="M31" t="s">
        <v>176</v>
      </c>
    </row>
    <row r="32" spans="5:15">
      <c r="I32" s="14" t="s">
        <v>178</v>
      </c>
      <c r="J32" s="16">
        <v>0.54761904761904767</v>
      </c>
      <c r="K32" s="16">
        <v>0.30952380952380953</v>
      </c>
      <c r="L32" s="16">
        <v>0.14285714285714285</v>
      </c>
      <c r="M32" s="16">
        <v>1</v>
      </c>
    </row>
    <row r="33" spans="9:13">
      <c r="I33" s="14" t="s">
        <v>147</v>
      </c>
      <c r="J33" s="16">
        <v>0.45652173913043476</v>
      </c>
      <c r="K33" s="16">
        <v>0.40579710144927539</v>
      </c>
      <c r="L33" s="16">
        <v>0.13768115942028986</v>
      </c>
      <c r="M33" s="16">
        <v>1</v>
      </c>
    </row>
    <row r="34" spans="9:13">
      <c r="I34" s="14" t="s">
        <v>179</v>
      </c>
      <c r="J34" s="16">
        <v>0.5644699140401146</v>
      </c>
      <c r="K34" s="16">
        <v>0.28366762177650429</v>
      </c>
      <c r="L34" s="16">
        <v>0.15186246418338109</v>
      </c>
      <c r="M34" s="16">
        <v>1</v>
      </c>
    </row>
    <row r="35" spans="9:13">
      <c r="I35" s="14" t="s">
        <v>176</v>
      </c>
      <c r="J35" s="16">
        <v>0.53497164461247637</v>
      </c>
      <c r="K35" s="16">
        <v>0.31758034026465026</v>
      </c>
      <c r="L35" s="16">
        <v>0.14744801512287334</v>
      </c>
      <c r="M35" s="16">
        <v>1</v>
      </c>
    </row>
    <row r="36" spans="9:13" ht="15.75" thickBot="1"/>
    <row r="37" spans="9:13">
      <c r="I37" s="32" t="s">
        <v>768</v>
      </c>
      <c r="J37" s="33"/>
      <c r="K37" s="33"/>
      <c r="L37" s="33"/>
      <c r="M37" s="34"/>
    </row>
    <row r="38" spans="9:13">
      <c r="I38" s="35"/>
      <c r="J38" s="36"/>
      <c r="K38" s="36"/>
      <c r="L38" s="36"/>
      <c r="M38" s="37"/>
    </row>
    <row r="39" spans="9:13">
      <c r="I39" s="35"/>
      <c r="J39" s="36"/>
      <c r="K39" s="36"/>
      <c r="L39" s="36"/>
      <c r="M39" s="37"/>
    </row>
    <row r="40" spans="9:13" ht="15.75" thickBot="1">
      <c r="I40" s="38"/>
      <c r="J40" s="39"/>
      <c r="K40" s="39"/>
      <c r="L40" s="39"/>
      <c r="M40" s="40"/>
    </row>
  </sheetData>
  <mergeCells count="13">
    <mergeCell ref="M2:O2"/>
    <mergeCell ref="I2:K2"/>
    <mergeCell ref="E2:G2"/>
    <mergeCell ref="A2:C2"/>
    <mergeCell ref="A9:C11"/>
    <mergeCell ref="M10:O15"/>
    <mergeCell ref="I28:M28"/>
    <mergeCell ref="I37:M40"/>
    <mergeCell ref="E19:G21"/>
    <mergeCell ref="I10:K16"/>
    <mergeCell ref="I17:K19"/>
    <mergeCell ref="E12:G18"/>
    <mergeCell ref="M16:O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C6BA5-ECBF-4F21-AB28-B9F1FB578C69}">
  <dimension ref="A1:L159"/>
  <sheetViews>
    <sheetView topLeftCell="A80" zoomScale="85" zoomScaleNormal="85" workbookViewId="0">
      <selection activeCell="B141" sqref="B141"/>
    </sheetView>
  </sheetViews>
  <sheetFormatPr baseColWidth="10" defaultRowHeight="15"/>
  <cols>
    <col min="1" max="1" width="22.85546875" bestFit="1" customWidth="1"/>
    <col min="2" max="2" width="12.5703125" bestFit="1" customWidth="1"/>
  </cols>
  <sheetData>
    <row r="1" spans="1:12" ht="15.75" thickBot="1">
      <c r="A1" s="7" t="s">
        <v>5</v>
      </c>
      <c r="B1" s="7"/>
    </row>
    <row r="2" spans="1:12" ht="15" customHeight="1">
      <c r="D2" s="102" t="s">
        <v>161</v>
      </c>
      <c r="E2" s="103"/>
      <c r="F2" s="103"/>
      <c r="G2" s="103"/>
      <c r="H2" s="103"/>
      <c r="I2" s="103"/>
      <c r="J2" s="103"/>
      <c r="K2" s="103"/>
      <c r="L2" s="104"/>
    </row>
    <row r="3" spans="1:12">
      <c r="A3" t="s">
        <v>145</v>
      </c>
      <c r="B3">
        <v>26.593572778827976</v>
      </c>
      <c r="D3" s="105"/>
      <c r="E3" s="106"/>
      <c r="F3" s="106"/>
      <c r="G3" s="106"/>
      <c r="H3" s="106"/>
      <c r="I3" s="106"/>
      <c r="J3" s="106"/>
      <c r="K3" s="106"/>
      <c r="L3" s="107"/>
    </row>
    <row r="4" spans="1:12">
      <c r="A4" t="s">
        <v>146</v>
      </c>
      <c r="B4">
        <v>0.65686067973468665</v>
      </c>
      <c r="D4" s="105"/>
      <c r="E4" s="106"/>
      <c r="F4" s="106"/>
      <c r="G4" s="106"/>
      <c r="H4" s="106"/>
      <c r="I4" s="106"/>
      <c r="J4" s="106"/>
      <c r="K4" s="106"/>
      <c r="L4" s="107"/>
    </row>
    <row r="5" spans="1:12">
      <c r="A5" t="s">
        <v>147</v>
      </c>
      <c r="B5">
        <v>27</v>
      </c>
      <c r="D5" s="105"/>
      <c r="E5" s="106"/>
      <c r="F5" s="106"/>
      <c r="G5" s="106"/>
      <c r="H5" s="106"/>
      <c r="I5" s="106"/>
      <c r="J5" s="106"/>
      <c r="K5" s="106"/>
      <c r="L5" s="107"/>
    </row>
    <row r="6" spans="1:12">
      <c r="A6" t="s">
        <v>148</v>
      </c>
      <c r="B6">
        <v>28</v>
      </c>
      <c r="D6" s="105"/>
      <c r="E6" s="106"/>
      <c r="F6" s="106"/>
      <c r="G6" s="106"/>
      <c r="H6" s="106"/>
      <c r="I6" s="106"/>
      <c r="J6" s="106"/>
      <c r="K6" s="106"/>
      <c r="L6" s="107"/>
    </row>
    <row r="7" spans="1:12">
      <c r="A7" t="s">
        <v>149</v>
      </c>
      <c r="B7">
        <v>15.107795633897792</v>
      </c>
      <c r="D7" s="105"/>
      <c r="E7" s="106"/>
      <c r="F7" s="106"/>
      <c r="G7" s="106"/>
      <c r="H7" s="106"/>
      <c r="I7" s="106"/>
      <c r="J7" s="106"/>
      <c r="K7" s="106"/>
      <c r="L7" s="107"/>
    </row>
    <row r="8" spans="1:12" ht="15.75" thickBot="1">
      <c r="A8" t="s">
        <v>150</v>
      </c>
      <c r="B8">
        <v>228.24548891562119</v>
      </c>
      <c r="D8" s="108"/>
      <c r="E8" s="109"/>
      <c r="F8" s="109"/>
      <c r="G8" s="109"/>
      <c r="H8" s="109"/>
      <c r="I8" s="109"/>
      <c r="J8" s="109"/>
      <c r="K8" s="109"/>
      <c r="L8" s="110"/>
    </row>
    <row r="9" spans="1:12" ht="15" customHeight="1">
      <c r="A9" t="s">
        <v>151</v>
      </c>
      <c r="B9">
        <v>-1.0499022287529773</v>
      </c>
      <c r="D9" s="93" t="s">
        <v>171</v>
      </c>
      <c r="E9" s="94"/>
      <c r="F9" s="94"/>
      <c r="G9" s="94"/>
      <c r="H9" s="94"/>
      <c r="I9" s="94"/>
      <c r="J9" s="94"/>
      <c r="K9" s="94"/>
      <c r="L9" s="95"/>
    </row>
    <row r="10" spans="1:12">
      <c r="A10" t="s">
        <v>152</v>
      </c>
      <c r="B10">
        <v>2.8657088633638202E-2</v>
      </c>
      <c r="D10" s="96"/>
      <c r="E10" s="97"/>
      <c r="F10" s="97"/>
      <c r="G10" s="97"/>
      <c r="H10" s="97"/>
      <c r="I10" s="97"/>
      <c r="J10" s="97"/>
      <c r="K10" s="97"/>
      <c r="L10" s="98"/>
    </row>
    <row r="11" spans="1:12" ht="15.75" thickBot="1">
      <c r="A11" t="s">
        <v>153</v>
      </c>
      <c r="B11">
        <v>54</v>
      </c>
      <c r="D11" s="99"/>
      <c r="E11" s="100"/>
      <c r="F11" s="100"/>
      <c r="G11" s="100"/>
      <c r="H11" s="100"/>
      <c r="I11" s="100"/>
      <c r="J11" s="100"/>
      <c r="K11" s="100"/>
      <c r="L11" s="101"/>
    </row>
    <row r="12" spans="1:12">
      <c r="A12" t="s">
        <v>154</v>
      </c>
      <c r="B12">
        <v>0</v>
      </c>
    </row>
    <row r="13" spans="1:12">
      <c r="A13" t="s">
        <v>155</v>
      </c>
      <c r="B13">
        <v>54</v>
      </c>
    </row>
    <row r="14" spans="1:12">
      <c r="A14" t="s">
        <v>156</v>
      </c>
      <c r="B14">
        <v>14068</v>
      </c>
    </row>
    <row r="15" spans="1:12" ht="15.75" thickBot="1">
      <c r="A15" s="6" t="s">
        <v>157</v>
      </c>
      <c r="B15" s="6">
        <v>529</v>
      </c>
    </row>
    <row r="16" spans="1:12" ht="15.75" thickBot="1"/>
    <row r="17" spans="1:12" ht="15" customHeight="1" thickBot="1">
      <c r="A17" s="7" t="s">
        <v>9</v>
      </c>
      <c r="B17" s="7"/>
    </row>
    <row r="18" spans="1:12">
      <c r="D18" s="102" t="s">
        <v>160</v>
      </c>
      <c r="E18" s="103"/>
      <c r="F18" s="103"/>
      <c r="G18" s="103"/>
      <c r="H18" s="103"/>
      <c r="I18" s="103"/>
      <c r="J18" s="103"/>
      <c r="K18" s="103"/>
      <c r="L18" s="104"/>
    </row>
    <row r="19" spans="1:12">
      <c r="A19" t="s">
        <v>145</v>
      </c>
      <c r="B19">
        <v>77.661625708884685</v>
      </c>
      <c r="D19" s="105"/>
      <c r="E19" s="106"/>
      <c r="F19" s="106"/>
      <c r="G19" s="106"/>
      <c r="H19" s="106"/>
      <c r="I19" s="106"/>
      <c r="J19" s="106"/>
      <c r="K19" s="106"/>
      <c r="L19" s="107"/>
    </row>
    <row r="20" spans="1:12">
      <c r="A20" t="s">
        <v>146</v>
      </c>
      <c r="B20">
        <v>1.8734414107970969</v>
      </c>
      <c r="D20" s="105"/>
      <c r="E20" s="106"/>
      <c r="F20" s="106"/>
      <c r="G20" s="106"/>
      <c r="H20" s="106"/>
      <c r="I20" s="106"/>
      <c r="J20" s="106"/>
      <c r="K20" s="106"/>
      <c r="L20" s="107"/>
    </row>
    <row r="21" spans="1:12">
      <c r="A21" t="s">
        <v>147</v>
      </c>
      <c r="B21">
        <v>75</v>
      </c>
      <c r="D21" s="105"/>
      <c r="E21" s="106"/>
      <c r="F21" s="106"/>
      <c r="G21" s="106"/>
      <c r="H21" s="106"/>
      <c r="I21" s="106"/>
      <c r="J21" s="106"/>
      <c r="K21" s="106"/>
      <c r="L21" s="107"/>
    </row>
    <row r="22" spans="1:12">
      <c r="A22" t="s">
        <v>148</v>
      </c>
      <c r="B22">
        <v>37</v>
      </c>
      <c r="D22" s="105"/>
      <c r="E22" s="106"/>
      <c r="F22" s="106"/>
      <c r="G22" s="106"/>
      <c r="H22" s="106"/>
      <c r="I22" s="106"/>
      <c r="J22" s="106"/>
      <c r="K22" s="106"/>
      <c r="L22" s="107"/>
    </row>
    <row r="23" spans="1:12">
      <c r="A23" t="s">
        <v>149</v>
      </c>
      <c r="B23">
        <v>43.08915244833323</v>
      </c>
      <c r="D23" s="105"/>
      <c r="E23" s="106"/>
      <c r="F23" s="106"/>
      <c r="G23" s="106"/>
      <c r="H23" s="106"/>
      <c r="I23" s="106"/>
      <c r="J23" s="106"/>
      <c r="K23" s="106"/>
      <c r="L23" s="107"/>
    </row>
    <row r="24" spans="1:12" ht="15.75" thickBot="1">
      <c r="A24" t="s">
        <v>150</v>
      </c>
      <c r="B24">
        <v>1856.6750587157017</v>
      </c>
      <c r="D24" s="108"/>
      <c r="E24" s="109"/>
      <c r="F24" s="109"/>
      <c r="G24" s="109"/>
      <c r="H24" s="109"/>
      <c r="I24" s="109"/>
      <c r="J24" s="109"/>
      <c r="K24" s="109"/>
      <c r="L24" s="110"/>
    </row>
    <row r="25" spans="1:12" ht="15" customHeight="1">
      <c r="A25" t="s">
        <v>151</v>
      </c>
      <c r="B25">
        <v>-1.0383596087589413</v>
      </c>
      <c r="D25" s="93" t="s">
        <v>180</v>
      </c>
      <c r="E25" s="94"/>
      <c r="F25" s="94"/>
      <c r="G25" s="94"/>
      <c r="H25" s="94"/>
      <c r="I25" s="94"/>
      <c r="J25" s="94"/>
      <c r="K25" s="94"/>
      <c r="L25" s="95"/>
    </row>
    <row r="26" spans="1:12" ht="15.75" thickBot="1">
      <c r="A26" t="s">
        <v>152</v>
      </c>
      <c r="B26">
        <v>4.2682437827263359E-2</v>
      </c>
      <c r="D26" s="99"/>
      <c r="E26" s="100"/>
      <c r="F26" s="100"/>
      <c r="G26" s="100"/>
      <c r="H26" s="100"/>
      <c r="I26" s="100"/>
      <c r="J26" s="100"/>
      <c r="K26" s="100"/>
      <c r="L26" s="101"/>
    </row>
    <row r="27" spans="1:12">
      <c r="A27" t="s">
        <v>153</v>
      </c>
      <c r="B27">
        <v>145</v>
      </c>
    </row>
    <row r="28" spans="1:12">
      <c r="A28" t="s">
        <v>154</v>
      </c>
      <c r="B28">
        <v>5</v>
      </c>
    </row>
    <row r="29" spans="1:12">
      <c r="A29" t="s">
        <v>155</v>
      </c>
      <c r="B29">
        <v>150</v>
      </c>
    </row>
    <row r="30" spans="1:12">
      <c r="A30" t="s">
        <v>156</v>
      </c>
      <c r="B30">
        <v>41083</v>
      </c>
    </row>
    <row r="31" spans="1:12" ht="15.75" thickBot="1">
      <c r="A31" s="6" t="s">
        <v>157</v>
      </c>
      <c r="B31" s="6">
        <v>529</v>
      </c>
    </row>
    <row r="32" spans="1:12" ht="15.75" thickBot="1"/>
    <row r="33" spans="1:12" ht="15.75" thickBot="1">
      <c r="A33" s="7" t="s">
        <v>10</v>
      </c>
      <c r="B33" s="7"/>
    </row>
    <row r="34" spans="1:12">
      <c r="D34" s="102" t="s">
        <v>162</v>
      </c>
      <c r="E34" s="103"/>
      <c r="F34" s="103"/>
      <c r="G34" s="103"/>
      <c r="H34" s="103"/>
      <c r="I34" s="103"/>
      <c r="J34" s="103"/>
      <c r="K34" s="103"/>
      <c r="L34" s="104"/>
    </row>
    <row r="35" spans="1:12">
      <c r="A35" t="s">
        <v>145</v>
      </c>
      <c r="B35">
        <v>94.152155009451945</v>
      </c>
      <c r="D35" s="105"/>
      <c r="E35" s="106"/>
      <c r="F35" s="106"/>
      <c r="G35" s="106"/>
      <c r="H35" s="106"/>
      <c r="I35" s="106"/>
      <c r="J35" s="106"/>
      <c r="K35" s="106"/>
      <c r="L35" s="107"/>
    </row>
    <row r="36" spans="1:12">
      <c r="A36" t="s">
        <v>146</v>
      </c>
      <c r="B36">
        <v>2.3826526289184304</v>
      </c>
      <c r="D36" s="105"/>
      <c r="E36" s="106"/>
      <c r="F36" s="106"/>
      <c r="G36" s="106"/>
      <c r="H36" s="106"/>
      <c r="I36" s="106"/>
      <c r="J36" s="106"/>
      <c r="K36" s="106"/>
      <c r="L36" s="107"/>
    </row>
    <row r="37" spans="1:12">
      <c r="A37" t="s">
        <v>147</v>
      </c>
      <c r="B37">
        <v>85.5</v>
      </c>
      <c r="D37" s="105"/>
      <c r="E37" s="106"/>
      <c r="F37" s="106"/>
      <c r="G37" s="106"/>
      <c r="H37" s="106"/>
      <c r="I37" s="106"/>
      <c r="J37" s="106"/>
      <c r="K37" s="106"/>
      <c r="L37" s="107"/>
    </row>
    <row r="38" spans="1:12">
      <c r="A38" t="s">
        <v>148</v>
      </c>
      <c r="B38">
        <v>162</v>
      </c>
      <c r="D38" s="105"/>
      <c r="E38" s="106"/>
      <c r="F38" s="106"/>
      <c r="G38" s="106"/>
      <c r="H38" s="106"/>
      <c r="I38" s="106"/>
      <c r="J38" s="106"/>
      <c r="K38" s="106"/>
      <c r="L38" s="107"/>
    </row>
    <row r="39" spans="1:12">
      <c r="A39" t="s">
        <v>149</v>
      </c>
      <c r="B39">
        <v>54.801010465123902</v>
      </c>
      <c r="D39" s="105"/>
      <c r="E39" s="106"/>
      <c r="F39" s="106"/>
      <c r="G39" s="106"/>
      <c r="H39" s="106"/>
      <c r="I39" s="106"/>
      <c r="J39" s="106"/>
      <c r="K39" s="106"/>
      <c r="L39" s="107"/>
    </row>
    <row r="40" spans="1:12" ht="15.75" thickBot="1">
      <c r="A40" t="s">
        <v>150</v>
      </c>
      <c r="B40">
        <v>3003.1507479986194</v>
      </c>
      <c r="D40" s="108"/>
      <c r="E40" s="109"/>
      <c r="F40" s="109"/>
      <c r="G40" s="109"/>
      <c r="H40" s="109"/>
      <c r="I40" s="109"/>
      <c r="J40" s="109"/>
      <c r="K40" s="109"/>
      <c r="L40" s="110"/>
    </row>
    <row r="41" spans="1:12" ht="15" customHeight="1">
      <c r="A41" t="s">
        <v>151</v>
      </c>
      <c r="B41">
        <v>-0.90862595810249935</v>
      </c>
      <c r="D41" s="93" t="s">
        <v>181</v>
      </c>
      <c r="E41" s="94"/>
      <c r="F41" s="94"/>
      <c r="G41" s="94"/>
      <c r="H41" s="94"/>
      <c r="I41" s="94"/>
      <c r="J41" s="94"/>
      <c r="K41" s="94"/>
      <c r="L41" s="95"/>
    </row>
    <row r="42" spans="1:12">
      <c r="A42" t="s">
        <v>152</v>
      </c>
      <c r="B42">
        <v>0.23106976788417888</v>
      </c>
      <c r="D42" s="96"/>
      <c r="E42" s="97"/>
      <c r="F42" s="97"/>
      <c r="G42" s="97"/>
      <c r="H42" s="97"/>
      <c r="I42" s="97"/>
      <c r="J42" s="97"/>
      <c r="K42" s="97"/>
      <c r="L42" s="98"/>
    </row>
    <row r="43" spans="1:12" ht="15.75" thickBot="1">
      <c r="A43" t="s">
        <v>153</v>
      </c>
      <c r="B43">
        <v>203.3</v>
      </c>
      <c r="D43" s="99"/>
      <c r="E43" s="100"/>
      <c r="F43" s="100"/>
      <c r="G43" s="100"/>
      <c r="H43" s="100"/>
      <c r="I43" s="100"/>
      <c r="J43" s="100"/>
      <c r="K43" s="100"/>
      <c r="L43" s="101"/>
    </row>
    <row r="44" spans="1:12">
      <c r="A44" t="s">
        <v>154</v>
      </c>
      <c r="B44">
        <v>6.7</v>
      </c>
    </row>
    <row r="45" spans="1:12">
      <c r="A45" t="s">
        <v>155</v>
      </c>
      <c r="B45">
        <v>210</v>
      </c>
    </row>
    <row r="46" spans="1:12">
      <c r="A46" t="s">
        <v>156</v>
      </c>
      <c r="B46">
        <v>49806.490000000078</v>
      </c>
    </row>
    <row r="47" spans="1:12" ht="15.75" thickBot="1">
      <c r="A47" s="6" t="s">
        <v>157</v>
      </c>
      <c r="B47" s="6">
        <v>529</v>
      </c>
    </row>
    <row r="48" spans="1:12" ht="15.75" thickBot="1"/>
    <row r="49" spans="1:12" ht="15.75" thickBot="1">
      <c r="A49" s="7" t="s">
        <v>11</v>
      </c>
      <c r="B49" s="7"/>
    </row>
    <row r="50" spans="1:12" ht="15" customHeight="1">
      <c r="D50" s="102" t="s">
        <v>163</v>
      </c>
      <c r="E50" s="103"/>
      <c r="F50" s="103"/>
      <c r="G50" s="103"/>
      <c r="H50" s="103"/>
      <c r="I50" s="103"/>
      <c r="J50" s="103"/>
      <c r="K50" s="103"/>
      <c r="L50" s="104"/>
    </row>
    <row r="51" spans="1:12">
      <c r="A51" t="s">
        <v>145</v>
      </c>
      <c r="B51">
        <v>633.04347826086962</v>
      </c>
      <c r="D51" s="105"/>
      <c r="E51" s="106"/>
      <c r="F51" s="106"/>
      <c r="G51" s="106"/>
      <c r="H51" s="106"/>
      <c r="I51" s="106"/>
      <c r="J51" s="106"/>
      <c r="K51" s="106"/>
      <c r="L51" s="107"/>
    </row>
    <row r="52" spans="1:12">
      <c r="A52" t="s">
        <v>146</v>
      </c>
      <c r="B52">
        <v>22.654534931667769</v>
      </c>
      <c r="D52" s="105"/>
      <c r="E52" s="106"/>
      <c r="F52" s="106"/>
      <c r="G52" s="106"/>
      <c r="H52" s="106"/>
      <c r="I52" s="106"/>
      <c r="J52" s="106"/>
      <c r="K52" s="106"/>
      <c r="L52" s="107"/>
    </row>
    <row r="53" spans="1:12">
      <c r="A53" t="s">
        <v>147</v>
      </c>
      <c r="B53">
        <v>495</v>
      </c>
      <c r="D53" s="105"/>
      <c r="E53" s="106"/>
      <c r="F53" s="106"/>
      <c r="G53" s="106"/>
      <c r="H53" s="106"/>
      <c r="I53" s="106"/>
      <c r="J53" s="106"/>
      <c r="K53" s="106"/>
      <c r="L53" s="107"/>
    </row>
    <row r="54" spans="1:12">
      <c r="A54" t="s">
        <v>148</v>
      </c>
      <c r="B54">
        <v>360</v>
      </c>
      <c r="D54" s="105"/>
      <c r="E54" s="106"/>
      <c r="F54" s="106"/>
      <c r="G54" s="106"/>
      <c r="H54" s="106"/>
      <c r="I54" s="106"/>
      <c r="J54" s="106"/>
      <c r="K54" s="106"/>
      <c r="L54" s="107"/>
    </row>
    <row r="55" spans="1:12">
      <c r="A55" t="s">
        <v>149</v>
      </c>
      <c r="B55">
        <v>521.05430342835871</v>
      </c>
      <c r="D55" s="105"/>
      <c r="E55" s="106"/>
      <c r="F55" s="106"/>
      <c r="G55" s="106"/>
      <c r="H55" s="106"/>
      <c r="I55" s="106"/>
      <c r="J55" s="106"/>
      <c r="K55" s="106"/>
      <c r="L55" s="107"/>
    </row>
    <row r="56" spans="1:12">
      <c r="A56" t="s">
        <v>150</v>
      </c>
      <c r="B56">
        <v>271497.5871212121</v>
      </c>
      <c r="D56" s="105"/>
      <c r="E56" s="106"/>
      <c r="F56" s="106"/>
      <c r="G56" s="106"/>
      <c r="H56" s="106"/>
      <c r="I56" s="106"/>
      <c r="J56" s="106"/>
      <c r="K56" s="106"/>
      <c r="L56" s="107"/>
    </row>
    <row r="57" spans="1:12" ht="15" customHeight="1">
      <c r="A57" t="s">
        <v>151</v>
      </c>
      <c r="B57">
        <v>0.29579065936000237</v>
      </c>
      <c r="D57" s="105"/>
      <c r="E57" s="106"/>
      <c r="F57" s="106"/>
      <c r="G57" s="106"/>
      <c r="H57" s="106"/>
      <c r="I57" s="106"/>
      <c r="J57" s="106"/>
      <c r="K57" s="106"/>
      <c r="L57" s="107"/>
    </row>
    <row r="58" spans="1:12" ht="15.75" thickBot="1">
      <c r="A58" t="s">
        <v>152</v>
      </c>
      <c r="B58">
        <v>0.96374155492395486</v>
      </c>
      <c r="D58" s="108"/>
      <c r="E58" s="109"/>
      <c r="F58" s="109"/>
      <c r="G58" s="109"/>
      <c r="H58" s="109"/>
      <c r="I58" s="109"/>
      <c r="J58" s="109"/>
      <c r="K58" s="109"/>
      <c r="L58" s="110"/>
    </row>
    <row r="59" spans="1:12">
      <c r="A59" t="s">
        <v>153</v>
      </c>
      <c r="B59">
        <v>2245</v>
      </c>
      <c r="D59" s="93" t="s">
        <v>172</v>
      </c>
      <c r="E59" s="94"/>
      <c r="F59" s="94"/>
      <c r="G59" s="94"/>
      <c r="H59" s="94"/>
      <c r="I59" s="94"/>
      <c r="J59" s="94"/>
      <c r="K59" s="94"/>
      <c r="L59" s="95"/>
    </row>
    <row r="60" spans="1:12" ht="15.75" thickBot="1">
      <c r="A60" t="s">
        <v>154</v>
      </c>
      <c r="B60">
        <v>5</v>
      </c>
      <c r="D60" s="99"/>
      <c r="E60" s="100"/>
      <c r="F60" s="100"/>
      <c r="G60" s="100"/>
      <c r="H60" s="100"/>
      <c r="I60" s="100"/>
      <c r="J60" s="100"/>
      <c r="K60" s="100"/>
      <c r="L60" s="101"/>
    </row>
    <row r="61" spans="1:12">
      <c r="A61" t="s">
        <v>155</v>
      </c>
      <c r="B61">
        <v>2250</v>
      </c>
      <c r="D61" s="19"/>
      <c r="E61" s="19"/>
      <c r="F61" s="19"/>
      <c r="G61" s="19"/>
      <c r="H61" s="19"/>
      <c r="I61" s="19"/>
      <c r="J61" s="19"/>
      <c r="K61" s="19"/>
      <c r="L61" s="19"/>
    </row>
    <row r="62" spans="1:12">
      <c r="A62" t="s">
        <v>156</v>
      </c>
      <c r="B62">
        <v>334880</v>
      </c>
    </row>
    <row r="63" spans="1:12" ht="15.75" thickBot="1">
      <c r="A63" s="6" t="s">
        <v>157</v>
      </c>
      <c r="B63" s="6">
        <v>529</v>
      </c>
    </row>
    <row r="64" spans="1:12" ht="15.75" thickBot="1"/>
    <row r="65" spans="1:12" ht="15.75" thickBot="1">
      <c r="A65" s="7" t="s">
        <v>12</v>
      </c>
      <c r="B65" s="7"/>
    </row>
    <row r="66" spans="1:12" ht="15" customHeight="1">
      <c r="D66" s="102" t="s">
        <v>168</v>
      </c>
      <c r="E66" s="103"/>
      <c r="F66" s="103"/>
      <c r="G66" s="103"/>
      <c r="H66" s="103"/>
      <c r="I66" s="103"/>
      <c r="J66" s="103"/>
      <c r="K66" s="103"/>
      <c r="L66" s="104"/>
    </row>
    <row r="67" spans="1:12">
      <c r="A67" t="s">
        <v>145</v>
      </c>
      <c r="B67" s="4">
        <v>763.74926275992379</v>
      </c>
      <c r="D67" s="105"/>
      <c r="E67" s="106"/>
      <c r="F67" s="106"/>
      <c r="G67" s="106"/>
      <c r="H67" s="106"/>
      <c r="I67" s="106"/>
      <c r="J67" s="106"/>
      <c r="K67" s="106"/>
      <c r="L67" s="107"/>
    </row>
    <row r="68" spans="1:12">
      <c r="A68" t="s">
        <v>146</v>
      </c>
      <c r="B68" s="4">
        <v>27.938830038526682</v>
      </c>
      <c r="D68" s="105"/>
      <c r="E68" s="106"/>
      <c r="F68" s="106"/>
      <c r="G68" s="106"/>
      <c r="H68" s="106"/>
      <c r="I68" s="106"/>
      <c r="J68" s="106"/>
      <c r="K68" s="106"/>
      <c r="L68" s="107"/>
    </row>
    <row r="69" spans="1:12">
      <c r="A69" t="s">
        <v>147</v>
      </c>
      <c r="B69" s="4">
        <v>598.5</v>
      </c>
      <c r="D69" s="105"/>
      <c r="E69" s="106"/>
      <c r="F69" s="106"/>
      <c r="G69" s="106"/>
      <c r="H69" s="106"/>
      <c r="I69" s="106"/>
      <c r="J69" s="106"/>
      <c r="K69" s="106"/>
      <c r="L69" s="107"/>
    </row>
    <row r="70" spans="1:12">
      <c r="A70" t="s">
        <v>148</v>
      </c>
      <c r="B70" s="4">
        <v>738.72</v>
      </c>
      <c r="D70" s="105"/>
      <c r="E70" s="106"/>
      <c r="F70" s="106"/>
      <c r="G70" s="106"/>
      <c r="H70" s="106"/>
      <c r="I70" s="106"/>
      <c r="J70" s="106"/>
      <c r="K70" s="106"/>
      <c r="L70" s="107"/>
    </row>
    <row r="71" spans="1:12">
      <c r="A71" t="s">
        <v>149</v>
      </c>
      <c r="B71" s="4">
        <v>642.59309088611371</v>
      </c>
      <c r="D71" s="105"/>
      <c r="E71" s="106"/>
      <c r="F71" s="106"/>
      <c r="G71" s="106"/>
      <c r="H71" s="106"/>
      <c r="I71" s="106"/>
      <c r="J71" s="106"/>
      <c r="K71" s="106"/>
      <c r="L71" s="107"/>
    </row>
    <row r="72" spans="1:12">
      <c r="A72" t="s">
        <v>150</v>
      </c>
      <c r="B72" s="4">
        <v>412925.88045456924</v>
      </c>
      <c r="D72" s="105"/>
      <c r="E72" s="106"/>
      <c r="F72" s="106"/>
      <c r="G72" s="106"/>
      <c r="H72" s="106"/>
      <c r="I72" s="106"/>
      <c r="J72" s="106"/>
      <c r="K72" s="106"/>
      <c r="L72" s="107"/>
    </row>
    <row r="73" spans="1:12" ht="15" customHeight="1" thickBot="1">
      <c r="A73" t="s">
        <v>151</v>
      </c>
      <c r="B73" s="4">
        <v>0.78555005848763404</v>
      </c>
      <c r="D73" s="105"/>
      <c r="E73" s="106"/>
      <c r="F73" s="106"/>
      <c r="G73" s="106"/>
      <c r="H73" s="106"/>
      <c r="I73" s="106"/>
      <c r="J73" s="106"/>
      <c r="K73" s="106"/>
      <c r="L73" s="107"/>
    </row>
    <row r="74" spans="1:12" ht="15" customHeight="1">
      <c r="A74" t="s">
        <v>152</v>
      </c>
      <c r="B74" s="4">
        <v>1.0893393549593313</v>
      </c>
      <c r="D74" s="93" t="s">
        <v>173</v>
      </c>
      <c r="E74" s="94"/>
      <c r="F74" s="94"/>
      <c r="G74" s="94"/>
      <c r="H74" s="94"/>
      <c r="I74" s="94"/>
      <c r="J74" s="94"/>
      <c r="K74" s="94"/>
      <c r="L74" s="95"/>
    </row>
    <row r="75" spans="1:12" ht="15.75" thickBot="1">
      <c r="A75" t="s">
        <v>153</v>
      </c>
      <c r="B75" s="4">
        <v>3143.3</v>
      </c>
      <c r="D75" s="99"/>
      <c r="E75" s="100"/>
      <c r="F75" s="100"/>
      <c r="G75" s="100"/>
      <c r="H75" s="100"/>
      <c r="I75" s="100"/>
      <c r="J75" s="100"/>
      <c r="K75" s="100"/>
      <c r="L75" s="101"/>
    </row>
    <row r="76" spans="1:12">
      <c r="A76" t="s">
        <v>154</v>
      </c>
      <c r="B76" s="4">
        <v>6.7</v>
      </c>
    </row>
    <row r="77" spans="1:12">
      <c r="A77" t="s">
        <v>155</v>
      </c>
      <c r="B77" s="4">
        <v>3150</v>
      </c>
    </row>
    <row r="78" spans="1:12">
      <c r="A78" t="s">
        <v>156</v>
      </c>
      <c r="B78" s="4">
        <v>404023.35999999969</v>
      </c>
    </row>
    <row r="79" spans="1:12" ht="15.75" thickBot="1">
      <c r="A79" s="6" t="s">
        <v>157</v>
      </c>
      <c r="B79" s="11">
        <v>529</v>
      </c>
    </row>
    <row r="80" spans="1:12" ht="15.75" thickBot="1"/>
    <row r="81" spans="1:12" ht="15.75" thickBot="1">
      <c r="A81" s="7" t="s">
        <v>158</v>
      </c>
      <c r="B81" s="7"/>
    </row>
    <row r="82" spans="1:12" ht="15" customHeight="1">
      <c r="D82" s="102" t="s">
        <v>167</v>
      </c>
      <c r="E82" s="103"/>
      <c r="F82" s="103"/>
      <c r="G82" s="103"/>
      <c r="H82" s="103"/>
      <c r="I82" s="103"/>
      <c r="J82" s="103"/>
      <c r="K82" s="103"/>
      <c r="L82" s="104"/>
    </row>
    <row r="83" spans="1:12">
      <c r="A83" t="s">
        <v>145</v>
      </c>
      <c r="B83">
        <v>203.43483156899813</v>
      </c>
      <c r="D83" s="105"/>
      <c r="E83" s="106"/>
      <c r="F83" s="106"/>
      <c r="G83" s="106"/>
      <c r="H83" s="106"/>
      <c r="I83" s="106"/>
      <c r="J83" s="106"/>
      <c r="K83" s="106"/>
      <c r="L83" s="107"/>
    </row>
    <row r="84" spans="1:12">
      <c r="A84" t="s">
        <v>146</v>
      </c>
      <c r="B84">
        <v>9.8088874151810064</v>
      </c>
      <c r="D84" s="105"/>
      <c r="E84" s="106"/>
      <c r="F84" s="106"/>
      <c r="G84" s="106"/>
      <c r="H84" s="106"/>
      <c r="I84" s="106"/>
      <c r="J84" s="106"/>
      <c r="K84" s="106"/>
      <c r="L84" s="107"/>
    </row>
    <row r="85" spans="1:12">
      <c r="A85" t="s">
        <v>147</v>
      </c>
      <c r="B85">
        <v>118.26360000000001</v>
      </c>
      <c r="D85" s="105"/>
      <c r="E85" s="106"/>
      <c r="F85" s="106"/>
      <c r="G85" s="106"/>
      <c r="H85" s="106"/>
      <c r="I85" s="106"/>
      <c r="J85" s="106"/>
      <c r="K85" s="106"/>
      <c r="L85" s="107"/>
    </row>
    <row r="86" spans="1:12">
      <c r="A86" t="s">
        <v>148</v>
      </c>
      <c r="B86">
        <v>0</v>
      </c>
      <c r="D86" s="105"/>
      <c r="E86" s="106"/>
      <c r="F86" s="106"/>
      <c r="G86" s="106"/>
      <c r="H86" s="106"/>
      <c r="I86" s="106"/>
      <c r="J86" s="106"/>
      <c r="K86" s="106"/>
      <c r="L86" s="107"/>
    </row>
    <row r="87" spans="1:12">
      <c r="A87" t="s">
        <v>149</v>
      </c>
      <c r="B87">
        <v>225.60441054916316</v>
      </c>
      <c r="D87" s="105"/>
      <c r="E87" s="106"/>
      <c r="F87" s="106"/>
      <c r="G87" s="106"/>
      <c r="H87" s="106"/>
      <c r="I87" s="106"/>
      <c r="J87" s="106"/>
      <c r="K87" s="106"/>
      <c r="L87" s="107"/>
    </row>
    <row r="88" spans="1:12" ht="15.75" thickBot="1">
      <c r="A88" t="s">
        <v>150</v>
      </c>
      <c r="B88">
        <v>50897.350059235367</v>
      </c>
      <c r="D88" s="105"/>
      <c r="E88" s="106"/>
      <c r="F88" s="106"/>
      <c r="G88" s="106"/>
      <c r="H88" s="106"/>
      <c r="I88" s="106"/>
      <c r="J88" s="106"/>
      <c r="K88" s="106"/>
      <c r="L88" s="107"/>
    </row>
    <row r="89" spans="1:12" ht="15" customHeight="1">
      <c r="A89" t="s">
        <v>151</v>
      </c>
      <c r="B89">
        <v>5.0800395483262388</v>
      </c>
      <c r="D89" s="93" t="s">
        <v>182</v>
      </c>
      <c r="E89" s="94"/>
      <c r="F89" s="94"/>
      <c r="G89" s="94"/>
      <c r="H89" s="94"/>
      <c r="I89" s="94"/>
      <c r="J89" s="94"/>
      <c r="K89" s="94"/>
      <c r="L89" s="95"/>
    </row>
    <row r="90" spans="1:12" ht="15.75" thickBot="1">
      <c r="A90" t="s">
        <v>152</v>
      </c>
      <c r="B90">
        <v>1.9375482429574054</v>
      </c>
      <c r="D90" s="99"/>
      <c r="E90" s="100"/>
      <c r="F90" s="100"/>
      <c r="G90" s="100"/>
      <c r="H90" s="100"/>
      <c r="I90" s="100"/>
      <c r="J90" s="100"/>
      <c r="K90" s="100"/>
      <c r="L90" s="101"/>
    </row>
    <row r="91" spans="1:12">
      <c r="A91" t="s">
        <v>153</v>
      </c>
      <c r="B91">
        <v>1600.1759999999999</v>
      </c>
    </row>
    <row r="92" spans="1:12">
      <c r="A92" t="s">
        <v>154</v>
      </c>
      <c r="B92">
        <v>0</v>
      </c>
    </row>
    <row r="93" spans="1:12">
      <c r="A93" t="s">
        <v>155</v>
      </c>
      <c r="B93">
        <v>1600.1759999999999</v>
      </c>
    </row>
    <row r="94" spans="1:12">
      <c r="A94" t="s">
        <v>156</v>
      </c>
      <c r="B94">
        <v>107617.02590000001</v>
      </c>
    </row>
    <row r="95" spans="1:12" ht="15.75" thickBot="1">
      <c r="A95" s="6" t="s">
        <v>157</v>
      </c>
      <c r="B95" s="6">
        <v>529</v>
      </c>
    </row>
    <row r="96" spans="1:12" ht="15.75" thickBot="1"/>
    <row r="97" spans="1:12" ht="15.75" thickBot="1">
      <c r="A97" s="7" t="s">
        <v>141</v>
      </c>
      <c r="B97" s="7"/>
    </row>
    <row r="98" spans="1:12">
      <c r="D98" s="84" t="s">
        <v>166</v>
      </c>
      <c r="E98" s="103"/>
      <c r="F98" s="103"/>
      <c r="G98" s="103"/>
      <c r="H98" s="103"/>
      <c r="I98" s="103"/>
      <c r="J98" s="103"/>
      <c r="K98" s="103"/>
      <c r="L98" s="104"/>
    </row>
    <row r="99" spans="1:12">
      <c r="A99" t="s">
        <v>145</v>
      </c>
      <c r="B99">
        <v>16.490529300567086</v>
      </c>
      <c r="D99" s="105"/>
      <c r="E99" s="106"/>
      <c r="F99" s="106"/>
      <c r="G99" s="106"/>
      <c r="H99" s="106"/>
      <c r="I99" s="106"/>
      <c r="J99" s="106"/>
      <c r="K99" s="106"/>
      <c r="L99" s="107"/>
    </row>
    <row r="100" spans="1:12">
      <c r="A100" t="s">
        <v>146</v>
      </c>
      <c r="B100">
        <v>0.63992777396652745</v>
      </c>
      <c r="D100" s="105"/>
      <c r="E100" s="106"/>
      <c r="F100" s="106"/>
      <c r="G100" s="106"/>
      <c r="H100" s="106"/>
      <c r="I100" s="106"/>
      <c r="J100" s="106"/>
      <c r="K100" s="106"/>
      <c r="L100" s="107"/>
    </row>
    <row r="101" spans="1:12">
      <c r="A101" t="s">
        <v>147</v>
      </c>
      <c r="B101">
        <v>10.079999999999998</v>
      </c>
      <c r="D101" s="105"/>
      <c r="E101" s="106"/>
      <c r="F101" s="106"/>
      <c r="G101" s="106"/>
      <c r="H101" s="106"/>
      <c r="I101" s="106"/>
      <c r="J101" s="106"/>
      <c r="K101" s="106"/>
      <c r="L101" s="107"/>
    </row>
    <row r="102" spans="1:12">
      <c r="A102" t="s">
        <v>148</v>
      </c>
      <c r="B102">
        <v>42</v>
      </c>
      <c r="D102" s="105"/>
      <c r="E102" s="106"/>
      <c r="F102" s="106"/>
      <c r="G102" s="106"/>
      <c r="H102" s="106"/>
      <c r="I102" s="106"/>
      <c r="J102" s="106"/>
      <c r="K102" s="106"/>
      <c r="L102" s="107"/>
    </row>
    <row r="103" spans="1:12">
      <c r="A103" t="s">
        <v>149</v>
      </c>
      <c r="B103">
        <v>14.71833880123013</v>
      </c>
      <c r="D103" s="105"/>
      <c r="E103" s="106"/>
      <c r="F103" s="106"/>
      <c r="G103" s="106"/>
      <c r="H103" s="106"/>
      <c r="I103" s="106"/>
      <c r="J103" s="106"/>
      <c r="K103" s="106"/>
      <c r="L103" s="107"/>
    </row>
    <row r="104" spans="1:12" ht="15.75" thickBot="1">
      <c r="A104" t="s">
        <v>150</v>
      </c>
      <c r="B104">
        <v>216.62949706779639</v>
      </c>
      <c r="D104" s="108"/>
      <c r="E104" s="109"/>
      <c r="F104" s="109"/>
      <c r="G104" s="109"/>
      <c r="H104" s="109"/>
      <c r="I104" s="109"/>
      <c r="J104" s="109"/>
      <c r="K104" s="109"/>
      <c r="L104" s="110"/>
    </row>
    <row r="105" spans="1:12" ht="15" customHeight="1" thickBot="1">
      <c r="A105" t="s">
        <v>151</v>
      </c>
      <c r="B105">
        <v>0.67673404018986805</v>
      </c>
      <c r="D105" s="111" t="s">
        <v>183</v>
      </c>
      <c r="E105" s="112"/>
      <c r="F105" s="112"/>
      <c r="G105" s="112"/>
      <c r="H105" s="112"/>
      <c r="I105" s="112"/>
      <c r="J105" s="112"/>
      <c r="K105" s="112"/>
      <c r="L105" s="113"/>
    </row>
    <row r="106" spans="1:12">
      <c r="A106" t="s">
        <v>152</v>
      </c>
      <c r="B106">
        <v>1.2228401970131901</v>
      </c>
    </row>
    <row r="107" spans="1:12">
      <c r="A107" t="s">
        <v>153</v>
      </c>
      <c r="B107">
        <v>58.67</v>
      </c>
    </row>
    <row r="108" spans="1:12">
      <c r="A108" t="s">
        <v>154</v>
      </c>
      <c r="B108">
        <v>1.33</v>
      </c>
    </row>
    <row r="109" spans="1:12">
      <c r="A109" t="s">
        <v>155</v>
      </c>
      <c r="B109">
        <v>60</v>
      </c>
    </row>
    <row r="110" spans="1:12">
      <c r="A110" t="s">
        <v>156</v>
      </c>
      <c r="B110">
        <v>8723.4899999999889</v>
      </c>
    </row>
    <row r="111" spans="1:12" ht="15.75" thickBot="1">
      <c r="A111" s="6" t="s">
        <v>157</v>
      </c>
      <c r="B111" s="6">
        <v>529</v>
      </c>
    </row>
    <row r="112" spans="1:12" ht="15.75" thickBot="1"/>
    <row r="113" spans="1:12" ht="15.75" thickBot="1">
      <c r="A113" s="7" t="s">
        <v>142</v>
      </c>
      <c r="B113" s="7"/>
    </row>
    <row r="114" spans="1:12">
      <c r="D114" s="84" t="s">
        <v>164</v>
      </c>
      <c r="E114" s="103"/>
      <c r="F114" s="103"/>
      <c r="G114" s="103"/>
      <c r="H114" s="103"/>
      <c r="I114" s="103"/>
      <c r="J114" s="103"/>
      <c r="K114" s="103"/>
      <c r="L114" s="104"/>
    </row>
    <row r="115" spans="1:12">
      <c r="A115" t="s">
        <v>145</v>
      </c>
      <c r="B115">
        <v>130.70578449905489</v>
      </c>
      <c r="D115" s="105"/>
      <c r="E115" s="106"/>
      <c r="F115" s="106"/>
      <c r="G115" s="106"/>
      <c r="H115" s="106"/>
      <c r="I115" s="106"/>
      <c r="J115" s="106"/>
      <c r="K115" s="106"/>
      <c r="L115" s="107"/>
    </row>
    <row r="116" spans="1:12">
      <c r="A116" t="s">
        <v>146</v>
      </c>
      <c r="B116">
        <v>6.4077099106000937</v>
      </c>
      <c r="D116" s="105"/>
      <c r="E116" s="106"/>
      <c r="F116" s="106"/>
      <c r="G116" s="106"/>
      <c r="H116" s="106"/>
      <c r="I116" s="106"/>
      <c r="J116" s="106"/>
      <c r="K116" s="106"/>
      <c r="L116" s="107"/>
    </row>
    <row r="117" spans="1:12">
      <c r="A117" t="s">
        <v>147</v>
      </c>
      <c r="B117">
        <v>73.079999999999984</v>
      </c>
      <c r="D117" s="105"/>
      <c r="E117" s="106"/>
      <c r="F117" s="106"/>
      <c r="G117" s="106"/>
      <c r="H117" s="106"/>
      <c r="I117" s="106"/>
      <c r="J117" s="106"/>
      <c r="K117" s="106"/>
      <c r="L117" s="107"/>
    </row>
    <row r="118" spans="1:12">
      <c r="A118" t="s">
        <v>148</v>
      </c>
      <c r="B118">
        <v>91.199999999999974</v>
      </c>
      <c r="D118" s="105"/>
      <c r="E118" s="106"/>
      <c r="F118" s="106"/>
      <c r="G118" s="106"/>
      <c r="H118" s="106"/>
      <c r="I118" s="106"/>
      <c r="J118" s="106"/>
      <c r="K118" s="106"/>
      <c r="L118" s="107"/>
    </row>
    <row r="119" spans="1:12">
      <c r="A119" t="s">
        <v>149</v>
      </c>
      <c r="B119">
        <v>147.37732794380216</v>
      </c>
      <c r="D119" s="105"/>
      <c r="E119" s="106"/>
      <c r="F119" s="106"/>
      <c r="G119" s="106"/>
      <c r="H119" s="106"/>
      <c r="I119" s="106"/>
      <c r="J119" s="106"/>
      <c r="K119" s="106"/>
      <c r="L119" s="107"/>
    </row>
    <row r="120" spans="1:12" ht="15.75" thickBot="1">
      <c r="A120" t="s">
        <v>150</v>
      </c>
      <c r="B120">
        <v>21720.076791855005</v>
      </c>
      <c r="D120" s="108"/>
      <c r="E120" s="109"/>
      <c r="F120" s="109"/>
      <c r="G120" s="109"/>
      <c r="H120" s="109"/>
      <c r="I120" s="109"/>
      <c r="J120" s="109"/>
      <c r="K120" s="109"/>
      <c r="L120" s="110"/>
    </row>
    <row r="121" spans="1:12" ht="15" customHeight="1">
      <c r="A121" t="s">
        <v>151</v>
      </c>
      <c r="B121">
        <v>5.3228800172246284</v>
      </c>
      <c r="D121" s="93" t="s">
        <v>170</v>
      </c>
      <c r="E121" s="94"/>
      <c r="F121" s="94"/>
      <c r="G121" s="94"/>
      <c r="H121" s="94"/>
      <c r="I121" s="94"/>
      <c r="J121" s="94"/>
      <c r="K121" s="94"/>
      <c r="L121" s="95"/>
    </row>
    <row r="122" spans="1:12">
      <c r="A122" t="s">
        <v>152</v>
      </c>
      <c r="B122">
        <v>2.11833829099985</v>
      </c>
      <c r="D122" s="96"/>
      <c r="E122" s="97"/>
      <c r="F122" s="97"/>
      <c r="G122" s="97"/>
      <c r="H122" s="97"/>
      <c r="I122" s="97"/>
      <c r="J122" s="97"/>
      <c r="K122" s="97"/>
      <c r="L122" s="98"/>
    </row>
    <row r="123" spans="1:12" ht="15.75" thickBot="1">
      <c r="A123" t="s">
        <v>153</v>
      </c>
      <c r="B123">
        <v>898.3</v>
      </c>
      <c r="D123" s="99"/>
      <c r="E123" s="100"/>
      <c r="F123" s="100"/>
      <c r="G123" s="100"/>
      <c r="H123" s="100"/>
      <c r="I123" s="100"/>
      <c r="J123" s="100"/>
      <c r="K123" s="100"/>
      <c r="L123" s="101"/>
    </row>
    <row r="124" spans="1:12">
      <c r="A124" t="s">
        <v>154</v>
      </c>
      <c r="B124">
        <v>1.7000000000000002</v>
      </c>
    </row>
    <row r="125" spans="1:12">
      <c r="A125" t="s">
        <v>155</v>
      </c>
      <c r="B125">
        <v>900</v>
      </c>
    </row>
    <row r="126" spans="1:12">
      <c r="A126" t="s">
        <v>156</v>
      </c>
      <c r="B126">
        <v>69143.36000000003</v>
      </c>
    </row>
    <row r="127" spans="1:12" ht="15.75" thickBot="1">
      <c r="A127" s="6" t="s">
        <v>157</v>
      </c>
      <c r="B127" s="6">
        <v>529</v>
      </c>
    </row>
    <row r="128" spans="1:12" ht="15.75" thickBot="1"/>
    <row r="129" spans="1:12" ht="15.75" thickBot="1">
      <c r="A129" s="7" t="s">
        <v>143</v>
      </c>
      <c r="B129" s="7"/>
    </row>
    <row r="130" spans="1:12">
      <c r="D130" s="84" t="s">
        <v>165</v>
      </c>
      <c r="E130" s="85"/>
      <c r="F130" s="85"/>
      <c r="G130" s="85"/>
      <c r="H130" s="85"/>
      <c r="I130" s="85"/>
      <c r="J130" s="85"/>
      <c r="K130" s="85"/>
      <c r="L130" s="86"/>
    </row>
    <row r="131" spans="1:12">
      <c r="A131" t="s">
        <v>145</v>
      </c>
      <c r="B131">
        <v>0.1684925405833167</v>
      </c>
      <c r="D131" s="87"/>
      <c r="E131" s="88"/>
      <c r="F131" s="88"/>
      <c r="G131" s="88"/>
      <c r="H131" s="88"/>
      <c r="I131" s="88"/>
      <c r="J131" s="88"/>
      <c r="K131" s="88"/>
      <c r="L131" s="89"/>
    </row>
    <row r="132" spans="1:12">
      <c r="A132" t="s">
        <v>146</v>
      </c>
      <c r="B132">
        <v>3.1595304728435276E-3</v>
      </c>
      <c r="D132" s="87"/>
      <c r="E132" s="88"/>
      <c r="F132" s="88"/>
      <c r="G132" s="88"/>
      <c r="H132" s="88"/>
      <c r="I132" s="88"/>
      <c r="J132" s="88"/>
      <c r="K132" s="88"/>
      <c r="L132" s="89"/>
    </row>
    <row r="133" spans="1:12">
      <c r="A133" t="s">
        <v>147</v>
      </c>
      <c r="B133">
        <v>0.15966386554621845</v>
      </c>
      <c r="D133" s="87"/>
      <c r="E133" s="88"/>
      <c r="F133" s="88"/>
      <c r="G133" s="88"/>
      <c r="H133" s="88"/>
      <c r="I133" s="88"/>
      <c r="J133" s="88"/>
      <c r="K133" s="88"/>
      <c r="L133" s="89"/>
    </row>
    <row r="134" spans="1:12">
      <c r="A134" t="s">
        <v>148</v>
      </c>
      <c r="B134">
        <v>0.21875000000000003</v>
      </c>
      <c r="D134" s="87"/>
      <c r="E134" s="88"/>
      <c r="F134" s="88"/>
      <c r="G134" s="88"/>
      <c r="H134" s="88"/>
      <c r="I134" s="88"/>
      <c r="J134" s="88"/>
      <c r="K134" s="88"/>
      <c r="L134" s="89"/>
    </row>
    <row r="135" spans="1:12">
      <c r="A135" t="s">
        <v>149</v>
      </c>
      <c r="B135">
        <v>7.266920087540113E-2</v>
      </c>
      <c r="D135" s="87"/>
      <c r="E135" s="88"/>
      <c r="F135" s="88"/>
      <c r="G135" s="88"/>
      <c r="H135" s="88"/>
      <c r="I135" s="88"/>
      <c r="J135" s="88"/>
      <c r="K135" s="88"/>
      <c r="L135" s="89"/>
    </row>
    <row r="136" spans="1:12" ht="15.75" thickBot="1">
      <c r="A136" t="s">
        <v>150</v>
      </c>
      <c r="B136">
        <v>5.2808127558693994E-3</v>
      </c>
      <c r="D136" s="90"/>
      <c r="E136" s="91"/>
      <c r="F136" s="91"/>
      <c r="G136" s="91"/>
      <c r="H136" s="91"/>
      <c r="I136" s="91"/>
      <c r="J136" s="91"/>
      <c r="K136" s="91"/>
      <c r="L136" s="92"/>
    </row>
    <row r="137" spans="1:12" ht="15" customHeight="1">
      <c r="A137" t="s">
        <v>151</v>
      </c>
      <c r="B137">
        <v>-1.4683014120184366</v>
      </c>
      <c r="D137" s="93" t="s">
        <v>169</v>
      </c>
      <c r="E137" s="94"/>
      <c r="F137" s="94"/>
      <c r="G137" s="94"/>
      <c r="H137" s="94"/>
      <c r="I137" s="94"/>
      <c r="J137" s="94"/>
      <c r="K137" s="94"/>
      <c r="L137" s="95"/>
    </row>
    <row r="138" spans="1:12" ht="15.75" thickBot="1">
      <c r="A138" t="s">
        <v>152</v>
      </c>
      <c r="B138">
        <v>-4.9150764260039718E-2</v>
      </c>
      <c r="D138" s="99"/>
      <c r="E138" s="100"/>
      <c r="F138" s="100"/>
      <c r="G138" s="100"/>
      <c r="H138" s="100"/>
      <c r="I138" s="100"/>
      <c r="J138" s="100"/>
      <c r="K138" s="100"/>
      <c r="L138" s="101"/>
    </row>
    <row r="139" spans="1:12">
      <c r="A139" t="s">
        <v>153</v>
      </c>
      <c r="B139">
        <v>0.22911051212938011</v>
      </c>
    </row>
    <row r="140" spans="1:12">
      <c r="A140" t="s">
        <v>154</v>
      </c>
      <c r="B140">
        <v>5.6603773584905606E-2</v>
      </c>
    </row>
    <row r="141" spans="1:12">
      <c r="A141" t="s">
        <v>155</v>
      </c>
      <c r="B141">
        <v>0.2857142857142857</v>
      </c>
    </row>
    <row r="142" spans="1:12">
      <c r="A142" t="s">
        <v>156</v>
      </c>
      <c r="B142">
        <v>89.132553968574527</v>
      </c>
    </row>
    <row r="143" spans="1:12" ht="15.75" thickBot="1">
      <c r="A143" s="6" t="s">
        <v>157</v>
      </c>
      <c r="B143" s="6">
        <v>529</v>
      </c>
    </row>
    <row r="144" spans="1:12" ht="15.75" thickBot="1"/>
    <row r="145" spans="1:12" ht="15.75" thickBot="1">
      <c r="A145" s="7" t="s">
        <v>2</v>
      </c>
      <c r="B145" s="7"/>
    </row>
    <row r="146" spans="1:12" ht="15" customHeight="1">
      <c r="D146" s="84" t="s">
        <v>184</v>
      </c>
      <c r="E146" s="85"/>
      <c r="F146" s="85"/>
      <c r="G146" s="85"/>
      <c r="H146" s="85"/>
      <c r="I146" s="85"/>
      <c r="J146" s="85"/>
      <c r="K146" s="85"/>
      <c r="L146" s="86"/>
    </row>
    <row r="147" spans="1:12">
      <c r="A147" t="s">
        <v>145</v>
      </c>
      <c r="B147">
        <v>8.1361058601134211</v>
      </c>
      <c r="D147" s="87"/>
      <c r="E147" s="88"/>
      <c r="F147" s="88"/>
      <c r="G147" s="88"/>
      <c r="H147" s="88"/>
      <c r="I147" s="88"/>
      <c r="J147" s="88"/>
      <c r="K147" s="88"/>
      <c r="L147" s="89"/>
    </row>
    <row r="148" spans="1:12">
      <c r="A148" t="s">
        <v>146</v>
      </c>
      <c r="B148">
        <v>0.18917889277139754</v>
      </c>
      <c r="D148" s="87"/>
      <c r="E148" s="88"/>
      <c r="F148" s="88"/>
      <c r="G148" s="88"/>
      <c r="H148" s="88"/>
      <c r="I148" s="88"/>
      <c r="J148" s="88"/>
      <c r="K148" s="88"/>
      <c r="L148" s="89"/>
    </row>
    <row r="149" spans="1:12">
      <c r="A149" t="s">
        <v>147</v>
      </c>
      <c r="B149">
        <v>8</v>
      </c>
      <c r="D149" s="87"/>
      <c r="E149" s="88"/>
      <c r="F149" s="88"/>
      <c r="G149" s="88"/>
      <c r="H149" s="88"/>
      <c r="I149" s="88"/>
      <c r="J149" s="88"/>
      <c r="K149" s="88"/>
      <c r="L149" s="89"/>
    </row>
    <row r="150" spans="1:12">
      <c r="A150" t="s">
        <v>148</v>
      </c>
      <c r="B150">
        <v>6</v>
      </c>
      <c r="D150" s="87"/>
      <c r="E150" s="88"/>
      <c r="F150" s="88"/>
      <c r="G150" s="88"/>
      <c r="H150" s="88"/>
      <c r="I150" s="88"/>
      <c r="J150" s="88"/>
      <c r="K150" s="88"/>
      <c r="L150" s="89"/>
    </row>
    <row r="151" spans="1:12">
      <c r="A151" t="s">
        <v>149</v>
      </c>
      <c r="B151">
        <v>4.3511145337421437</v>
      </c>
      <c r="D151" s="87"/>
      <c r="E151" s="88"/>
      <c r="F151" s="88"/>
      <c r="G151" s="88"/>
      <c r="H151" s="88"/>
      <c r="I151" s="88"/>
      <c r="J151" s="88"/>
      <c r="K151" s="88"/>
      <c r="L151" s="89"/>
    </row>
    <row r="152" spans="1:12" ht="15.75" thickBot="1">
      <c r="A152" t="s">
        <v>150</v>
      </c>
      <c r="B152">
        <v>18.932197685742114</v>
      </c>
      <c r="D152" s="90"/>
      <c r="E152" s="91"/>
      <c r="F152" s="91"/>
      <c r="G152" s="91"/>
      <c r="H152" s="91"/>
      <c r="I152" s="91"/>
      <c r="J152" s="91"/>
      <c r="K152" s="91"/>
      <c r="L152" s="92"/>
    </row>
    <row r="153" spans="1:12" ht="15" customHeight="1">
      <c r="A153" t="s">
        <v>151</v>
      </c>
      <c r="B153">
        <v>-1.1987405657916566</v>
      </c>
      <c r="D153" s="78" t="s">
        <v>185</v>
      </c>
      <c r="E153" s="79"/>
      <c r="F153" s="79"/>
      <c r="G153" s="79"/>
      <c r="H153" s="79"/>
      <c r="I153" s="79"/>
      <c r="J153" s="79"/>
      <c r="K153" s="79"/>
      <c r="L153" s="80"/>
    </row>
    <row r="154" spans="1:12" ht="15.75" thickBot="1">
      <c r="A154" t="s">
        <v>152</v>
      </c>
      <c r="B154">
        <v>-4.6378338299141496E-3</v>
      </c>
      <c r="D154" s="81"/>
      <c r="E154" s="82"/>
      <c r="F154" s="82"/>
      <c r="G154" s="82"/>
      <c r="H154" s="82"/>
      <c r="I154" s="82"/>
      <c r="J154" s="82"/>
      <c r="K154" s="82"/>
      <c r="L154" s="83"/>
    </row>
    <row r="155" spans="1:12">
      <c r="A155" t="s">
        <v>153</v>
      </c>
      <c r="B155">
        <v>14</v>
      </c>
    </row>
    <row r="156" spans="1:12">
      <c r="A156" t="s">
        <v>154</v>
      </c>
      <c r="B156">
        <v>1</v>
      </c>
    </row>
    <row r="157" spans="1:12">
      <c r="A157" t="s">
        <v>155</v>
      </c>
      <c r="B157">
        <v>15</v>
      </c>
    </row>
    <row r="158" spans="1:12">
      <c r="A158" t="s">
        <v>156</v>
      </c>
      <c r="B158">
        <v>4304</v>
      </c>
    </row>
    <row r="159" spans="1:12" ht="15.75" thickBot="1">
      <c r="A159" s="6" t="s">
        <v>157</v>
      </c>
      <c r="B159" s="6">
        <v>529</v>
      </c>
    </row>
  </sheetData>
  <mergeCells count="20">
    <mergeCell ref="D2:L8"/>
    <mergeCell ref="D18:L24"/>
    <mergeCell ref="D34:L40"/>
    <mergeCell ref="D82:L88"/>
    <mergeCell ref="D98:L104"/>
    <mergeCell ref="D153:L154"/>
    <mergeCell ref="D146:L152"/>
    <mergeCell ref="D9:L11"/>
    <mergeCell ref="D25:L26"/>
    <mergeCell ref="D41:L43"/>
    <mergeCell ref="D50:L58"/>
    <mergeCell ref="D59:L60"/>
    <mergeCell ref="D66:L73"/>
    <mergeCell ref="D74:L75"/>
    <mergeCell ref="D89:L90"/>
    <mergeCell ref="D105:L105"/>
    <mergeCell ref="D121:L123"/>
    <mergeCell ref="D114:L120"/>
    <mergeCell ref="D130:L136"/>
    <mergeCell ref="D137:L13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AD82-92AC-49D8-8240-3EC6D6AE3751}">
  <dimension ref="A1:J530"/>
  <sheetViews>
    <sheetView topLeftCell="A494" workbookViewId="0">
      <selection activeCell="N518" sqref="N518"/>
    </sheetView>
  </sheetViews>
  <sheetFormatPr baseColWidth="10" defaultRowHeight="15"/>
  <cols>
    <col min="1" max="1" width="12.140625" customWidth="1"/>
    <col min="2" max="2" width="14.28515625" customWidth="1"/>
    <col min="3" max="3" width="15.140625" customWidth="1"/>
    <col min="4" max="4" width="15.5703125" customWidth="1"/>
    <col min="5" max="6" width="19.5703125" customWidth="1"/>
    <col min="7" max="7" width="21.7109375" customWidth="1"/>
    <col min="8" max="8" width="20" customWidth="1"/>
    <col min="9" max="9" width="13.28515625" customWidth="1"/>
    <col min="10" max="10" width="15.28515625" customWidth="1"/>
  </cols>
  <sheetData>
    <row r="1" spans="1:10">
      <c r="A1" t="s">
        <v>2</v>
      </c>
      <c r="B1" t="s">
        <v>5</v>
      </c>
      <c r="C1" t="s">
        <v>9</v>
      </c>
      <c r="D1" t="s">
        <v>10</v>
      </c>
      <c r="E1" t="s">
        <v>11</v>
      </c>
      <c r="F1" t="s">
        <v>12</v>
      </c>
      <c r="G1" t="s">
        <v>158</v>
      </c>
      <c r="H1" t="s">
        <v>141</v>
      </c>
      <c r="I1" t="s">
        <v>142</v>
      </c>
      <c r="J1" t="s">
        <v>143</v>
      </c>
    </row>
    <row r="2" spans="1:10">
      <c r="A2">
        <v>9</v>
      </c>
      <c r="B2">
        <v>28</v>
      </c>
      <c r="C2">
        <v>144</v>
      </c>
      <c r="D2">
        <v>156.96</v>
      </c>
      <c r="E2">
        <v>1296</v>
      </c>
      <c r="F2">
        <v>1412.64</v>
      </c>
      <c r="G2">
        <v>395.53920000000005</v>
      </c>
      <c r="H2">
        <v>12.960000000000008</v>
      </c>
      <c r="I2">
        <v>116.64000000000007</v>
      </c>
      <c r="J2">
        <v>8.2568807339449588E-2</v>
      </c>
    </row>
    <row r="3" spans="1:10">
      <c r="A3">
        <v>15</v>
      </c>
      <c r="B3">
        <v>36</v>
      </c>
      <c r="C3">
        <v>72</v>
      </c>
      <c r="D3">
        <v>79.92</v>
      </c>
      <c r="E3">
        <v>1080</v>
      </c>
      <c r="F3">
        <v>1198.8</v>
      </c>
      <c r="G3">
        <v>431.56799999999998</v>
      </c>
      <c r="H3">
        <v>7.9200000000000017</v>
      </c>
      <c r="I3">
        <v>118.80000000000003</v>
      </c>
      <c r="J3">
        <v>9.9099099099099128E-2</v>
      </c>
    </row>
    <row r="4" spans="1:10">
      <c r="A4">
        <v>6</v>
      </c>
      <c r="B4">
        <v>38</v>
      </c>
      <c r="C4">
        <v>112</v>
      </c>
      <c r="D4">
        <v>122.08</v>
      </c>
      <c r="E4">
        <v>672</v>
      </c>
      <c r="F4">
        <v>732.48</v>
      </c>
      <c r="G4">
        <v>278.3424</v>
      </c>
      <c r="H4">
        <v>10.079999999999998</v>
      </c>
      <c r="I4">
        <v>60.47999999999999</v>
      </c>
      <c r="J4">
        <v>8.2568807339449532E-2</v>
      </c>
    </row>
    <row r="5" spans="1:10">
      <c r="A5">
        <v>5</v>
      </c>
      <c r="B5">
        <v>43</v>
      </c>
      <c r="C5">
        <v>44</v>
      </c>
      <c r="D5">
        <v>48.84</v>
      </c>
      <c r="E5">
        <v>220</v>
      </c>
      <c r="F5">
        <v>244.2</v>
      </c>
      <c r="G5">
        <v>105.006</v>
      </c>
      <c r="H5">
        <v>4.8400000000000034</v>
      </c>
      <c r="I5">
        <v>24.200000000000017</v>
      </c>
      <c r="J5">
        <v>9.9099099099099169E-2</v>
      </c>
    </row>
    <row r="6" spans="1:10">
      <c r="A6">
        <v>12</v>
      </c>
      <c r="B6">
        <v>12</v>
      </c>
      <c r="C6">
        <v>5</v>
      </c>
      <c r="D6">
        <v>6.7</v>
      </c>
      <c r="E6">
        <v>60</v>
      </c>
      <c r="F6">
        <v>80.400000000000006</v>
      </c>
      <c r="G6">
        <v>9.6479999999999997</v>
      </c>
      <c r="H6">
        <v>1.7000000000000002</v>
      </c>
      <c r="I6">
        <v>20.400000000000002</v>
      </c>
      <c r="J6">
        <v>0.2537313432835821</v>
      </c>
    </row>
    <row r="7" spans="1:10">
      <c r="A7">
        <v>1</v>
      </c>
      <c r="B7">
        <v>28</v>
      </c>
      <c r="C7">
        <v>93</v>
      </c>
      <c r="D7">
        <v>104.16</v>
      </c>
      <c r="E7">
        <v>93</v>
      </c>
      <c r="F7">
        <v>104.16</v>
      </c>
      <c r="G7">
        <v>29.164800000000003</v>
      </c>
      <c r="H7">
        <v>11.159999999999997</v>
      </c>
      <c r="I7">
        <v>11.159999999999997</v>
      </c>
      <c r="J7">
        <v>0.10714285714285711</v>
      </c>
    </row>
    <row r="8" spans="1:10">
      <c r="A8">
        <v>8</v>
      </c>
      <c r="B8">
        <v>45</v>
      </c>
      <c r="C8">
        <v>71</v>
      </c>
      <c r="D8">
        <v>80.94</v>
      </c>
      <c r="E8">
        <v>568</v>
      </c>
      <c r="F8">
        <v>647.52</v>
      </c>
      <c r="G8">
        <v>291.38400000000001</v>
      </c>
      <c r="H8">
        <v>9.9399999999999977</v>
      </c>
      <c r="I8">
        <v>79.519999999999982</v>
      </c>
      <c r="J8">
        <v>0.12280701754385963</v>
      </c>
    </row>
    <row r="9" spans="1:10">
      <c r="A9">
        <v>4</v>
      </c>
      <c r="B9">
        <v>18</v>
      </c>
      <c r="C9">
        <v>7</v>
      </c>
      <c r="D9">
        <v>8.33</v>
      </c>
      <c r="E9">
        <v>28</v>
      </c>
      <c r="F9">
        <v>33.32</v>
      </c>
      <c r="G9">
        <v>5.9976000000000003</v>
      </c>
      <c r="H9">
        <v>1.33</v>
      </c>
      <c r="I9">
        <v>5.32</v>
      </c>
      <c r="J9">
        <v>0.1596638655462185</v>
      </c>
    </row>
    <row r="10" spans="1:10">
      <c r="A10">
        <v>3</v>
      </c>
      <c r="B10">
        <v>33</v>
      </c>
      <c r="C10">
        <v>67</v>
      </c>
      <c r="D10">
        <v>85.76</v>
      </c>
      <c r="E10">
        <v>201</v>
      </c>
      <c r="F10">
        <v>257.27999999999997</v>
      </c>
      <c r="G10">
        <v>84.9024</v>
      </c>
      <c r="H10">
        <v>18.760000000000005</v>
      </c>
      <c r="I10">
        <v>56.280000000000015</v>
      </c>
      <c r="J10">
        <v>0.21875000000000008</v>
      </c>
    </row>
    <row r="11" spans="1:10">
      <c r="A11">
        <v>4</v>
      </c>
      <c r="B11">
        <v>15</v>
      </c>
      <c r="C11">
        <v>112</v>
      </c>
      <c r="D11">
        <v>146.72</v>
      </c>
      <c r="E11">
        <v>448</v>
      </c>
      <c r="F11">
        <v>586.88</v>
      </c>
      <c r="G11">
        <v>88.031999999999996</v>
      </c>
      <c r="H11">
        <v>34.72</v>
      </c>
      <c r="I11">
        <v>138.88</v>
      </c>
      <c r="J11">
        <v>0.23664122137404581</v>
      </c>
    </row>
    <row r="12" spans="1:10">
      <c r="A12">
        <v>4</v>
      </c>
      <c r="B12">
        <v>23</v>
      </c>
      <c r="C12">
        <v>120</v>
      </c>
      <c r="D12">
        <v>162</v>
      </c>
      <c r="E12">
        <v>480</v>
      </c>
      <c r="F12">
        <v>648</v>
      </c>
      <c r="G12">
        <v>149.04000000000002</v>
      </c>
      <c r="H12">
        <v>42</v>
      </c>
      <c r="I12">
        <v>168</v>
      </c>
      <c r="J12">
        <v>0.25925925925925924</v>
      </c>
    </row>
    <row r="13" spans="1:10">
      <c r="A13">
        <v>10</v>
      </c>
      <c r="B13">
        <v>16</v>
      </c>
      <c r="C13">
        <v>120</v>
      </c>
      <c r="D13">
        <v>162</v>
      </c>
      <c r="E13">
        <v>1200</v>
      </c>
      <c r="F13">
        <v>1620</v>
      </c>
      <c r="G13">
        <v>259.2</v>
      </c>
      <c r="H13">
        <v>42</v>
      </c>
      <c r="I13">
        <v>420</v>
      </c>
      <c r="J13">
        <v>0.25925925925925924</v>
      </c>
    </row>
    <row r="14" spans="1:10">
      <c r="A14">
        <v>13</v>
      </c>
      <c r="B14">
        <v>51</v>
      </c>
      <c r="C14">
        <v>76</v>
      </c>
      <c r="D14">
        <v>82.08</v>
      </c>
      <c r="E14">
        <v>988</v>
      </c>
      <c r="F14">
        <v>1067.04</v>
      </c>
      <c r="G14">
        <v>544.19039999999995</v>
      </c>
      <c r="H14">
        <v>6.0799999999999983</v>
      </c>
      <c r="I14">
        <v>79.039999999999978</v>
      </c>
      <c r="J14">
        <v>7.4074074074074056E-2</v>
      </c>
    </row>
    <row r="15" spans="1:10">
      <c r="A15">
        <v>3</v>
      </c>
      <c r="B15">
        <v>9</v>
      </c>
      <c r="C15">
        <v>141</v>
      </c>
      <c r="D15">
        <v>149.46</v>
      </c>
      <c r="E15">
        <v>423</v>
      </c>
      <c r="F15">
        <v>448.38</v>
      </c>
      <c r="G15">
        <v>40.354199999999999</v>
      </c>
      <c r="H15">
        <v>8.460000000000008</v>
      </c>
      <c r="I15">
        <v>25.380000000000024</v>
      </c>
      <c r="J15">
        <v>5.6603773584905717E-2</v>
      </c>
    </row>
    <row r="16" spans="1:10">
      <c r="A16">
        <v>6</v>
      </c>
      <c r="B16">
        <v>43</v>
      </c>
      <c r="C16">
        <v>5</v>
      </c>
      <c r="D16">
        <v>6.7</v>
      </c>
      <c r="E16">
        <v>30</v>
      </c>
      <c r="F16">
        <v>40.200000000000003</v>
      </c>
      <c r="G16">
        <v>17.286000000000001</v>
      </c>
      <c r="H16">
        <v>1.7000000000000002</v>
      </c>
      <c r="I16">
        <v>10.200000000000001</v>
      </c>
      <c r="J16">
        <v>0.2537313432835821</v>
      </c>
    </row>
    <row r="17" spans="1:10">
      <c r="A17">
        <v>4</v>
      </c>
      <c r="B17">
        <v>45</v>
      </c>
      <c r="C17">
        <v>55</v>
      </c>
      <c r="D17">
        <v>58.3</v>
      </c>
      <c r="E17">
        <v>220</v>
      </c>
      <c r="F17">
        <v>233.2</v>
      </c>
      <c r="G17">
        <v>104.94</v>
      </c>
      <c r="H17">
        <v>3.2999999999999972</v>
      </c>
      <c r="I17">
        <v>13.199999999999989</v>
      </c>
      <c r="J17">
        <v>5.6603773584905613E-2</v>
      </c>
    </row>
    <row r="18" spans="1:10">
      <c r="A18">
        <v>4</v>
      </c>
      <c r="B18">
        <v>53</v>
      </c>
      <c r="C18">
        <v>61</v>
      </c>
      <c r="D18">
        <v>76.25</v>
      </c>
      <c r="E18">
        <v>244</v>
      </c>
      <c r="F18">
        <v>305</v>
      </c>
      <c r="G18">
        <v>161.65</v>
      </c>
      <c r="H18">
        <v>15.25</v>
      </c>
      <c r="I18">
        <v>61</v>
      </c>
      <c r="J18">
        <v>0.2</v>
      </c>
    </row>
    <row r="19" spans="1:10">
      <c r="A19">
        <v>15</v>
      </c>
      <c r="B19">
        <v>34</v>
      </c>
      <c r="C19">
        <v>44</v>
      </c>
      <c r="D19">
        <v>48.84</v>
      </c>
      <c r="E19">
        <v>660</v>
      </c>
      <c r="F19">
        <v>732.6</v>
      </c>
      <c r="G19">
        <v>249.08400000000003</v>
      </c>
      <c r="H19">
        <v>4.8400000000000034</v>
      </c>
      <c r="I19">
        <v>72.600000000000051</v>
      </c>
      <c r="J19">
        <v>9.9099099099099169E-2</v>
      </c>
    </row>
    <row r="20" spans="1:10">
      <c r="A20">
        <v>9</v>
      </c>
      <c r="B20">
        <v>28</v>
      </c>
      <c r="C20">
        <v>71</v>
      </c>
      <c r="D20">
        <v>80.94</v>
      </c>
      <c r="E20">
        <v>639</v>
      </c>
      <c r="F20">
        <v>728.46</v>
      </c>
      <c r="G20">
        <v>203.96880000000002</v>
      </c>
      <c r="H20">
        <v>9.9399999999999977</v>
      </c>
      <c r="I20">
        <v>89.45999999999998</v>
      </c>
      <c r="J20">
        <v>0.12280701754385961</v>
      </c>
    </row>
    <row r="21" spans="1:10">
      <c r="A21">
        <v>6</v>
      </c>
      <c r="B21">
        <v>0</v>
      </c>
      <c r="C21">
        <v>120</v>
      </c>
      <c r="D21">
        <v>162</v>
      </c>
      <c r="E21">
        <v>720</v>
      </c>
      <c r="F21">
        <v>972</v>
      </c>
      <c r="G21">
        <v>0</v>
      </c>
      <c r="H21">
        <v>42</v>
      </c>
      <c r="I21">
        <v>252</v>
      </c>
      <c r="J21">
        <v>0.25925925925925924</v>
      </c>
    </row>
    <row r="22" spans="1:10">
      <c r="A22">
        <v>6</v>
      </c>
      <c r="B22">
        <v>13</v>
      </c>
      <c r="C22">
        <v>55</v>
      </c>
      <c r="D22">
        <v>58.3</v>
      </c>
      <c r="E22">
        <v>330</v>
      </c>
      <c r="F22">
        <v>349.8</v>
      </c>
      <c r="G22">
        <v>45.474000000000004</v>
      </c>
      <c r="H22">
        <v>3.2999999999999972</v>
      </c>
      <c r="I22">
        <v>19.799999999999983</v>
      </c>
      <c r="J22">
        <v>5.6603773584905613E-2</v>
      </c>
    </row>
    <row r="23" spans="1:10">
      <c r="A23">
        <v>7</v>
      </c>
      <c r="B23">
        <v>25</v>
      </c>
      <c r="C23">
        <v>5</v>
      </c>
      <c r="D23">
        <v>6.7</v>
      </c>
      <c r="E23">
        <v>35</v>
      </c>
      <c r="F23">
        <v>46.9</v>
      </c>
      <c r="G23">
        <v>11.725</v>
      </c>
      <c r="H23">
        <v>1.7000000000000002</v>
      </c>
      <c r="I23">
        <v>11.900000000000002</v>
      </c>
      <c r="J23">
        <v>0.25373134328358216</v>
      </c>
    </row>
    <row r="24" spans="1:10">
      <c r="A24">
        <v>14</v>
      </c>
      <c r="B24">
        <v>8</v>
      </c>
      <c r="C24">
        <v>93</v>
      </c>
      <c r="D24">
        <v>104.16</v>
      </c>
      <c r="E24">
        <v>1302</v>
      </c>
      <c r="F24">
        <v>1458.24</v>
      </c>
      <c r="G24">
        <v>116.6592</v>
      </c>
      <c r="H24">
        <v>11.159999999999997</v>
      </c>
      <c r="I24">
        <v>156.23999999999995</v>
      </c>
      <c r="J24">
        <v>0.10714285714285711</v>
      </c>
    </row>
    <row r="25" spans="1:10">
      <c r="A25">
        <v>9</v>
      </c>
      <c r="B25">
        <v>5</v>
      </c>
      <c r="C25">
        <v>76</v>
      </c>
      <c r="D25">
        <v>82.08</v>
      </c>
      <c r="E25">
        <v>684</v>
      </c>
      <c r="F25">
        <v>738.72</v>
      </c>
      <c r="G25">
        <v>36.936</v>
      </c>
      <c r="H25">
        <v>6.0799999999999983</v>
      </c>
      <c r="I25">
        <v>54.719999999999985</v>
      </c>
      <c r="J25">
        <v>7.4074074074074056E-2</v>
      </c>
    </row>
    <row r="26" spans="1:10">
      <c r="A26">
        <v>7</v>
      </c>
      <c r="B26">
        <v>53</v>
      </c>
      <c r="C26">
        <v>75</v>
      </c>
      <c r="D26">
        <v>85.5</v>
      </c>
      <c r="E26">
        <v>525</v>
      </c>
      <c r="F26">
        <v>598.5</v>
      </c>
      <c r="G26">
        <v>317.20500000000004</v>
      </c>
      <c r="H26">
        <v>10.5</v>
      </c>
      <c r="I26">
        <v>73.5</v>
      </c>
      <c r="J26">
        <v>0.12280701754385964</v>
      </c>
    </row>
    <row r="27" spans="1:10">
      <c r="A27">
        <v>7</v>
      </c>
      <c r="B27">
        <v>53</v>
      </c>
      <c r="C27">
        <v>98</v>
      </c>
      <c r="D27">
        <v>103.88</v>
      </c>
      <c r="E27">
        <v>686</v>
      </c>
      <c r="F27">
        <v>727.16</v>
      </c>
      <c r="G27">
        <v>385.39479999999998</v>
      </c>
      <c r="H27">
        <v>5.8799999999999955</v>
      </c>
      <c r="I27">
        <v>41.159999999999968</v>
      </c>
      <c r="J27">
        <v>5.660377358490562E-2</v>
      </c>
    </row>
    <row r="28" spans="1:10">
      <c r="A28">
        <v>7</v>
      </c>
      <c r="B28">
        <v>35</v>
      </c>
      <c r="C28">
        <v>90</v>
      </c>
      <c r="D28">
        <v>115.2</v>
      </c>
      <c r="E28">
        <v>630</v>
      </c>
      <c r="F28">
        <v>806.4</v>
      </c>
      <c r="G28">
        <v>282.23999999999995</v>
      </c>
      <c r="H28">
        <v>25.200000000000003</v>
      </c>
      <c r="I28">
        <v>176.40000000000003</v>
      </c>
      <c r="J28">
        <v>0.21875000000000006</v>
      </c>
    </row>
    <row r="29" spans="1:10">
      <c r="A29">
        <v>3</v>
      </c>
      <c r="B29">
        <v>22</v>
      </c>
      <c r="C29">
        <v>89</v>
      </c>
      <c r="D29">
        <v>117.48</v>
      </c>
      <c r="E29">
        <v>267</v>
      </c>
      <c r="F29">
        <v>352.44</v>
      </c>
      <c r="G29">
        <v>77.536799999999999</v>
      </c>
      <c r="H29">
        <v>28.480000000000004</v>
      </c>
      <c r="I29">
        <v>85.440000000000012</v>
      </c>
      <c r="J29">
        <v>0.24242424242424246</v>
      </c>
    </row>
    <row r="30" spans="1:10">
      <c r="A30">
        <v>10</v>
      </c>
      <c r="B30">
        <v>50</v>
      </c>
      <c r="C30">
        <v>44</v>
      </c>
      <c r="D30">
        <v>48.84</v>
      </c>
      <c r="E30">
        <v>440</v>
      </c>
      <c r="F30">
        <v>488.4</v>
      </c>
      <c r="G30">
        <v>244.2</v>
      </c>
      <c r="H30">
        <v>4.8400000000000034</v>
      </c>
      <c r="I30">
        <v>48.400000000000034</v>
      </c>
      <c r="J30">
        <v>9.9099099099099169E-2</v>
      </c>
    </row>
    <row r="31" spans="1:10">
      <c r="A31">
        <v>2</v>
      </c>
      <c r="B31">
        <v>28</v>
      </c>
      <c r="C31">
        <v>47</v>
      </c>
      <c r="D31">
        <v>53.11</v>
      </c>
      <c r="E31">
        <v>94</v>
      </c>
      <c r="F31">
        <v>106.22</v>
      </c>
      <c r="G31">
        <v>29.741600000000002</v>
      </c>
      <c r="H31">
        <v>6.1099999999999994</v>
      </c>
      <c r="I31">
        <v>12.219999999999999</v>
      </c>
      <c r="J31">
        <v>0.1150442477876106</v>
      </c>
    </row>
    <row r="32" spans="1:10">
      <c r="A32">
        <v>7</v>
      </c>
      <c r="B32">
        <v>24</v>
      </c>
      <c r="C32">
        <v>148</v>
      </c>
      <c r="D32">
        <v>164.28</v>
      </c>
      <c r="E32">
        <v>1036</v>
      </c>
      <c r="F32">
        <v>1149.96</v>
      </c>
      <c r="G32">
        <v>275.99040000000002</v>
      </c>
      <c r="H32">
        <v>16.28</v>
      </c>
      <c r="I32">
        <v>113.96000000000001</v>
      </c>
      <c r="J32">
        <v>9.90990990990991E-2</v>
      </c>
    </row>
    <row r="33" spans="1:10">
      <c r="A33">
        <v>13</v>
      </c>
      <c r="B33">
        <v>20</v>
      </c>
      <c r="C33">
        <v>13</v>
      </c>
      <c r="D33">
        <v>16.64</v>
      </c>
      <c r="E33">
        <v>169</v>
      </c>
      <c r="F33">
        <v>216.32</v>
      </c>
      <c r="G33">
        <v>43.264000000000003</v>
      </c>
      <c r="H33">
        <v>3.6400000000000006</v>
      </c>
      <c r="I33">
        <v>47.320000000000007</v>
      </c>
      <c r="J33">
        <v>0.21875000000000003</v>
      </c>
    </row>
    <row r="34" spans="1:10">
      <c r="A34">
        <v>2</v>
      </c>
      <c r="B34">
        <v>45</v>
      </c>
      <c r="C34">
        <v>121</v>
      </c>
      <c r="D34">
        <v>141.57</v>
      </c>
      <c r="E34">
        <v>242</v>
      </c>
      <c r="F34">
        <v>283.14</v>
      </c>
      <c r="G34">
        <v>127.413</v>
      </c>
      <c r="H34">
        <v>20.569999999999993</v>
      </c>
      <c r="I34">
        <v>41.139999999999986</v>
      </c>
      <c r="J34">
        <v>0.14529914529914525</v>
      </c>
    </row>
    <row r="35" spans="1:10">
      <c r="A35">
        <v>4</v>
      </c>
      <c r="B35">
        <v>6</v>
      </c>
      <c r="C35">
        <v>67</v>
      </c>
      <c r="D35">
        <v>85.76</v>
      </c>
      <c r="E35">
        <v>268</v>
      </c>
      <c r="F35">
        <v>343.04</v>
      </c>
      <c r="G35">
        <v>20.5824</v>
      </c>
      <c r="H35">
        <v>18.760000000000005</v>
      </c>
      <c r="I35">
        <v>75.04000000000002</v>
      </c>
      <c r="J35">
        <v>0.21875000000000006</v>
      </c>
    </row>
    <row r="36" spans="1:10">
      <c r="A36">
        <v>7</v>
      </c>
      <c r="B36">
        <v>37</v>
      </c>
      <c r="C36">
        <v>67</v>
      </c>
      <c r="D36">
        <v>83.08</v>
      </c>
      <c r="E36">
        <v>469</v>
      </c>
      <c r="F36">
        <v>581.55999999999995</v>
      </c>
      <c r="G36">
        <v>215.17719999999997</v>
      </c>
      <c r="H36">
        <v>16.079999999999998</v>
      </c>
      <c r="I36">
        <v>112.55999999999999</v>
      </c>
      <c r="J36">
        <v>0.19354838709677419</v>
      </c>
    </row>
    <row r="37" spans="1:10">
      <c r="A37">
        <v>1</v>
      </c>
      <c r="B37">
        <v>37</v>
      </c>
      <c r="C37">
        <v>133</v>
      </c>
      <c r="D37">
        <v>155.61000000000001</v>
      </c>
      <c r="E37">
        <v>133</v>
      </c>
      <c r="F37">
        <v>155.61000000000001</v>
      </c>
      <c r="G37">
        <v>57.575700000000005</v>
      </c>
      <c r="H37">
        <v>22.610000000000014</v>
      </c>
      <c r="I37">
        <v>22.610000000000014</v>
      </c>
      <c r="J37">
        <v>0.14529914529914537</v>
      </c>
    </row>
    <row r="38" spans="1:10">
      <c r="A38">
        <v>9</v>
      </c>
      <c r="B38">
        <v>50</v>
      </c>
      <c r="C38">
        <v>67</v>
      </c>
      <c r="D38">
        <v>83.08</v>
      </c>
      <c r="E38">
        <v>603</v>
      </c>
      <c r="F38">
        <v>747.72</v>
      </c>
      <c r="G38">
        <v>373.86</v>
      </c>
      <c r="H38">
        <v>16.079999999999998</v>
      </c>
      <c r="I38">
        <v>144.71999999999997</v>
      </c>
      <c r="J38">
        <v>0.19354838709677416</v>
      </c>
    </row>
    <row r="39" spans="1:10">
      <c r="A39">
        <v>1</v>
      </c>
      <c r="B39">
        <v>47</v>
      </c>
      <c r="C39">
        <v>5</v>
      </c>
      <c r="D39">
        <v>6.7</v>
      </c>
      <c r="E39">
        <v>5</v>
      </c>
      <c r="F39">
        <v>6.7</v>
      </c>
      <c r="G39">
        <v>3.149</v>
      </c>
      <c r="H39">
        <v>1.7000000000000002</v>
      </c>
      <c r="I39">
        <v>1.7000000000000002</v>
      </c>
      <c r="J39">
        <v>0.2537313432835821</v>
      </c>
    </row>
    <row r="40" spans="1:10">
      <c r="A40">
        <v>14</v>
      </c>
      <c r="B40">
        <v>2</v>
      </c>
      <c r="C40">
        <v>55</v>
      </c>
      <c r="D40">
        <v>58.3</v>
      </c>
      <c r="E40">
        <v>770</v>
      </c>
      <c r="F40">
        <v>816.19999999999993</v>
      </c>
      <c r="G40">
        <v>16.323999999999998</v>
      </c>
      <c r="H40">
        <v>3.2999999999999972</v>
      </c>
      <c r="I40">
        <v>46.19999999999996</v>
      </c>
      <c r="J40">
        <v>5.6603773584905613E-2</v>
      </c>
    </row>
    <row r="41" spans="1:10">
      <c r="A41">
        <v>7</v>
      </c>
      <c r="B41">
        <v>49</v>
      </c>
      <c r="C41">
        <v>83</v>
      </c>
      <c r="D41">
        <v>94.62</v>
      </c>
      <c r="E41">
        <v>581</v>
      </c>
      <c r="F41">
        <v>662.34</v>
      </c>
      <c r="G41">
        <v>324.54660000000001</v>
      </c>
      <c r="H41">
        <v>11.620000000000005</v>
      </c>
      <c r="I41">
        <v>81.340000000000032</v>
      </c>
      <c r="J41">
        <v>0.1228070175438597</v>
      </c>
    </row>
    <row r="42" spans="1:10">
      <c r="A42">
        <v>9</v>
      </c>
      <c r="B42">
        <v>44</v>
      </c>
      <c r="C42">
        <v>141</v>
      </c>
      <c r="D42">
        <v>149.46</v>
      </c>
      <c r="E42">
        <v>1269</v>
      </c>
      <c r="F42">
        <v>1345.14</v>
      </c>
      <c r="G42">
        <v>591.86160000000007</v>
      </c>
      <c r="H42">
        <v>8.460000000000008</v>
      </c>
      <c r="I42">
        <v>76.140000000000072</v>
      </c>
      <c r="J42">
        <v>5.660377358490571E-2</v>
      </c>
    </row>
    <row r="43" spans="1:10">
      <c r="A43">
        <v>4</v>
      </c>
      <c r="B43">
        <v>0</v>
      </c>
      <c r="C43">
        <v>48</v>
      </c>
      <c r="D43">
        <v>57.12</v>
      </c>
      <c r="E43">
        <v>192</v>
      </c>
      <c r="F43">
        <v>228.48</v>
      </c>
      <c r="G43">
        <v>0</v>
      </c>
      <c r="H43">
        <v>9.1199999999999974</v>
      </c>
      <c r="I43">
        <v>36.47999999999999</v>
      </c>
      <c r="J43">
        <v>0.15966386554621845</v>
      </c>
    </row>
    <row r="44" spans="1:10">
      <c r="A44">
        <v>6</v>
      </c>
      <c r="B44">
        <v>25</v>
      </c>
      <c r="C44">
        <v>12</v>
      </c>
      <c r="D44">
        <v>15.72</v>
      </c>
      <c r="E44">
        <v>72</v>
      </c>
      <c r="F44">
        <v>94.32</v>
      </c>
      <c r="G44">
        <v>23.58</v>
      </c>
      <c r="H44">
        <v>3.7200000000000006</v>
      </c>
      <c r="I44">
        <v>22.320000000000004</v>
      </c>
      <c r="J44">
        <v>0.23664122137404586</v>
      </c>
    </row>
    <row r="45" spans="1:10">
      <c r="A45">
        <v>11</v>
      </c>
      <c r="B45">
        <v>50</v>
      </c>
      <c r="C45">
        <v>148</v>
      </c>
      <c r="D45">
        <v>201.28</v>
      </c>
      <c r="E45">
        <v>1628</v>
      </c>
      <c r="F45">
        <v>2214.08</v>
      </c>
      <c r="G45">
        <v>1107.04</v>
      </c>
      <c r="H45">
        <v>53.28</v>
      </c>
      <c r="I45">
        <v>586.08000000000004</v>
      </c>
      <c r="J45">
        <v>0.26470588235294118</v>
      </c>
    </row>
    <row r="46" spans="1:10">
      <c r="A46">
        <v>5</v>
      </c>
      <c r="B46">
        <v>14</v>
      </c>
      <c r="C46">
        <v>112</v>
      </c>
      <c r="D46">
        <v>122.08</v>
      </c>
      <c r="E46">
        <v>560</v>
      </c>
      <c r="F46">
        <v>610.4</v>
      </c>
      <c r="G46">
        <v>85.456000000000003</v>
      </c>
      <c r="H46">
        <v>10.079999999999998</v>
      </c>
      <c r="I46">
        <v>50.399999999999991</v>
      </c>
      <c r="J46">
        <v>8.2568807339449532E-2</v>
      </c>
    </row>
    <row r="47" spans="1:10">
      <c r="A47">
        <v>3</v>
      </c>
      <c r="B47">
        <v>42</v>
      </c>
      <c r="C47">
        <v>7</v>
      </c>
      <c r="D47">
        <v>8.33</v>
      </c>
      <c r="E47">
        <v>21</v>
      </c>
      <c r="F47">
        <v>24.99</v>
      </c>
      <c r="G47">
        <v>10.495799999999999</v>
      </c>
      <c r="H47">
        <v>1.33</v>
      </c>
      <c r="I47">
        <v>3.99</v>
      </c>
      <c r="J47">
        <v>0.1596638655462185</v>
      </c>
    </row>
    <row r="48" spans="1:10">
      <c r="A48">
        <v>2</v>
      </c>
      <c r="B48">
        <v>14</v>
      </c>
      <c r="C48">
        <v>133</v>
      </c>
      <c r="D48">
        <v>155.61000000000001</v>
      </c>
      <c r="E48">
        <v>266</v>
      </c>
      <c r="F48">
        <v>311.22000000000003</v>
      </c>
      <c r="G48">
        <v>43.570800000000006</v>
      </c>
      <c r="H48">
        <v>22.610000000000014</v>
      </c>
      <c r="I48">
        <v>45.220000000000027</v>
      </c>
      <c r="J48">
        <v>0.14529914529914537</v>
      </c>
    </row>
    <row r="49" spans="1:10">
      <c r="A49">
        <v>4</v>
      </c>
      <c r="B49">
        <v>34</v>
      </c>
      <c r="C49">
        <v>105</v>
      </c>
      <c r="D49">
        <v>142.80000000000001</v>
      </c>
      <c r="E49">
        <v>420</v>
      </c>
      <c r="F49">
        <v>571.20000000000005</v>
      </c>
      <c r="G49">
        <v>194.20800000000003</v>
      </c>
      <c r="H49">
        <v>37.800000000000011</v>
      </c>
      <c r="I49">
        <v>151.20000000000005</v>
      </c>
      <c r="J49">
        <v>0.26470588235294124</v>
      </c>
    </row>
    <row r="50" spans="1:10">
      <c r="A50">
        <v>11</v>
      </c>
      <c r="B50">
        <v>2</v>
      </c>
      <c r="C50">
        <v>89</v>
      </c>
      <c r="D50">
        <v>117.48</v>
      </c>
      <c r="E50">
        <v>979</v>
      </c>
      <c r="F50">
        <v>1292.28</v>
      </c>
      <c r="G50">
        <v>25.845600000000001</v>
      </c>
      <c r="H50">
        <v>28.480000000000004</v>
      </c>
      <c r="I50">
        <v>313.28000000000003</v>
      </c>
      <c r="J50">
        <v>0.24242424242424246</v>
      </c>
    </row>
    <row r="51" spans="1:10">
      <c r="A51">
        <v>2</v>
      </c>
      <c r="B51">
        <v>45</v>
      </c>
      <c r="C51">
        <v>148</v>
      </c>
      <c r="D51">
        <v>201.28</v>
      </c>
      <c r="E51">
        <v>296</v>
      </c>
      <c r="F51">
        <v>402.56</v>
      </c>
      <c r="G51">
        <v>181.15200000000002</v>
      </c>
      <c r="H51">
        <v>53.28</v>
      </c>
      <c r="I51">
        <v>106.56</v>
      </c>
      <c r="J51">
        <v>0.26470588235294118</v>
      </c>
    </row>
    <row r="52" spans="1:10">
      <c r="A52">
        <v>11</v>
      </c>
      <c r="B52">
        <v>45</v>
      </c>
      <c r="C52">
        <v>37</v>
      </c>
      <c r="D52">
        <v>49.21</v>
      </c>
      <c r="E52">
        <v>407</v>
      </c>
      <c r="F52">
        <v>541.31000000000006</v>
      </c>
      <c r="G52">
        <v>243.58950000000004</v>
      </c>
      <c r="H52">
        <v>12.21</v>
      </c>
      <c r="I52">
        <v>134.31</v>
      </c>
      <c r="J52">
        <v>0.24812030075187969</v>
      </c>
    </row>
    <row r="53" spans="1:10">
      <c r="A53">
        <v>1</v>
      </c>
      <c r="B53">
        <v>53</v>
      </c>
      <c r="C53">
        <v>44</v>
      </c>
      <c r="D53">
        <v>48.4</v>
      </c>
      <c r="E53">
        <v>44</v>
      </c>
      <c r="F53">
        <v>48.4</v>
      </c>
      <c r="G53">
        <v>25.652000000000001</v>
      </c>
      <c r="H53">
        <v>4.3999999999999986</v>
      </c>
      <c r="I53">
        <v>4.3999999999999986</v>
      </c>
      <c r="J53">
        <v>9.0909090909090884E-2</v>
      </c>
    </row>
    <row r="54" spans="1:10">
      <c r="A54">
        <v>9</v>
      </c>
      <c r="B54">
        <v>49</v>
      </c>
      <c r="C54">
        <v>126</v>
      </c>
      <c r="D54">
        <v>162.54</v>
      </c>
      <c r="E54">
        <v>1134</v>
      </c>
      <c r="F54">
        <v>1462.86</v>
      </c>
      <c r="G54">
        <v>716.80139999999994</v>
      </c>
      <c r="H54">
        <v>36.539999999999992</v>
      </c>
      <c r="I54">
        <v>328.8599999999999</v>
      </c>
      <c r="J54">
        <v>0.22480620155038755</v>
      </c>
    </row>
    <row r="55" spans="1:10">
      <c r="A55">
        <v>6</v>
      </c>
      <c r="B55">
        <v>36</v>
      </c>
      <c r="C55">
        <v>48</v>
      </c>
      <c r="D55">
        <v>57.12</v>
      </c>
      <c r="E55">
        <v>288</v>
      </c>
      <c r="F55">
        <v>342.72</v>
      </c>
      <c r="G55">
        <v>123.37920000000001</v>
      </c>
      <c r="H55">
        <v>9.1199999999999974</v>
      </c>
      <c r="I55">
        <v>54.719999999999985</v>
      </c>
      <c r="J55">
        <v>0.15966386554621842</v>
      </c>
    </row>
    <row r="56" spans="1:10">
      <c r="A56">
        <v>9</v>
      </c>
      <c r="B56">
        <v>10</v>
      </c>
      <c r="C56">
        <v>76</v>
      </c>
      <c r="D56">
        <v>82.08</v>
      </c>
      <c r="E56">
        <v>684</v>
      </c>
      <c r="F56">
        <v>738.72</v>
      </c>
      <c r="G56">
        <v>73.872</v>
      </c>
      <c r="H56">
        <v>6.0799999999999983</v>
      </c>
      <c r="I56">
        <v>54.719999999999985</v>
      </c>
      <c r="J56">
        <v>7.4074074074074056E-2</v>
      </c>
    </row>
    <row r="57" spans="1:10">
      <c r="A57">
        <v>6</v>
      </c>
      <c r="B57">
        <v>44</v>
      </c>
      <c r="C57">
        <v>47</v>
      </c>
      <c r="D57">
        <v>53.11</v>
      </c>
      <c r="E57">
        <v>282</v>
      </c>
      <c r="F57">
        <v>318.66000000000003</v>
      </c>
      <c r="G57">
        <v>140.21040000000002</v>
      </c>
      <c r="H57">
        <v>6.1099999999999994</v>
      </c>
      <c r="I57">
        <v>36.659999999999997</v>
      </c>
      <c r="J57">
        <v>0.1150442477876106</v>
      </c>
    </row>
    <row r="58" spans="1:10">
      <c r="A58">
        <v>11</v>
      </c>
      <c r="B58">
        <v>50</v>
      </c>
      <c r="C58">
        <v>7</v>
      </c>
      <c r="D58">
        <v>8.33</v>
      </c>
      <c r="E58">
        <v>77</v>
      </c>
      <c r="F58">
        <v>91.63</v>
      </c>
      <c r="G58">
        <v>45.814999999999998</v>
      </c>
      <c r="H58">
        <v>1.33</v>
      </c>
      <c r="I58">
        <v>14.63</v>
      </c>
      <c r="J58">
        <v>0.1596638655462185</v>
      </c>
    </row>
    <row r="59" spans="1:10">
      <c r="A59">
        <v>10</v>
      </c>
      <c r="B59">
        <v>18</v>
      </c>
      <c r="C59">
        <v>37</v>
      </c>
      <c r="D59">
        <v>41.81</v>
      </c>
      <c r="E59">
        <v>370</v>
      </c>
      <c r="F59">
        <v>418.1</v>
      </c>
      <c r="G59">
        <v>75.257999999999996</v>
      </c>
      <c r="H59">
        <v>4.8100000000000023</v>
      </c>
      <c r="I59">
        <v>48.100000000000023</v>
      </c>
      <c r="J59">
        <v>0.11504424778761067</v>
      </c>
    </row>
    <row r="60" spans="1:10">
      <c r="A60">
        <v>11</v>
      </c>
      <c r="B60">
        <v>19</v>
      </c>
      <c r="C60">
        <v>37</v>
      </c>
      <c r="D60">
        <v>42.55</v>
      </c>
      <c r="E60">
        <v>407</v>
      </c>
      <c r="F60">
        <v>468.05</v>
      </c>
      <c r="G60">
        <v>88.929500000000004</v>
      </c>
      <c r="H60">
        <v>5.5499999999999972</v>
      </c>
      <c r="I60">
        <v>61.049999999999969</v>
      </c>
      <c r="J60">
        <v>0.13043478260869559</v>
      </c>
    </row>
    <row r="61" spans="1:10">
      <c r="A61">
        <v>14</v>
      </c>
      <c r="B61">
        <v>2</v>
      </c>
      <c r="C61">
        <v>73</v>
      </c>
      <c r="D61">
        <v>94.17</v>
      </c>
      <c r="E61">
        <v>1022</v>
      </c>
      <c r="F61">
        <v>1318.38</v>
      </c>
      <c r="G61">
        <v>26.367600000000003</v>
      </c>
      <c r="H61">
        <v>21.17</v>
      </c>
      <c r="I61">
        <v>296.38</v>
      </c>
      <c r="J61">
        <v>0.22480620155038758</v>
      </c>
    </row>
    <row r="62" spans="1:10">
      <c r="A62">
        <v>8</v>
      </c>
      <c r="B62">
        <v>7</v>
      </c>
      <c r="C62">
        <v>120</v>
      </c>
      <c r="D62">
        <v>162</v>
      </c>
      <c r="E62">
        <v>960</v>
      </c>
      <c r="F62">
        <v>1296</v>
      </c>
      <c r="G62">
        <v>90.720000000000013</v>
      </c>
      <c r="H62">
        <v>42</v>
      </c>
      <c r="I62">
        <v>336</v>
      </c>
      <c r="J62">
        <v>0.25925925925925924</v>
      </c>
    </row>
    <row r="63" spans="1:10">
      <c r="A63">
        <v>9</v>
      </c>
      <c r="B63">
        <v>6</v>
      </c>
      <c r="C63">
        <v>37</v>
      </c>
      <c r="D63">
        <v>41.81</v>
      </c>
      <c r="E63">
        <v>333</v>
      </c>
      <c r="F63">
        <v>376.29</v>
      </c>
      <c r="G63">
        <v>22.577400000000001</v>
      </c>
      <c r="H63">
        <v>4.8100000000000023</v>
      </c>
      <c r="I63">
        <v>43.29000000000002</v>
      </c>
      <c r="J63">
        <v>0.11504424778761067</v>
      </c>
    </row>
    <row r="64" spans="1:10">
      <c r="A64">
        <v>13</v>
      </c>
      <c r="B64">
        <v>25</v>
      </c>
      <c r="C64">
        <v>61</v>
      </c>
      <c r="D64">
        <v>76.25</v>
      </c>
      <c r="E64">
        <v>793</v>
      </c>
      <c r="F64">
        <v>991.25</v>
      </c>
      <c r="G64">
        <v>247.8125</v>
      </c>
      <c r="H64">
        <v>15.25</v>
      </c>
      <c r="I64">
        <v>198.25</v>
      </c>
      <c r="J64">
        <v>0.2</v>
      </c>
    </row>
    <row r="65" spans="1:10">
      <c r="A65">
        <v>7</v>
      </c>
      <c r="B65">
        <v>18</v>
      </c>
      <c r="C65">
        <v>37</v>
      </c>
      <c r="D65">
        <v>42.55</v>
      </c>
      <c r="E65">
        <v>259</v>
      </c>
      <c r="F65">
        <v>297.85000000000002</v>
      </c>
      <c r="G65">
        <v>53.613</v>
      </c>
      <c r="H65">
        <v>5.5499999999999972</v>
      </c>
      <c r="I65">
        <v>38.84999999999998</v>
      </c>
      <c r="J65">
        <v>0.13043478260869557</v>
      </c>
    </row>
    <row r="66" spans="1:10">
      <c r="A66">
        <v>8</v>
      </c>
      <c r="B66">
        <v>47</v>
      </c>
      <c r="C66">
        <v>105</v>
      </c>
      <c r="D66">
        <v>142.80000000000001</v>
      </c>
      <c r="E66">
        <v>840</v>
      </c>
      <c r="F66">
        <v>1142.4000000000001</v>
      </c>
      <c r="G66">
        <v>536.928</v>
      </c>
      <c r="H66">
        <v>37.800000000000011</v>
      </c>
      <c r="I66">
        <v>302.40000000000009</v>
      </c>
      <c r="J66">
        <v>0.26470588235294124</v>
      </c>
    </row>
    <row r="67" spans="1:10">
      <c r="A67">
        <v>4</v>
      </c>
      <c r="B67">
        <v>39</v>
      </c>
      <c r="C67">
        <v>73</v>
      </c>
      <c r="D67">
        <v>94.17</v>
      </c>
      <c r="E67">
        <v>292</v>
      </c>
      <c r="F67">
        <v>376.68</v>
      </c>
      <c r="G67">
        <v>146.90520000000001</v>
      </c>
      <c r="H67">
        <v>21.17</v>
      </c>
      <c r="I67">
        <v>84.68</v>
      </c>
      <c r="J67">
        <v>0.22480620155038761</v>
      </c>
    </row>
    <row r="68" spans="1:10">
      <c r="A68">
        <v>14</v>
      </c>
      <c r="B68">
        <v>7</v>
      </c>
      <c r="C68">
        <v>144</v>
      </c>
      <c r="D68">
        <v>156.96</v>
      </c>
      <c r="E68">
        <v>2016</v>
      </c>
      <c r="F68">
        <v>2197.44</v>
      </c>
      <c r="G68">
        <v>153.82080000000002</v>
      </c>
      <c r="H68">
        <v>12.960000000000008</v>
      </c>
      <c r="I68">
        <v>181.44000000000011</v>
      </c>
      <c r="J68">
        <v>8.2568807339449588E-2</v>
      </c>
    </row>
    <row r="69" spans="1:10">
      <c r="A69">
        <v>4</v>
      </c>
      <c r="B69">
        <v>1</v>
      </c>
      <c r="C69">
        <v>75</v>
      </c>
      <c r="D69">
        <v>85.5</v>
      </c>
      <c r="E69">
        <v>300</v>
      </c>
      <c r="F69">
        <v>342</v>
      </c>
      <c r="G69">
        <v>3.42</v>
      </c>
      <c r="H69">
        <v>10.5</v>
      </c>
      <c r="I69">
        <v>42</v>
      </c>
      <c r="J69">
        <v>0.12280701754385964</v>
      </c>
    </row>
    <row r="70" spans="1:10">
      <c r="A70">
        <v>8</v>
      </c>
      <c r="B70">
        <v>17</v>
      </c>
      <c r="C70">
        <v>47</v>
      </c>
      <c r="D70">
        <v>53.11</v>
      </c>
      <c r="E70">
        <v>376</v>
      </c>
      <c r="F70">
        <v>424.88</v>
      </c>
      <c r="G70">
        <v>72.229600000000005</v>
      </c>
      <c r="H70">
        <v>6.1099999999999994</v>
      </c>
      <c r="I70">
        <v>48.879999999999995</v>
      </c>
      <c r="J70">
        <v>0.1150442477876106</v>
      </c>
    </row>
    <row r="71" spans="1:10">
      <c r="A71">
        <v>2</v>
      </c>
      <c r="B71">
        <v>2</v>
      </c>
      <c r="C71">
        <v>72</v>
      </c>
      <c r="D71">
        <v>79.92</v>
      </c>
      <c r="E71">
        <v>144</v>
      </c>
      <c r="F71">
        <v>159.84</v>
      </c>
      <c r="G71">
        <v>3.1968000000000001</v>
      </c>
      <c r="H71">
        <v>7.9200000000000017</v>
      </c>
      <c r="I71">
        <v>15.840000000000003</v>
      </c>
      <c r="J71">
        <v>9.9099099099099114E-2</v>
      </c>
    </row>
    <row r="72" spans="1:10">
      <c r="A72">
        <v>4</v>
      </c>
      <c r="B72">
        <v>23</v>
      </c>
      <c r="C72">
        <v>98</v>
      </c>
      <c r="D72">
        <v>103.88</v>
      </c>
      <c r="E72">
        <v>392</v>
      </c>
      <c r="F72">
        <v>415.52</v>
      </c>
      <c r="G72">
        <v>95.569599999999994</v>
      </c>
      <c r="H72">
        <v>5.8799999999999955</v>
      </c>
      <c r="I72">
        <v>23.519999999999982</v>
      </c>
      <c r="J72">
        <v>5.660377358490562E-2</v>
      </c>
    </row>
    <row r="73" spans="1:10">
      <c r="A73">
        <v>1</v>
      </c>
      <c r="B73">
        <v>23</v>
      </c>
      <c r="C73">
        <v>120</v>
      </c>
      <c r="D73">
        <v>162</v>
      </c>
      <c r="E73">
        <v>120</v>
      </c>
      <c r="F73">
        <v>162</v>
      </c>
      <c r="G73">
        <v>37.260000000000005</v>
      </c>
      <c r="H73">
        <v>42</v>
      </c>
      <c r="I73">
        <v>42</v>
      </c>
      <c r="J73">
        <v>0.25925925925925924</v>
      </c>
    </row>
    <row r="74" spans="1:10">
      <c r="A74">
        <v>9</v>
      </c>
      <c r="B74">
        <v>48</v>
      </c>
      <c r="C74">
        <v>148</v>
      </c>
      <c r="D74">
        <v>164.28</v>
      </c>
      <c r="E74">
        <v>1332</v>
      </c>
      <c r="F74">
        <v>1478.52</v>
      </c>
      <c r="G74">
        <v>709.68959999999993</v>
      </c>
      <c r="H74">
        <v>16.28</v>
      </c>
      <c r="I74">
        <v>146.52000000000001</v>
      </c>
      <c r="J74">
        <v>9.9099099099099114E-2</v>
      </c>
    </row>
    <row r="75" spans="1:10">
      <c r="A75">
        <v>3</v>
      </c>
      <c r="B75">
        <v>12</v>
      </c>
      <c r="C75">
        <v>148</v>
      </c>
      <c r="D75">
        <v>201.28</v>
      </c>
      <c r="E75">
        <v>444</v>
      </c>
      <c r="F75">
        <v>603.84</v>
      </c>
      <c r="G75">
        <v>72.460800000000006</v>
      </c>
      <c r="H75">
        <v>53.28</v>
      </c>
      <c r="I75">
        <v>159.84</v>
      </c>
      <c r="J75">
        <v>0.26470588235294118</v>
      </c>
    </row>
    <row r="76" spans="1:10">
      <c r="A76">
        <v>8</v>
      </c>
      <c r="B76">
        <v>1</v>
      </c>
      <c r="C76">
        <v>43</v>
      </c>
      <c r="D76">
        <v>47.73</v>
      </c>
      <c r="E76">
        <v>344</v>
      </c>
      <c r="F76">
        <v>381.84</v>
      </c>
      <c r="G76">
        <v>3.8184</v>
      </c>
      <c r="H76">
        <v>4.7299999999999969</v>
      </c>
      <c r="I76">
        <v>37.839999999999975</v>
      </c>
      <c r="J76">
        <v>9.9099099099099044E-2</v>
      </c>
    </row>
    <row r="77" spans="1:10">
      <c r="A77">
        <v>1</v>
      </c>
      <c r="B77">
        <v>43</v>
      </c>
      <c r="C77">
        <v>72</v>
      </c>
      <c r="D77">
        <v>79.92</v>
      </c>
      <c r="E77">
        <v>72</v>
      </c>
      <c r="F77">
        <v>79.92</v>
      </c>
      <c r="G77">
        <v>34.365600000000001</v>
      </c>
      <c r="H77">
        <v>7.9200000000000017</v>
      </c>
      <c r="I77">
        <v>7.9200000000000017</v>
      </c>
      <c r="J77">
        <v>9.9099099099099114E-2</v>
      </c>
    </row>
    <row r="78" spans="1:10">
      <c r="A78">
        <v>3</v>
      </c>
      <c r="B78">
        <v>24</v>
      </c>
      <c r="C78">
        <v>120</v>
      </c>
      <c r="D78">
        <v>162</v>
      </c>
      <c r="E78">
        <v>360</v>
      </c>
      <c r="F78">
        <v>486</v>
      </c>
      <c r="G78">
        <v>116.64</v>
      </c>
      <c r="H78">
        <v>42</v>
      </c>
      <c r="I78">
        <v>126</v>
      </c>
      <c r="J78">
        <v>0.25925925925925924</v>
      </c>
    </row>
    <row r="79" spans="1:10">
      <c r="A79">
        <v>4</v>
      </c>
      <c r="B79">
        <v>12</v>
      </c>
      <c r="C79">
        <v>90</v>
      </c>
      <c r="D79">
        <v>115.2</v>
      </c>
      <c r="E79">
        <v>360</v>
      </c>
      <c r="F79">
        <v>460.8</v>
      </c>
      <c r="G79">
        <v>55.295999999999999</v>
      </c>
      <c r="H79">
        <v>25.200000000000003</v>
      </c>
      <c r="I79">
        <v>100.80000000000001</v>
      </c>
      <c r="J79">
        <v>0.21875000000000003</v>
      </c>
    </row>
    <row r="80" spans="1:10">
      <c r="A80">
        <v>9</v>
      </c>
      <c r="B80">
        <v>9</v>
      </c>
      <c r="C80">
        <v>6</v>
      </c>
      <c r="D80">
        <v>7.8599999999999994</v>
      </c>
      <c r="E80">
        <v>54</v>
      </c>
      <c r="F80">
        <v>70.739999999999995</v>
      </c>
      <c r="G80">
        <v>6.3665999999999991</v>
      </c>
      <c r="H80">
        <v>1.8599999999999994</v>
      </c>
      <c r="I80">
        <v>16.739999999999995</v>
      </c>
      <c r="J80">
        <v>0.23664122137404575</v>
      </c>
    </row>
    <row r="81" spans="1:10">
      <c r="A81">
        <v>15</v>
      </c>
      <c r="B81">
        <v>9</v>
      </c>
      <c r="C81">
        <v>93</v>
      </c>
      <c r="D81">
        <v>104.16</v>
      </c>
      <c r="E81">
        <v>1395</v>
      </c>
      <c r="F81">
        <v>1562.4</v>
      </c>
      <c r="G81">
        <v>140.61600000000001</v>
      </c>
      <c r="H81">
        <v>11.159999999999997</v>
      </c>
      <c r="I81">
        <v>167.39999999999995</v>
      </c>
      <c r="J81">
        <v>0.10714285714285711</v>
      </c>
    </row>
    <row r="82" spans="1:10">
      <c r="A82">
        <v>3</v>
      </c>
      <c r="B82">
        <v>22</v>
      </c>
      <c r="C82">
        <v>133</v>
      </c>
      <c r="D82">
        <v>155.61000000000001</v>
      </c>
      <c r="E82">
        <v>399</v>
      </c>
      <c r="F82">
        <v>466.83</v>
      </c>
      <c r="G82">
        <v>102.7026</v>
      </c>
      <c r="H82">
        <v>22.610000000000014</v>
      </c>
      <c r="I82">
        <v>67.830000000000041</v>
      </c>
      <c r="J82">
        <v>0.14529914529914539</v>
      </c>
    </row>
    <row r="83" spans="1:10">
      <c r="A83">
        <v>14</v>
      </c>
      <c r="B83">
        <v>16</v>
      </c>
      <c r="C83">
        <v>121</v>
      </c>
      <c r="D83">
        <v>141.57</v>
      </c>
      <c r="E83">
        <v>1694</v>
      </c>
      <c r="F83">
        <v>1981.98</v>
      </c>
      <c r="G83">
        <v>317.11680000000001</v>
      </c>
      <c r="H83">
        <v>20.569999999999993</v>
      </c>
      <c r="I83">
        <v>287.9799999999999</v>
      </c>
      <c r="J83">
        <v>0.14529914529914525</v>
      </c>
    </row>
    <row r="84" spans="1:10">
      <c r="A84">
        <v>3</v>
      </c>
      <c r="B84">
        <v>15</v>
      </c>
      <c r="C84">
        <v>67</v>
      </c>
      <c r="D84">
        <v>85.76</v>
      </c>
      <c r="E84">
        <v>201</v>
      </c>
      <c r="F84">
        <v>257.27999999999997</v>
      </c>
      <c r="G84">
        <v>38.591999999999992</v>
      </c>
      <c r="H84">
        <v>18.760000000000005</v>
      </c>
      <c r="I84">
        <v>56.280000000000015</v>
      </c>
      <c r="J84">
        <v>0.21875000000000008</v>
      </c>
    </row>
    <row r="85" spans="1:10">
      <c r="A85">
        <v>4</v>
      </c>
      <c r="B85">
        <v>33</v>
      </c>
      <c r="C85">
        <v>47</v>
      </c>
      <c r="D85">
        <v>53.11</v>
      </c>
      <c r="E85">
        <v>188</v>
      </c>
      <c r="F85">
        <v>212.44</v>
      </c>
      <c r="G85">
        <v>70.105199999999996</v>
      </c>
      <c r="H85">
        <v>6.1099999999999994</v>
      </c>
      <c r="I85">
        <v>24.439999999999998</v>
      </c>
      <c r="J85">
        <v>0.1150442477876106</v>
      </c>
    </row>
    <row r="86" spans="1:10">
      <c r="A86">
        <v>9</v>
      </c>
      <c r="B86">
        <v>4</v>
      </c>
      <c r="C86">
        <v>48</v>
      </c>
      <c r="D86">
        <v>57.12</v>
      </c>
      <c r="E86">
        <v>432</v>
      </c>
      <c r="F86">
        <v>514.08000000000004</v>
      </c>
      <c r="G86">
        <v>20.563200000000002</v>
      </c>
      <c r="H86">
        <v>9.1199999999999974</v>
      </c>
      <c r="I86">
        <v>82.079999999999984</v>
      </c>
      <c r="J86">
        <v>0.15966386554621845</v>
      </c>
    </row>
    <row r="87" spans="1:10">
      <c r="A87">
        <v>13</v>
      </c>
      <c r="B87">
        <v>35</v>
      </c>
      <c r="C87">
        <v>95</v>
      </c>
      <c r="D87">
        <v>119.7</v>
      </c>
      <c r="E87">
        <v>1235</v>
      </c>
      <c r="F87">
        <v>1556.1</v>
      </c>
      <c r="G87">
        <v>544.63499999999988</v>
      </c>
      <c r="H87">
        <v>24.700000000000003</v>
      </c>
      <c r="I87">
        <v>321.10000000000002</v>
      </c>
      <c r="J87">
        <v>0.20634920634920637</v>
      </c>
    </row>
    <row r="88" spans="1:10">
      <c r="A88">
        <v>3</v>
      </c>
      <c r="B88">
        <v>6</v>
      </c>
      <c r="C88">
        <v>134</v>
      </c>
      <c r="D88">
        <v>156.78</v>
      </c>
      <c r="E88">
        <v>402</v>
      </c>
      <c r="F88">
        <v>470.34</v>
      </c>
      <c r="G88">
        <v>28.220399999999998</v>
      </c>
      <c r="H88">
        <v>22.78</v>
      </c>
      <c r="I88">
        <v>68.34</v>
      </c>
      <c r="J88">
        <v>0.14529914529914531</v>
      </c>
    </row>
    <row r="89" spans="1:10">
      <c r="A89">
        <v>15</v>
      </c>
      <c r="B89">
        <v>13</v>
      </c>
      <c r="C89">
        <v>37</v>
      </c>
      <c r="D89">
        <v>49.21</v>
      </c>
      <c r="E89">
        <v>555</v>
      </c>
      <c r="F89">
        <v>738.15</v>
      </c>
      <c r="G89">
        <v>95.959500000000006</v>
      </c>
      <c r="H89">
        <v>12.21</v>
      </c>
      <c r="I89">
        <v>183.15</v>
      </c>
      <c r="J89">
        <v>0.24812030075187971</v>
      </c>
    </row>
    <row r="90" spans="1:10">
      <c r="A90">
        <v>9</v>
      </c>
      <c r="B90">
        <v>13</v>
      </c>
      <c r="C90">
        <v>72</v>
      </c>
      <c r="D90">
        <v>79.92</v>
      </c>
      <c r="E90">
        <v>648</v>
      </c>
      <c r="F90">
        <v>719.28</v>
      </c>
      <c r="G90">
        <v>93.506399999999999</v>
      </c>
      <c r="H90">
        <v>7.9200000000000017</v>
      </c>
      <c r="I90">
        <v>71.280000000000015</v>
      </c>
      <c r="J90">
        <v>9.9099099099099128E-2</v>
      </c>
    </row>
    <row r="91" spans="1:10">
      <c r="A91">
        <v>13</v>
      </c>
      <c r="B91">
        <v>42</v>
      </c>
      <c r="C91">
        <v>150</v>
      </c>
      <c r="D91">
        <v>210</v>
      </c>
      <c r="E91">
        <v>1950</v>
      </c>
      <c r="F91">
        <v>2730</v>
      </c>
      <c r="G91">
        <v>1146.5999999999999</v>
      </c>
      <c r="H91">
        <v>60</v>
      </c>
      <c r="I91">
        <v>780</v>
      </c>
      <c r="J91">
        <v>0.2857142857142857</v>
      </c>
    </row>
    <row r="92" spans="1:10">
      <c r="A92">
        <v>6</v>
      </c>
      <c r="B92">
        <v>21</v>
      </c>
      <c r="C92">
        <v>120</v>
      </c>
      <c r="D92">
        <v>162</v>
      </c>
      <c r="E92">
        <v>720</v>
      </c>
      <c r="F92">
        <v>972</v>
      </c>
      <c r="G92">
        <v>204.12</v>
      </c>
      <c r="H92">
        <v>42</v>
      </c>
      <c r="I92">
        <v>252</v>
      </c>
      <c r="J92">
        <v>0.25925925925925924</v>
      </c>
    </row>
    <row r="93" spans="1:10">
      <c r="A93">
        <v>10</v>
      </c>
      <c r="B93">
        <v>30</v>
      </c>
      <c r="C93">
        <v>37</v>
      </c>
      <c r="D93">
        <v>41.81</v>
      </c>
      <c r="E93">
        <v>370</v>
      </c>
      <c r="F93">
        <v>418.1</v>
      </c>
      <c r="G93">
        <v>125.43</v>
      </c>
      <c r="H93">
        <v>4.8100000000000023</v>
      </c>
      <c r="I93">
        <v>48.100000000000023</v>
      </c>
      <c r="J93">
        <v>0.11504424778761067</v>
      </c>
    </row>
    <row r="94" spans="1:10">
      <c r="A94">
        <v>2</v>
      </c>
      <c r="B94">
        <v>12</v>
      </c>
      <c r="C94">
        <v>148</v>
      </c>
      <c r="D94">
        <v>201.28</v>
      </c>
      <c r="E94">
        <v>296</v>
      </c>
      <c r="F94">
        <v>402.56</v>
      </c>
      <c r="G94">
        <v>48.307200000000002</v>
      </c>
      <c r="H94">
        <v>53.28</v>
      </c>
      <c r="I94">
        <v>106.56</v>
      </c>
      <c r="J94">
        <v>0.26470588235294118</v>
      </c>
    </row>
    <row r="95" spans="1:10">
      <c r="A95">
        <v>3</v>
      </c>
      <c r="B95">
        <v>34</v>
      </c>
      <c r="C95">
        <v>67</v>
      </c>
      <c r="D95">
        <v>85.76</v>
      </c>
      <c r="E95">
        <v>201</v>
      </c>
      <c r="F95">
        <v>257.27999999999997</v>
      </c>
      <c r="G95">
        <v>87.475200000000001</v>
      </c>
      <c r="H95">
        <v>18.760000000000005</v>
      </c>
      <c r="I95">
        <v>56.280000000000015</v>
      </c>
      <c r="J95">
        <v>0.21875000000000008</v>
      </c>
    </row>
    <row r="96" spans="1:10">
      <c r="A96">
        <v>7</v>
      </c>
      <c r="B96">
        <v>38</v>
      </c>
      <c r="C96">
        <v>148</v>
      </c>
      <c r="D96">
        <v>201.28</v>
      </c>
      <c r="E96">
        <v>1036</v>
      </c>
      <c r="F96">
        <v>1408.96</v>
      </c>
      <c r="G96">
        <v>535.40480000000002</v>
      </c>
      <c r="H96">
        <v>53.28</v>
      </c>
      <c r="I96">
        <v>372.96000000000004</v>
      </c>
      <c r="J96">
        <v>0.26470588235294118</v>
      </c>
    </row>
    <row r="97" spans="1:10">
      <c r="A97">
        <v>1</v>
      </c>
      <c r="B97">
        <v>10</v>
      </c>
      <c r="C97">
        <v>47</v>
      </c>
      <c r="D97">
        <v>53.11</v>
      </c>
      <c r="E97">
        <v>47</v>
      </c>
      <c r="F97">
        <v>53.11</v>
      </c>
      <c r="G97">
        <v>5.3109999999999999</v>
      </c>
      <c r="H97">
        <v>6.1099999999999994</v>
      </c>
      <c r="I97">
        <v>6.1099999999999994</v>
      </c>
      <c r="J97">
        <v>0.1150442477876106</v>
      </c>
    </row>
    <row r="98" spans="1:10">
      <c r="A98">
        <v>3</v>
      </c>
      <c r="B98">
        <v>9</v>
      </c>
      <c r="C98">
        <v>37</v>
      </c>
      <c r="D98">
        <v>49.21</v>
      </c>
      <c r="E98">
        <v>111</v>
      </c>
      <c r="F98">
        <v>147.63</v>
      </c>
      <c r="G98">
        <v>13.2867</v>
      </c>
      <c r="H98">
        <v>12.21</v>
      </c>
      <c r="I98">
        <v>36.630000000000003</v>
      </c>
      <c r="J98">
        <v>0.24812030075187971</v>
      </c>
    </row>
    <row r="99" spans="1:10">
      <c r="A99">
        <v>1</v>
      </c>
      <c r="B99">
        <v>34</v>
      </c>
      <c r="C99">
        <v>120</v>
      </c>
      <c r="D99">
        <v>162</v>
      </c>
      <c r="E99">
        <v>120</v>
      </c>
      <c r="F99">
        <v>162</v>
      </c>
      <c r="G99">
        <v>55.080000000000005</v>
      </c>
      <c r="H99">
        <v>42</v>
      </c>
      <c r="I99">
        <v>42</v>
      </c>
      <c r="J99">
        <v>0.25925925925925924</v>
      </c>
    </row>
    <row r="100" spans="1:10">
      <c r="A100">
        <v>3</v>
      </c>
      <c r="B100">
        <v>14</v>
      </c>
      <c r="C100">
        <v>55</v>
      </c>
      <c r="D100">
        <v>58.3</v>
      </c>
      <c r="E100">
        <v>165</v>
      </c>
      <c r="F100">
        <v>174.9</v>
      </c>
      <c r="G100">
        <v>24.486000000000004</v>
      </c>
      <c r="H100">
        <v>3.2999999999999972</v>
      </c>
      <c r="I100">
        <v>9.8999999999999915</v>
      </c>
      <c r="J100">
        <v>5.6603773584905613E-2</v>
      </c>
    </row>
    <row r="101" spans="1:10">
      <c r="A101">
        <v>13</v>
      </c>
      <c r="B101">
        <v>13</v>
      </c>
      <c r="C101">
        <v>12</v>
      </c>
      <c r="D101">
        <v>15.72</v>
      </c>
      <c r="E101">
        <v>156</v>
      </c>
      <c r="F101">
        <v>204.36</v>
      </c>
      <c r="G101">
        <v>26.566800000000004</v>
      </c>
      <c r="H101">
        <v>3.7200000000000006</v>
      </c>
      <c r="I101">
        <v>48.360000000000007</v>
      </c>
      <c r="J101">
        <v>0.23664122137404581</v>
      </c>
    </row>
    <row r="102" spans="1:10">
      <c r="A102">
        <v>4</v>
      </c>
      <c r="B102">
        <v>34</v>
      </c>
      <c r="C102">
        <v>112</v>
      </c>
      <c r="D102">
        <v>146.72</v>
      </c>
      <c r="E102">
        <v>448</v>
      </c>
      <c r="F102">
        <v>586.88</v>
      </c>
      <c r="G102">
        <v>199.53920000000002</v>
      </c>
      <c r="H102">
        <v>34.72</v>
      </c>
      <c r="I102">
        <v>138.88</v>
      </c>
      <c r="J102">
        <v>0.23664122137404581</v>
      </c>
    </row>
    <row r="103" spans="1:10">
      <c r="A103">
        <v>13</v>
      </c>
      <c r="B103">
        <v>43</v>
      </c>
      <c r="C103">
        <v>6</v>
      </c>
      <c r="D103">
        <v>7.8599999999999994</v>
      </c>
      <c r="E103">
        <v>78</v>
      </c>
      <c r="F103">
        <v>102.18</v>
      </c>
      <c r="G103">
        <v>43.937400000000004</v>
      </c>
      <c r="H103">
        <v>1.8599999999999994</v>
      </c>
      <c r="I103">
        <v>24.179999999999993</v>
      </c>
      <c r="J103">
        <v>0.23664122137404572</v>
      </c>
    </row>
    <row r="104" spans="1:10">
      <c r="A104">
        <v>15</v>
      </c>
      <c r="B104">
        <v>0</v>
      </c>
      <c r="C104">
        <v>83</v>
      </c>
      <c r="D104">
        <v>94.62</v>
      </c>
      <c r="E104">
        <v>1245</v>
      </c>
      <c r="F104">
        <v>1419.3</v>
      </c>
      <c r="G104">
        <v>0</v>
      </c>
      <c r="H104">
        <v>11.620000000000005</v>
      </c>
      <c r="I104">
        <v>174.30000000000007</v>
      </c>
      <c r="J104">
        <v>0.1228070175438597</v>
      </c>
    </row>
    <row r="105" spans="1:10">
      <c r="A105">
        <v>6</v>
      </c>
      <c r="B105">
        <v>27</v>
      </c>
      <c r="C105">
        <v>6</v>
      </c>
      <c r="D105">
        <v>7.8599999999999994</v>
      </c>
      <c r="E105">
        <v>36</v>
      </c>
      <c r="F105">
        <v>47.16</v>
      </c>
      <c r="G105">
        <v>12.7332</v>
      </c>
      <c r="H105">
        <v>1.8599999999999994</v>
      </c>
      <c r="I105">
        <v>11.159999999999997</v>
      </c>
      <c r="J105">
        <v>0.23664122137404575</v>
      </c>
    </row>
    <row r="106" spans="1:10">
      <c r="A106">
        <v>1</v>
      </c>
      <c r="B106">
        <v>4</v>
      </c>
      <c r="C106">
        <v>37</v>
      </c>
      <c r="D106">
        <v>49.21</v>
      </c>
      <c r="E106">
        <v>37</v>
      </c>
      <c r="F106">
        <v>49.21</v>
      </c>
      <c r="G106">
        <v>1.9684000000000001</v>
      </c>
      <c r="H106">
        <v>12.21</v>
      </c>
      <c r="I106">
        <v>12.21</v>
      </c>
      <c r="J106">
        <v>0.24812030075187971</v>
      </c>
    </row>
    <row r="107" spans="1:10">
      <c r="A107">
        <v>6</v>
      </c>
      <c r="B107">
        <v>44</v>
      </c>
      <c r="C107">
        <v>13</v>
      </c>
      <c r="D107">
        <v>16.64</v>
      </c>
      <c r="E107">
        <v>78</v>
      </c>
      <c r="F107">
        <v>99.84</v>
      </c>
      <c r="G107">
        <v>43.929600000000001</v>
      </c>
      <c r="H107">
        <v>3.6400000000000006</v>
      </c>
      <c r="I107">
        <v>21.840000000000003</v>
      </c>
      <c r="J107">
        <v>0.21875000000000003</v>
      </c>
    </row>
    <row r="108" spans="1:10">
      <c r="A108">
        <v>8</v>
      </c>
      <c r="B108">
        <v>24</v>
      </c>
      <c r="C108">
        <v>37</v>
      </c>
      <c r="D108">
        <v>41.81</v>
      </c>
      <c r="E108">
        <v>296</v>
      </c>
      <c r="F108">
        <v>334.48</v>
      </c>
      <c r="G108">
        <v>80.275199999999998</v>
      </c>
      <c r="H108">
        <v>4.8100000000000023</v>
      </c>
      <c r="I108">
        <v>38.480000000000018</v>
      </c>
      <c r="J108">
        <v>0.11504424778761067</v>
      </c>
    </row>
    <row r="109" spans="1:10">
      <c r="A109">
        <v>3</v>
      </c>
      <c r="B109">
        <v>52</v>
      </c>
      <c r="C109">
        <v>13</v>
      </c>
      <c r="D109">
        <v>16.64</v>
      </c>
      <c r="E109">
        <v>39</v>
      </c>
      <c r="F109">
        <v>49.92</v>
      </c>
      <c r="G109">
        <v>25.958400000000001</v>
      </c>
      <c r="H109">
        <v>3.6400000000000006</v>
      </c>
      <c r="I109">
        <v>10.920000000000002</v>
      </c>
      <c r="J109">
        <v>0.21875000000000003</v>
      </c>
    </row>
    <row r="110" spans="1:10">
      <c r="A110">
        <v>15</v>
      </c>
      <c r="B110">
        <v>7</v>
      </c>
      <c r="C110">
        <v>5</v>
      </c>
      <c r="D110">
        <v>6.7</v>
      </c>
      <c r="E110">
        <v>75</v>
      </c>
      <c r="F110">
        <v>100.5</v>
      </c>
      <c r="G110">
        <v>7.035000000000001</v>
      </c>
      <c r="H110">
        <v>1.7000000000000002</v>
      </c>
      <c r="I110">
        <v>25.500000000000004</v>
      </c>
      <c r="J110">
        <v>0.2537313432835821</v>
      </c>
    </row>
    <row r="111" spans="1:10">
      <c r="A111">
        <v>4</v>
      </c>
      <c r="B111">
        <v>28</v>
      </c>
      <c r="C111">
        <v>47</v>
      </c>
      <c r="D111">
        <v>53.11</v>
      </c>
      <c r="E111">
        <v>188</v>
      </c>
      <c r="F111">
        <v>212.44</v>
      </c>
      <c r="G111">
        <v>59.483200000000004</v>
      </c>
      <c r="H111">
        <v>6.1099999999999994</v>
      </c>
      <c r="I111">
        <v>24.439999999999998</v>
      </c>
      <c r="J111">
        <v>0.1150442477876106</v>
      </c>
    </row>
    <row r="112" spans="1:10">
      <c r="A112">
        <v>2</v>
      </c>
      <c r="B112">
        <v>1</v>
      </c>
      <c r="C112">
        <v>120</v>
      </c>
      <c r="D112">
        <v>162</v>
      </c>
      <c r="E112">
        <v>240</v>
      </c>
      <c r="F112">
        <v>324</v>
      </c>
      <c r="G112">
        <v>3.24</v>
      </c>
      <c r="H112">
        <v>42</v>
      </c>
      <c r="I112">
        <v>84</v>
      </c>
      <c r="J112">
        <v>0.25925925925925924</v>
      </c>
    </row>
    <row r="113" spans="1:10">
      <c r="A113">
        <v>11</v>
      </c>
      <c r="B113">
        <v>9</v>
      </c>
      <c r="C113">
        <v>90</v>
      </c>
      <c r="D113">
        <v>115.2</v>
      </c>
      <c r="E113">
        <v>990</v>
      </c>
      <c r="F113">
        <v>1267.2</v>
      </c>
      <c r="G113">
        <v>114.048</v>
      </c>
      <c r="H113">
        <v>25.200000000000003</v>
      </c>
      <c r="I113">
        <v>277.20000000000005</v>
      </c>
      <c r="J113">
        <v>0.21875000000000003</v>
      </c>
    </row>
    <row r="114" spans="1:10">
      <c r="A114">
        <v>13</v>
      </c>
      <c r="B114">
        <v>5</v>
      </c>
      <c r="C114">
        <v>141</v>
      </c>
      <c r="D114">
        <v>149.46</v>
      </c>
      <c r="E114">
        <v>1833</v>
      </c>
      <c r="F114">
        <v>1942.98</v>
      </c>
      <c r="G114">
        <v>97.149000000000001</v>
      </c>
      <c r="H114">
        <v>8.460000000000008</v>
      </c>
      <c r="I114">
        <v>109.9800000000001</v>
      </c>
      <c r="J114">
        <v>5.660377358490571E-2</v>
      </c>
    </row>
    <row r="115" spans="1:10">
      <c r="A115">
        <v>6</v>
      </c>
      <c r="B115">
        <v>39</v>
      </c>
      <c r="C115">
        <v>112</v>
      </c>
      <c r="D115">
        <v>122.08</v>
      </c>
      <c r="E115">
        <v>672</v>
      </c>
      <c r="F115">
        <v>732.48</v>
      </c>
      <c r="G115">
        <v>285.66720000000004</v>
      </c>
      <c r="H115">
        <v>10.079999999999998</v>
      </c>
      <c r="I115">
        <v>60.47999999999999</v>
      </c>
      <c r="J115">
        <v>8.2568807339449532E-2</v>
      </c>
    </row>
    <row r="116" spans="1:10">
      <c r="A116">
        <v>10</v>
      </c>
      <c r="B116">
        <v>14</v>
      </c>
      <c r="C116">
        <v>126</v>
      </c>
      <c r="D116">
        <v>162.54</v>
      </c>
      <c r="E116">
        <v>1260</v>
      </c>
      <c r="F116">
        <v>1625.4</v>
      </c>
      <c r="G116">
        <v>227.55600000000004</v>
      </c>
      <c r="H116">
        <v>36.539999999999992</v>
      </c>
      <c r="I116">
        <v>365.39999999999992</v>
      </c>
      <c r="J116">
        <v>0.22480620155038752</v>
      </c>
    </row>
    <row r="117" spans="1:10">
      <c r="A117">
        <v>8</v>
      </c>
      <c r="B117">
        <v>11</v>
      </c>
      <c r="C117">
        <v>61</v>
      </c>
      <c r="D117">
        <v>76.25</v>
      </c>
      <c r="E117">
        <v>488</v>
      </c>
      <c r="F117">
        <v>610</v>
      </c>
      <c r="G117">
        <v>67.099999999999994</v>
      </c>
      <c r="H117">
        <v>15.25</v>
      </c>
      <c r="I117">
        <v>122</v>
      </c>
      <c r="J117">
        <v>0.2</v>
      </c>
    </row>
    <row r="118" spans="1:10">
      <c r="A118">
        <v>12</v>
      </c>
      <c r="B118">
        <v>29</v>
      </c>
      <c r="C118">
        <v>61</v>
      </c>
      <c r="D118">
        <v>76.25</v>
      </c>
      <c r="E118">
        <v>732</v>
      </c>
      <c r="F118">
        <v>915</v>
      </c>
      <c r="G118">
        <v>265.34999999999997</v>
      </c>
      <c r="H118">
        <v>15.25</v>
      </c>
      <c r="I118">
        <v>183</v>
      </c>
      <c r="J118">
        <v>0.2</v>
      </c>
    </row>
    <row r="119" spans="1:10">
      <c r="A119">
        <v>15</v>
      </c>
      <c r="B119">
        <v>27</v>
      </c>
      <c r="C119">
        <v>121</v>
      </c>
      <c r="D119">
        <v>141.57</v>
      </c>
      <c r="E119">
        <v>1815</v>
      </c>
      <c r="F119">
        <v>2123.5500000000002</v>
      </c>
      <c r="G119">
        <v>573.35850000000005</v>
      </c>
      <c r="H119">
        <v>20.569999999999993</v>
      </c>
      <c r="I119">
        <v>308.5499999999999</v>
      </c>
      <c r="J119">
        <v>0.14529914529914523</v>
      </c>
    </row>
    <row r="120" spans="1:10">
      <c r="A120">
        <v>10</v>
      </c>
      <c r="B120">
        <v>38</v>
      </c>
      <c r="C120">
        <v>5</v>
      </c>
      <c r="D120">
        <v>6.7</v>
      </c>
      <c r="E120">
        <v>50</v>
      </c>
      <c r="F120">
        <v>67</v>
      </c>
      <c r="G120">
        <v>25.46</v>
      </c>
      <c r="H120">
        <v>1.7000000000000002</v>
      </c>
      <c r="I120">
        <v>17</v>
      </c>
      <c r="J120">
        <v>0.2537313432835821</v>
      </c>
    </row>
    <row r="121" spans="1:10">
      <c r="A121">
        <v>6</v>
      </c>
      <c r="B121">
        <v>15</v>
      </c>
      <c r="C121">
        <v>95</v>
      </c>
      <c r="D121">
        <v>119.7</v>
      </c>
      <c r="E121">
        <v>570</v>
      </c>
      <c r="F121">
        <v>718.2</v>
      </c>
      <c r="G121">
        <v>107.73</v>
      </c>
      <c r="H121">
        <v>24.700000000000003</v>
      </c>
      <c r="I121">
        <v>148.20000000000002</v>
      </c>
      <c r="J121">
        <v>0.20634920634920637</v>
      </c>
    </row>
    <row r="122" spans="1:10">
      <c r="A122">
        <v>11</v>
      </c>
      <c r="B122">
        <v>42</v>
      </c>
      <c r="C122">
        <v>37</v>
      </c>
      <c r="D122">
        <v>41.81</v>
      </c>
      <c r="E122">
        <v>407</v>
      </c>
      <c r="F122">
        <v>459.91</v>
      </c>
      <c r="G122">
        <v>193.16220000000001</v>
      </c>
      <c r="H122">
        <v>4.8100000000000023</v>
      </c>
      <c r="I122">
        <v>52.910000000000025</v>
      </c>
      <c r="J122">
        <v>0.11504424778761067</v>
      </c>
    </row>
    <row r="123" spans="1:10">
      <c r="A123">
        <v>11</v>
      </c>
      <c r="B123">
        <v>39</v>
      </c>
      <c r="C123">
        <v>44</v>
      </c>
      <c r="D123">
        <v>48.84</v>
      </c>
      <c r="E123">
        <v>484</v>
      </c>
      <c r="F123">
        <v>537.24</v>
      </c>
      <c r="G123">
        <v>209.52360000000002</v>
      </c>
      <c r="H123">
        <v>4.8400000000000034</v>
      </c>
      <c r="I123">
        <v>53.240000000000038</v>
      </c>
      <c r="J123">
        <v>9.9099099099099169E-2</v>
      </c>
    </row>
    <row r="124" spans="1:10">
      <c r="A124">
        <v>7</v>
      </c>
      <c r="B124">
        <v>2</v>
      </c>
      <c r="C124">
        <v>98</v>
      </c>
      <c r="D124">
        <v>103.88</v>
      </c>
      <c r="E124">
        <v>686</v>
      </c>
      <c r="F124">
        <v>727.16</v>
      </c>
      <c r="G124">
        <v>14.543199999999999</v>
      </c>
      <c r="H124">
        <v>5.8799999999999955</v>
      </c>
      <c r="I124">
        <v>41.159999999999968</v>
      </c>
      <c r="J124">
        <v>5.660377358490562E-2</v>
      </c>
    </row>
    <row r="125" spans="1:10">
      <c r="A125">
        <v>12</v>
      </c>
      <c r="B125">
        <v>41</v>
      </c>
      <c r="C125">
        <v>89</v>
      </c>
      <c r="D125">
        <v>117.48</v>
      </c>
      <c r="E125">
        <v>1068</v>
      </c>
      <c r="F125">
        <v>1409.76</v>
      </c>
      <c r="G125">
        <v>578.00159999999994</v>
      </c>
      <c r="H125">
        <v>28.480000000000004</v>
      </c>
      <c r="I125">
        <v>341.76000000000005</v>
      </c>
      <c r="J125">
        <v>0.24242424242424246</v>
      </c>
    </row>
    <row r="126" spans="1:10">
      <c r="A126">
        <v>6</v>
      </c>
      <c r="B126">
        <v>51</v>
      </c>
      <c r="C126">
        <v>138</v>
      </c>
      <c r="D126">
        <v>173.88</v>
      </c>
      <c r="E126">
        <v>828</v>
      </c>
      <c r="F126">
        <v>1043.28</v>
      </c>
      <c r="G126">
        <v>532.07280000000003</v>
      </c>
      <c r="H126">
        <v>35.879999999999995</v>
      </c>
      <c r="I126">
        <v>215.27999999999997</v>
      </c>
      <c r="J126">
        <v>0.20634920634920634</v>
      </c>
    </row>
    <row r="127" spans="1:10">
      <c r="A127">
        <v>10</v>
      </c>
      <c r="B127">
        <v>43</v>
      </c>
      <c r="C127">
        <v>7</v>
      </c>
      <c r="D127">
        <v>8.33</v>
      </c>
      <c r="E127">
        <v>70</v>
      </c>
      <c r="F127">
        <v>83.3</v>
      </c>
      <c r="G127">
        <v>35.818999999999996</v>
      </c>
      <c r="H127">
        <v>1.33</v>
      </c>
      <c r="I127">
        <v>13.3</v>
      </c>
      <c r="J127">
        <v>0.1596638655462185</v>
      </c>
    </row>
    <row r="128" spans="1:10">
      <c r="A128">
        <v>5</v>
      </c>
      <c r="B128">
        <v>41</v>
      </c>
      <c r="C128">
        <v>150</v>
      </c>
      <c r="D128">
        <v>210</v>
      </c>
      <c r="E128">
        <v>750</v>
      </c>
      <c r="F128">
        <v>1050</v>
      </c>
      <c r="G128">
        <v>430.5</v>
      </c>
      <c r="H128">
        <v>60</v>
      </c>
      <c r="I128">
        <v>300</v>
      </c>
      <c r="J128">
        <v>0.2857142857142857</v>
      </c>
    </row>
    <row r="129" spans="1:10">
      <c r="A129">
        <v>12</v>
      </c>
      <c r="B129">
        <v>33</v>
      </c>
      <c r="C129">
        <v>12</v>
      </c>
      <c r="D129">
        <v>15.72</v>
      </c>
      <c r="E129">
        <v>144</v>
      </c>
      <c r="F129">
        <v>188.64</v>
      </c>
      <c r="G129">
        <v>62.251199999999997</v>
      </c>
      <c r="H129">
        <v>3.7200000000000006</v>
      </c>
      <c r="I129">
        <v>44.640000000000008</v>
      </c>
      <c r="J129">
        <v>0.23664122137404586</v>
      </c>
    </row>
    <row r="130" spans="1:10">
      <c r="A130">
        <v>11</v>
      </c>
      <c r="B130">
        <v>46</v>
      </c>
      <c r="C130">
        <v>37</v>
      </c>
      <c r="D130">
        <v>42.55</v>
      </c>
      <c r="E130">
        <v>407</v>
      </c>
      <c r="F130">
        <v>468.05</v>
      </c>
      <c r="G130">
        <v>215.30300000000003</v>
      </c>
      <c r="H130">
        <v>5.5499999999999972</v>
      </c>
      <c r="I130">
        <v>61.049999999999969</v>
      </c>
      <c r="J130">
        <v>0.13043478260869559</v>
      </c>
    </row>
    <row r="131" spans="1:10">
      <c r="A131">
        <v>13</v>
      </c>
      <c r="B131">
        <v>26</v>
      </c>
      <c r="C131">
        <v>7</v>
      </c>
      <c r="D131">
        <v>8.33</v>
      </c>
      <c r="E131">
        <v>91</v>
      </c>
      <c r="F131">
        <v>108.29</v>
      </c>
      <c r="G131">
        <v>28.155400000000004</v>
      </c>
      <c r="H131">
        <v>1.33</v>
      </c>
      <c r="I131">
        <v>17.29</v>
      </c>
      <c r="J131">
        <v>0.15966386554621848</v>
      </c>
    </row>
    <row r="132" spans="1:10">
      <c r="A132">
        <v>5</v>
      </c>
      <c r="B132">
        <v>11</v>
      </c>
      <c r="C132">
        <v>138</v>
      </c>
      <c r="D132">
        <v>173.88</v>
      </c>
      <c r="E132">
        <v>690</v>
      </c>
      <c r="F132">
        <v>869.4</v>
      </c>
      <c r="G132">
        <v>95.634</v>
      </c>
      <c r="H132">
        <v>35.879999999999995</v>
      </c>
      <c r="I132">
        <v>179.39999999999998</v>
      </c>
      <c r="J132">
        <v>0.20634920634920634</v>
      </c>
    </row>
    <row r="133" spans="1:10">
      <c r="A133">
        <v>1</v>
      </c>
      <c r="B133">
        <v>22</v>
      </c>
      <c r="C133">
        <v>13</v>
      </c>
      <c r="D133">
        <v>16.64</v>
      </c>
      <c r="E133">
        <v>13</v>
      </c>
      <c r="F133">
        <v>16.64</v>
      </c>
      <c r="G133">
        <v>3.6608000000000001</v>
      </c>
      <c r="H133">
        <v>3.6400000000000006</v>
      </c>
      <c r="I133">
        <v>3.6400000000000006</v>
      </c>
      <c r="J133">
        <v>0.21875000000000003</v>
      </c>
    </row>
    <row r="134" spans="1:10">
      <c r="A134">
        <v>4</v>
      </c>
      <c r="B134">
        <v>26</v>
      </c>
      <c r="C134">
        <v>13</v>
      </c>
      <c r="D134">
        <v>16.64</v>
      </c>
      <c r="E134">
        <v>52</v>
      </c>
      <c r="F134">
        <v>66.56</v>
      </c>
      <c r="G134">
        <v>17.305600000000002</v>
      </c>
      <c r="H134">
        <v>3.6400000000000006</v>
      </c>
      <c r="I134">
        <v>14.560000000000002</v>
      </c>
      <c r="J134">
        <v>0.21875000000000003</v>
      </c>
    </row>
    <row r="135" spans="1:10">
      <c r="A135">
        <v>13</v>
      </c>
      <c r="B135">
        <v>1</v>
      </c>
      <c r="C135">
        <v>44</v>
      </c>
      <c r="D135">
        <v>48.4</v>
      </c>
      <c r="E135">
        <v>572</v>
      </c>
      <c r="F135">
        <v>629.19999999999993</v>
      </c>
      <c r="G135">
        <v>6.2919999999999998</v>
      </c>
      <c r="H135">
        <v>4.3999999999999986</v>
      </c>
      <c r="I135">
        <v>57.199999999999982</v>
      </c>
      <c r="J135">
        <v>9.0909090909090884E-2</v>
      </c>
    </row>
    <row r="136" spans="1:10">
      <c r="A136">
        <v>7</v>
      </c>
      <c r="B136">
        <v>1</v>
      </c>
      <c r="C136">
        <v>6</v>
      </c>
      <c r="D136">
        <v>7.8599999999999994</v>
      </c>
      <c r="E136">
        <v>42</v>
      </c>
      <c r="F136">
        <v>55.02</v>
      </c>
      <c r="G136">
        <v>0.55020000000000002</v>
      </c>
      <c r="H136">
        <v>1.8599999999999994</v>
      </c>
      <c r="I136">
        <v>13.019999999999996</v>
      </c>
      <c r="J136">
        <v>0.23664122137404572</v>
      </c>
    </row>
    <row r="137" spans="1:10">
      <c r="A137">
        <v>11</v>
      </c>
      <c r="B137">
        <v>21</v>
      </c>
      <c r="C137">
        <v>133</v>
      </c>
      <c r="D137">
        <v>155.61000000000001</v>
      </c>
      <c r="E137">
        <v>1463</v>
      </c>
      <c r="F137">
        <v>1711.71</v>
      </c>
      <c r="G137">
        <v>359.45909999999998</v>
      </c>
      <c r="H137">
        <v>22.610000000000014</v>
      </c>
      <c r="I137">
        <v>248.71000000000015</v>
      </c>
      <c r="J137">
        <v>0.14529914529914539</v>
      </c>
    </row>
    <row r="138" spans="1:10">
      <c r="A138">
        <v>2</v>
      </c>
      <c r="B138">
        <v>43</v>
      </c>
      <c r="C138">
        <v>126</v>
      </c>
      <c r="D138">
        <v>162.54</v>
      </c>
      <c r="E138">
        <v>252</v>
      </c>
      <c r="F138">
        <v>325.08</v>
      </c>
      <c r="G138">
        <v>139.78440000000001</v>
      </c>
      <c r="H138">
        <v>36.539999999999992</v>
      </c>
      <c r="I138">
        <v>73.079999999999984</v>
      </c>
      <c r="J138">
        <v>0.22480620155038755</v>
      </c>
    </row>
    <row r="139" spans="1:10">
      <c r="A139">
        <v>7</v>
      </c>
      <c r="B139">
        <v>40</v>
      </c>
      <c r="C139">
        <v>5</v>
      </c>
      <c r="D139">
        <v>6.7</v>
      </c>
      <c r="E139">
        <v>35</v>
      </c>
      <c r="F139">
        <v>46.9</v>
      </c>
      <c r="G139">
        <v>18.760000000000002</v>
      </c>
      <c r="H139">
        <v>1.7000000000000002</v>
      </c>
      <c r="I139">
        <v>11.900000000000002</v>
      </c>
      <c r="J139">
        <v>0.25373134328358216</v>
      </c>
    </row>
    <row r="140" spans="1:10">
      <c r="A140">
        <v>4</v>
      </c>
      <c r="B140">
        <v>16</v>
      </c>
      <c r="C140">
        <v>112</v>
      </c>
      <c r="D140">
        <v>146.72</v>
      </c>
      <c r="E140">
        <v>448</v>
      </c>
      <c r="F140">
        <v>586.88</v>
      </c>
      <c r="G140">
        <v>93.900800000000004</v>
      </c>
      <c r="H140">
        <v>34.72</v>
      </c>
      <c r="I140">
        <v>138.88</v>
      </c>
      <c r="J140">
        <v>0.23664122137404581</v>
      </c>
    </row>
    <row r="141" spans="1:10">
      <c r="A141">
        <v>11</v>
      </c>
      <c r="B141">
        <v>27</v>
      </c>
      <c r="C141">
        <v>133</v>
      </c>
      <c r="D141">
        <v>155.61000000000001</v>
      </c>
      <c r="E141">
        <v>1463</v>
      </c>
      <c r="F141">
        <v>1711.71</v>
      </c>
      <c r="G141">
        <v>462.16170000000005</v>
      </c>
      <c r="H141">
        <v>22.610000000000014</v>
      </c>
      <c r="I141">
        <v>248.71000000000015</v>
      </c>
      <c r="J141">
        <v>0.14529914529914539</v>
      </c>
    </row>
    <row r="142" spans="1:10">
      <c r="A142">
        <v>11</v>
      </c>
      <c r="B142">
        <v>2</v>
      </c>
      <c r="C142">
        <v>148</v>
      </c>
      <c r="D142">
        <v>164.28</v>
      </c>
      <c r="E142">
        <v>1628</v>
      </c>
      <c r="F142">
        <v>1807.08</v>
      </c>
      <c r="G142">
        <v>36.141599999999997</v>
      </c>
      <c r="H142">
        <v>16.28</v>
      </c>
      <c r="I142">
        <v>179.08</v>
      </c>
      <c r="J142">
        <v>9.9099099099099114E-2</v>
      </c>
    </row>
    <row r="143" spans="1:10">
      <c r="A143">
        <v>9</v>
      </c>
      <c r="B143">
        <v>50</v>
      </c>
      <c r="C143">
        <v>95</v>
      </c>
      <c r="D143">
        <v>119.7</v>
      </c>
      <c r="E143">
        <v>855</v>
      </c>
      <c r="F143">
        <v>1077.3</v>
      </c>
      <c r="G143">
        <v>538.65</v>
      </c>
      <c r="H143">
        <v>24.700000000000003</v>
      </c>
      <c r="I143">
        <v>222.3</v>
      </c>
      <c r="J143">
        <v>0.20634920634920637</v>
      </c>
    </row>
    <row r="144" spans="1:10">
      <c r="A144">
        <v>8</v>
      </c>
      <c r="B144">
        <v>51</v>
      </c>
      <c r="C144">
        <v>71</v>
      </c>
      <c r="D144">
        <v>80.94</v>
      </c>
      <c r="E144">
        <v>568</v>
      </c>
      <c r="F144">
        <v>647.52</v>
      </c>
      <c r="G144">
        <v>330.23520000000002</v>
      </c>
      <c r="H144">
        <v>9.9399999999999977</v>
      </c>
      <c r="I144">
        <v>79.519999999999982</v>
      </c>
      <c r="J144">
        <v>0.12280701754385963</v>
      </c>
    </row>
    <row r="145" spans="1:10">
      <c r="A145">
        <v>8</v>
      </c>
      <c r="B145">
        <v>11</v>
      </c>
      <c r="C145">
        <v>105</v>
      </c>
      <c r="D145">
        <v>142.80000000000001</v>
      </c>
      <c r="E145">
        <v>840</v>
      </c>
      <c r="F145">
        <v>1142.4000000000001</v>
      </c>
      <c r="G145">
        <v>125.66400000000002</v>
      </c>
      <c r="H145">
        <v>37.800000000000011</v>
      </c>
      <c r="I145">
        <v>302.40000000000009</v>
      </c>
      <c r="J145">
        <v>0.26470588235294124</v>
      </c>
    </row>
    <row r="146" spans="1:10">
      <c r="A146">
        <v>15</v>
      </c>
      <c r="B146">
        <v>35</v>
      </c>
      <c r="C146">
        <v>138</v>
      </c>
      <c r="D146">
        <v>173.88</v>
      </c>
      <c r="E146">
        <v>2070</v>
      </c>
      <c r="F146">
        <v>2608.1999999999998</v>
      </c>
      <c r="G146">
        <v>912.86999999999989</v>
      </c>
      <c r="H146">
        <v>35.879999999999995</v>
      </c>
      <c r="I146">
        <v>538.19999999999993</v>
      </c>
      <c r="J146">
        <v>0.20634920634920634</v>
      </c>
    </row>
    <row r="147" spans="1:10">
      <c r="A147">
        <v>10</v>
      </c>
      <c r="B147">
        <v>44</v>
      </c>
      <c r="C147">
        <v>44</v>
      </c>
      <c r="D147">
        <v>48.84</v>
      </c>
      <c r="E147">
        <v>440</v>
      </c>
      <c r="F147">
        <v>488.4</v>
      </c>
      <c r="G147">
        <v>214.89599999999999</v>
      </c>
      <c r="H147">
        <v>4.8400000000000034</v>
      </c>
      <c r="I147">
        <v>48.400000000000034</v>
      </c>
      <c r="J147">
        <v>9.9099099099099169E-2</v>
      </c>
    </row>
    <row r="148" spans="1:10">
      <c r="A148">
        <v>6</v>
      </c>
      <c r="B148">
        <v>37</v>
      </c>
      <c r="C148">
        <v>55</v>
      </c>
      <c r="D148">
        <v>58.3</v>
      </c>
      <c r="E148">
        <v>330</v>
      </c>
      <c r="F148">
        <v>349.8</v>
      </c>
      <c r="G148">
        <v>129.42600000000002</v>
      </c>
      <c r="H148">
        <v>3.2999999999999972</v>
      </c>
      <c r="I148">
        <v>19.799999999999983</v>
      </c>
      <c r="J148">
        <v>5.6603773584905613E-2</v>
      </c>
    </row>
    <row r="149" spans="1:10">
      <c r="A149">
        <v>4</v>
      </c>
      <c r="B149">
        <v>28</v>
      </c>
      <c r="C149">
        <v>6</v>
      </c>
      <c r="D149">
        <v>7.8599999999999994</v>
      </c>
      <c r="E149">
        <v>24</v>
      </c>
      <c r="F149">
        <v>31.44</v>
      </c>
      <c r="G149">
        <v>8.8032000000000004</v>
      </c>
      <c r="H149">
        <v>1.8599999999999994</v>
      </c>
      <c r="I149">
        <v>7.4399999999999977</v>
      </c>
      <c r="J149">
        <v>0.23664122137404572</v>
      </c>
    </row>
    <row r="150" spans="1:10">
      <c r="A150">
        <v>1</v>
      </c>
      <c r="B150">
        <v>45</v>
      </c>
      <c r="C150">
        <v>150</v>
      </c>
      <c r="D150">
        <v>210</v>
      </c>
      <c r="E150">
        <v>150</v>
      </c>
      <c r="F150">
        <v>210</v>
      </c>
      <c r="G150">
        <v>94.5</v>
      </c>
      <c r="H150">
        <v>60</v>
      </c>
      <c r="I150">
        <v>60</v>
      </c>
      <c r="J150">
        <v>0.2857142857142857</v>
      </c>
    </row>
    <row r="151" spans="1:10">
      <c r="A151">
        <v>8</v>
      </c>
      <c r="B151">
        <v>42</v>
      </c>
      <c r="C151">
        <v>141</v>
      </c>
      <c r="D151">
        <v>149.46</v>
      </c>
      <c r="E151">
        <v>1128</v>
      </c>
      <c r="F151">
        <v>1195.68</v>
      </c>
      <c r="G151">
        <v>502.18560000000002</v>
      </c>
      <c r="H151">
        <v>8.460000000000008</v>
      </c>
      <c r="I151">
        <v>67.680000000000064</v>
      </c>
      <c r="J151">
        <v>5.660377358490571E-2</v>
      </c>
    </row>
    <row r="152" spans="1:10">
      <c r="A152">
        <v>14</v>
      </c>
      <c r="B152">
        <v>31</v>
      </c>
      <c r="C152">
        <v>48</v>
      </c>
      <c r="D152">
        <v>57.12</v>
      </c>
      <c r="E152">
        <v>672</v>
      </c>
      <c r="F152">
        <v>799.68000000000006</v>
      </c>
      <c r="G152">
        <v>247.9008</v>
      </c>
      <c r="H152">
        <v>9.1199999999999974</v>
      </c>
      <c r="I152">
        <v>127.67999999999996</v>
      </c>
      <c r="J152">
        <v>0.15966386554621842</v>
      </c>
    </row>
    <row r="153" spans="1:10">
      <c r="A153">
        <v>11</v>
      </c>
      <c r="B153">
        <v>3</v>
      </c>
      <c r="C153">
        <v>72</v>
      </c>
      <c r="D153">
        <v>79.92</v>
      </c>
      <c r="E153">
        <v>792</v>
      </c>
      <c r="F153">
        <v>879.12</v>
      </c>
      <c r="G153">
        <v>26.3736</v>
      </c>
      <c r="H153">
        <v>7.9200000000000017</v>
      </c>
      <c r="I153">
        <v>87.120000000000019</v>
      </c>
      <c r="J153">
        <v>9.9099099099099114E-2</v>
      </c>
    </row>
    <row r="154" spans="1:10">
      <c r="A154">
        <v>5</v>
      </c>
      <c r="B154">
        <v>8</v>
      </c>
      <c r="C154">
        <v>67</v>
      </c>
      <c r="D154">
        <v>83.08</v>
      </c>
      <c r="E154">
        <v>335</v>
      </c>
      <c r="F154">
        <v>415.4</v>
      </c>
      <c r="G154">
        <v>33.231999999999999</v>
      </c>
      <c r="H154">
        <v>16.079999999999998</v>
      </c>
      <c r="I154">
        <v>80.399999999999991</v>
      </c>
      <c r="J154">
        <v>0.19354838709677419</v>
      </c>
    </row>
    <row r="155" spans="1:10">
      <c r="A155">
        <v>15</v>
      </c>
      <c r="B155">
        <v>41</v>
      </c>
      <c r="C155">
        <v>47</v>
      </c>
      <c r="D155">
        <v>53.11</v>
      </c>
      <c r="E155">
        <v>705</v>
      </c>
      <c r="F155">
        <v>796.65</v>
      </c>
      <c r="G155">
        <v>326.62649999999996</v>
      </c>
      <c r="H155">
        <v>6.1099999999999994</v>
      </c>
      <c r="I155">
        <v>91.649999999999991</v>
      </c>
      <c r="J155">
        <v>0.11504424778761062</v>
      </c>
    </row>
    <row r="156" spans="1:10">
      <c r="A156">
        <v>3</v>
      </c>
      <c r="B156">
        <v>14</v>
      </c>
      <c r="C156">
        <v>18</v>
      </c>
      <c r="D156">
        <v>24.66</v>
      </c>
      <c r="E156">
        <v>54</v>
      </c>
      <c r="F156">
        <v>73.98</v>
      </c>
      <c r="G156">
        <v>10.357200000000002</v>
      </c>
      <c r="H156">
        <v>6.66</v>
      </c>
      <c r="I156">
        <v>19.98</v>
      </c>
      <c r="J156">
        <v>0.27007299270072993</v>
      </c>
    </row>
    <row r="157" spans="1:10">
      <c r="A157">
        <v>14</v>
      </c>
      <c r="B157">
        <v>27</v>
      </c>
      <c r="C157">
        <v>144</v>
      </c>
      <c r="D157">
        <v>156.96</v>
      </c>
      <c r="E157">
        <v>2016</v>
      </c>
      <c r="F157">
        <v>2197.44</v>
      </c>
      <c r="G157">
        <v>593.30880000000002</v>
      </c>
      <c r="H157">
        <v>12.960000000000008</v>
      </c>
      <c r="I157">
        <v>181.44000000000011</v>
      </c>
      <c r="J157">
        <v>8.2568807339449588E-2</v>
      </c>
    </row>
    <row r="158" spans="1:10">
      <c r="A158">
        <v>7</v>
      </c>
      <c r="B158">
        <v>45</v>
      </c>
      <c r="C158">
        <v>90</v>
      </c>
      <c r="D158">
        <v>96.3</v>
      </c>
      <c r="E158">
        <v>630</v>
      </c>
      <c r="F158">
        <v>674.1</v>
      </c>
      <c r="G158">
        <v>303.34500000000003</v>
      </c>
      <c r="H158">
        <v>6.2999999999999972</v>
      </c>
      <c r="I158">
        <v>44.09999999999998</v>
      </c>
      <c r="J158">
        <v>6.5420560747663517E-2</v>
      </c>
    </row>
    <row r="159" spans="1:10">
      <c r="A159">
        <v>8</v>
      </c>
      <c r="B159">
        <v>15</v>
      </c>
      <c r="C159">
        <v>67</v>
      </c>
      <c r="D159">
        <v>85.76</v>
      </c>
      <c r="E159">
        <v>536</v>
      </c>
      <c r="F159">
        <v>686.08</v>
      </c>
      <c r="G159">
        <v>102.91200000000001</v>
      </c>
      <c r="H159">
        <v>18.760000000000005</v>
      </c>
      <c r="I159">
        <v>150.08000000000004</v>
      </c>
      <c r="J159">
        <v>0.21875000000000006</v>
      </c>
    </row>
    <row r="160" spans="1:10">
      <c r="A160">
        <v>4</v>
      </c>
      <c r="B160">
        <v>26</v>
      </c>
      <c r="C160">
        <v>6</v>
      </c>
      <c r="D160">
        <v>7.8599999999999994</v>
      </c>
      <c r="E160">
        <v>24</v>
      </c>
      <c r="F160">
        <v>31.44</v>
      </c>
      <c r="G160">
        <v>8.1744000000000003</v>
      </c>
      <c r="H160">
        <v>1.8599999999999994</v>
      </c>
      <c r="I160">
        <v>7.4399999999999977</v>
      </c>
      <c r="J160">
        <v>0.23664122137404572</v>
      </c>
    </row>
    <row r="161" spans="1:10">
      <c r="A161">
        <v>15</v>
      </c>
      <c r="B161">
        <v>34</v>
      </c>
      <c r="C161">
        <v>76</v>
      </c>
      <c r="D161">
        <v>82.08</v>
      </c>
      <c r="E161">
        <v>1140</v>
      </c>
      <c r="F161">
        <v>1231.2</v>
      </c>
      <c r="G161">
        <v>418.60800000000006</v>
      </c>
      <c r="H161">
        <v>6.0799999999999983</v>
      </c>
      <c r="I161">
        <v>91.199999999999974</v>
      </c>
      <c r="J161">
        <v>7.4074074074074056E-2</v>
      </c>
    </row>
    <row r="162" spans="1:10">
      <c r="A162">
        <v>11</v>
      </c>
      <c r="B162">
        <v>35</v>
      </c>
      <c r="C162">
        <v>98</v>
      </c>
      <c r="D162">
        <v>103.88</v>
      </c>
      <c r="E162">
        <v>1078</v>
      </c>
      <c r="F162">
        <v>1142.68</v>
      </c>
      <c r="G162">
        <v>399.93799999999999</v>
      </c>
      <c r="H162">
        <v>5.8799999999999955</v>
      </c>
      <c r="I162">
        <v>64.67999999999995</v>
      </c>
      <c r="J162">
        <v>5.6603773584905613E-2</v>
      </c>
    </row>
    <row r="163" spans="1:10">
      <c r="A163">
        <v>3</v>
      </c>
      <c r="B163">
        <v>14</v>
      </c>
      <c r="C163">
        <v>141</v>
      </c>
      <c r="D163">
        <v>149.46</v>
      </c>
      <c r="E163">
        <v>423</v>
      </c>
      <c r="F163">
        <v>448.38</v>
      </c>
      <c r="G163">
        <v>62.773200000000003</v>
      </c>
      <c r="H163">
        <v>8.460000000000008</v>
      </c>
      <c r="I163">
        <v>25.380000000000024</v>
      </c>
      <c r="J163">
        <v>5.6603773584905717E-2</v>
      </c>
    </row>
    <row r="164" spans="1:10">
      <c r="A164">
        <v>13</v>
      </c>
      <c r="B164">
        <v>20</v>
      </c>
      <c r="C164">
        <v>121</v>
      </c>
      <c r="D164">
        <v>141.57</v>
      </c>
      <c r="E164">
        <v>1573</v>
      </c>
      <c r="F164">
        <v>1840.41</v>
      </c>
      <c r="G164">
        <v>368.08200000000005</v>
      </c>
      <c r="H164">
        <v>20.569999999999993</v>
      </c>
      <c r="I164">
        <v>267.40999999999991</v>
      </c>
      <c r="J164">
        <v>0.14529914529914525</v>
      </c>
    </row>
    <row r="165" spans="1:10">
      <c r="A165">
        <v>12</v>
      </c>
      <c r="B165">
        <v>33</v>
      </c>
      <c r="C165">
        <v>55</v>
      </c>
      <c r="D165">
        <v>58.3</v>
      </c>
      <c r="E165">
        <v>660</v>
      </c>
      <c r="F165">
        <v>699.59999999999991</v>
      </c>
      <c r="G165">
        <v>230.86799999999999</v>
      </c>
      <c r="H165">
        <v>3.2999999999999972</v>
      </c>
      <c r="I165">
        <v>39.599999999999966</v>
      </c>
      <c r="J165">
        <v>5.660377358490562E-2</v>
      </c>
    </row>
    <row r="166" spans="1:10">
      <c r="A166">
        <v>14</v>
      </c>
      <c r="B166">
        <v>37</v>
      </c>
      <c r="C166">
        <v>37</v>
      </c>
      <c r="D166">
        <v>41.81</v>
      </c>
      <c r="E166">
        <v>518</v>
      </c>
      <c r="F166">
        <v>585.34</v>
      </c>
      <c r="G166">
        <v>216.57580000000002</v>
      </c>
      <c r="H166">
        <v>4.8100000000000023</v>
      </c>
      <c r="I166">
        <v>67.340000000000032</v>
      </c>
      <c r="J166">
        <v>0.11504424778761067</v>
      </c>
    </row>
    <row r="167" spans="1:10">
      <c r="A167">
        <v>1</v>
      </c>
      <c r="B167">
        <v>20</v>
      </c>
      <c r="C167">
        <v>67</v>
      </c>
      <c r="D167">
        <v>85.76</v>
      </c>
      <c r="E167">
        <v>67</v>
      </c>
      <c r="F167">
        <v>85.76</v>
      </c>
      <c r="G167">
        <v>17.152000000000001</v>
      </c>
      <c r="H167">
        <v>18.760000000000005</v>
      </c>
      <c r="I167">
        <v>18.760000000000005</v>
      </c>
      <c r="J167">
        <v>0.21875000000000006</v>
      </c>
    </row>
    <row r="168" spans="1:10">
      <c r="A168">
        <v>4</v>
      </c>
      <c r="B168">
        <v>19</v>
      </c>
      <c r="C168">
        <v>133</v>
      </c>
      <c r="D168">
        <v>155.61000000000001</v>
      </c>
      <c r="E168">
        <v>532</v>
      </c>
      <c r="F168">
        <v>622.44000000000005</v>
      </c>
      <c r="G168">
        <v>118.26360000000001</v>
      </c>
      <c r="H168">
        <v>22.610000000000014</v>
      </c>
      <c r="I168">
        <v>90.440000000000055</v>
      </c>
      <c r="J168">
        <v>0.14529914529914537</v>
      </c>
    </row>
    <row r="169" spans="1:10">
      <c r="A169">
        <v>10</v>
      </c>
      <c r="B169">
        <v>27</v>
      </c>
      <c r="C169">
        <v>76</v>
      </c>
      <c r="D169">
        <v>82.08</v>
      </c>
      <c r="E169">
        <v>760</v>
      </c>
      <c r="F169">
        <v>820.8</v>
      </c>
      <c r="G169">
        <v>221.61600000000001</v>
      </c>
      <c r="H169">
        <v>6.0799999999999983</v>
      </c>
      <c r="I169">
        <v>60.799999999999983</v>
      </c>
      <c r="J169">
        <v>7.4074074074074056E-2</v>
      </c>
    </row>
    <row r="170" spans="1:10">
      <c r="A170">
        <v>6</v>
      </c>
      <c r="B170">
        <v>19</v>
      </c>
      <c r="C170">
        <v>75</v>
      </c>
      <c r="D170">
        <v>85.5</v>
      </c>
      <c r="E170">
        <v>450</v>
      </c>
      <c r="F170">
        <v>513</v>
      </c>
      <c r="G170">
        <v>97.47</v>
      </c>
      <c r="H170">
        <v>10.5</v>
      </c>
      <c r="I170">
        <v>63</v>
      </c>
      <c r="J170">
        <v>0.12280701754385964</v>
      </c>
    </row>
    <row r="171" spans="1:10">
      <c r="A171">
        <v>4</v>
      </c>
      <c r="B171">
        <v>16</v>
      </c>
      <c r="C171">
        <v>141</v>
      </c>
      <c r="D171">
        <v>149.46</v>
      </c>
      <c r="E171">
        <v>564</v>
      </c>
      <c r="F171">
        <v>597.84</v>
      </c>
      <c r="G171">
        <v>95.65440000000001</v>
      </c>
      <c r="H171">
        <v>8.460000000000008</v>
      </c>
      <c r="I171">
        <v>33.840000000000032</v>
      </c>
      <c r="J171">
        <v>5.660377358490571E-2</v>
      </c>
    </row>
    <row r="172" spans="1:10">
      <c r="A172">
        <v>13</v>
      </c>
      <c r="B172">
        <v>8</v>
      </c>
      <c r="C172">
        <v>44</v>
      </c>
      <c r="D172">
        <v>48.4</v>
      </c>
      <c r="E172">
        <v>572</v>
      </c>
      <c r="F172">
        <v>629.19999999999993</v>
      </c>
      <c r="G172">
        <v>50.335999999999999</v>
      </c>
      <c r="H172">
        <v>4.3999999999999986</v>
      </c>
      <c r="I172">
        <v>57.199999999999982</v>
      </c>
      <c r="J172">
        <v>9.0909090909090884E-2</v>
      </c>
    </row>
    <row r="173" spans="1:10">
      <c r="A173">
        <v>9</v>
      </c>
      <c r="B173">
        <v>21</v>
      </c>
      <c r="C173">
        <v>48</v>
      </c>
      <c r="D173">
        <v>57.12</v>
      </c>
      <c r="E173">
        <v>432</v>
      </c>
      <c r="F173">
        <v>514.08000000000004</v>
      </c>
      <c r="G173">
        <v>107.9568</v>
      </c>
      <c r="H173">
        <v>9.1199999999999974</v>
      </c>
      <c r="I173">
        <v>82.079999999999984</v>
      </c>
      <c r="J173">
        <v>0.15966386554621845</v>
      </c>
    </row>
    <row r="174" spans="1:10">
      <c r="A174">
        <v>3</v>
      </c>
      <c r="B174">
        <v>36</v>
      </c>
      <c r="C174">
        <v>71</v>
      </c>
      <c r="D174">
        <v>80.94</v>
      </c>
      <c r="E174">
        <v>213</v>
      </c>
      <c r="F174">
        <v>242.82</v>
      </c>
      <c r="G174">
        <v>87.415199999999999</v>
      </c>
      <c r="H174">
        <v>9.9399999999999977</v>
      </c>
      <c r="I174">
        <v>29.819999999999993</v>
      </c>
      <c r="J174">
        <v>0.12280701754385963</v>
      </c>
    </row>
    <row r="175" spans="1:10">
      <c r="A175">
        <v>6</v>
      </c>
      <c r="B175">
        <v>23</v>
      </c>
      <c r="C175">
        <v>7</v>
      </c>
      <c r="D175">
        <v>8.33</v>
      </c>
      <c r="E175">
        <v>42</v>
      </c>
      <c r="F175">
        <v>49.98</v>
      </c>
      <c r="G175">
        <v>11.4954</v>
      </c>
      <c r="H175">
        <v>1.33</v>
      </c>
      <c r="I175">
        <v>7.98</v>
      </c>
      <c r="J175">
        <v>0.1596638655462185</v>
      </c>
    </row>
    <row r="176" spans="1:10">
      <c r="A176">
        <v>15</v>
      </c>
      <c r="B176">
        <v>23</v>
      </c>
      <c r="C176">
        <v>61</v>
      </c>
      <c r="D176">
        <v>76.25</v>
      </c>
      <c r="E176">
        <v>915</v>
      </c>
      <c r="F176">
        <v>1143.75</v>
      </c>
      <c r="G176">
        <v>263.0625</v>
      </c>
      <c r="H176">
        <v>15.25</v>
      </c>
      <c r="I176">
        <v>228.75</v>
      </c>
      <c r="J176">
        <v>0.2</v>
      </c>
    </row>
    <row r="177" spans="1:10">
      <c r="A177">
        <v>9</v>
      </c>
      <c r="B177">
        <v>40</v>
      </c>
      <c r="C177">
        <v>93</v>
      </c>
      <c r="D177">
        <v>104.16</v>
      </c>
      <c r="E177">
        <v>837</v>
      </c>
      <c r="F177">
        <v>937.43999999999994</v>
      </c>
      <c r="G177">
        <v>374.976</v>
      </c>
      <c r="H177">
        <v>11.159999999999997</v>
      </c>
      <c r="I177">
        <v>100.43999999999997</v>
      </c>
      <c r="J177">
        <v>0.10714285714285712</v>
      </c>
    </row>
    <row r="178" spans="1:10">
      <c r="A178">
        <v>13</v>
      </c>
      <c r="B178">
        <v>44</v>
      </c>
      <c r="C178">
        <v>37</v>
      </c>
      <c r="D178">
        <v>41.81</v>
      </c>
      <c r="E178">
        <v>481</v>
      </c>
      <c r="F178">
        <v>543.53</v>
      </c>
      <c r="G178">
        <v>239.1532</v>
      </c>
      <c r="H178">
        <v>4.8100000000000023</v>
      </c>
      <c r="I178">
        <v>62.53000000000003</v>
      </c>
      <c r="J178">
        <v>0.11504424778761067</v>
      </c>
    </row>
    <row r="179" spans="1:10">
      <c r="A179">
        <v>4</v>
      </c>
      <c r="B179">
        <v>29</v>
      </c>
      <c r="C179">
        <v>37</v>
      </c>
      <c r="D179">
        <v>42.55</v>
      </c>
      <c r="E179">
        <v>148</v>
      </c>
      <c r="F179">
        <v>170.2</v>
      </c>
      <c r="G179">
        <v>49.35799999999999</v>
      </c>
      <c r="H179">
        <v>5.5499999999999972</v>
      </c>
      <c r="I179">
        <v>22.199999999999989</v>
      </c>
      <c r="J179">
        <v>0.13043478260869559</v>
      </c>
    </row>
    <row r="180" spans="1:10">
      <c r="A180">
        <v>12</v>
      </c>
      <c r="B180">
        <v>4</v>
      </c>
      <c r="C180">
        <v>55</v>
      </c>
      <c r="D180">
        <v>58.3</v>
      </c>
      <c r="E180">
        <v>660</v>
      </c>
      <c r="F180">
        <v>699.59999999999991</v>
      </c>
      <c r="G180">
        <v>27.983999999999998</v>
      </c>
      <c r="H180">
        <v>3.2999999999999972</v>
      </c>
      <c r="I180">
        <v>39.599999999999966</v>
      </c>
      <c r="J180">
        <v>5.660377358490562E-2</v>
      </c>
    </row>
    <row r="181" spans="1:10">
      <c r="A181">
        <v>13</v>
      </c>
      <c r="B181">
        <v>23</v>
      </c>
      <c r="C181">
        <v>112</v>
      </c>
      <c r="D181">
        <v>122.08</v>
      </c>
      <c r="E181">
        <v>1456</v>
      </c>
      <c r="F181">
        <v>1587.04</v>
      </c>
      <c r="G181">
        <v>365.01920000000001</v>
      </c>
      <c r="H181">
        <v>10.079999999999998</v>
      </c>
      <c r="I181">
        <v>131.03999999999996</v>
      </c>
      <c r="J181">
        <v>8.2568807339449518E-2</v>
      </c>
    </row>
    <row r="182" spans="1:10">
      <c r="A182">
        <v>2</v>
      </c>
      <c r="B182">
        <v>36</v>
      </c>
      <c r="C182">
        <v>98</v>
      </c>
      <c r="D182">
        <v>103.88</v>
      </c>
      <c r="E182">
        <v>196</v>
      </c>
      <c r="F182">
        <v>207.76</v>
      </c>
      <c r="G182">
        <v>74.793599999999998</v>
      </c>
      <c r="H182">
        <v>5.8799999999999955</v>
      </c>
      <c r="I182">
        <v>11.759999999999991</v>
      </c>
      <c r="J182">
        <v>5.660377358490562E-2</v>
      </c>
    </row>
    <row r="183" spans="1:10">
      <c r="A183">
        <v>11</v>
      </c>
      <c r="B183">
        <v>3</v>
      </c>
      <c r="C183">
        <v>5</v>
      </c>
      <c r="D183">
        <v>6.7</v>
      </c>
      <c r="E183">
        <v>55</v>
      </c>
      <c r="F183">
        <v>73.7</v>
      </c>
      <c r="G183">
        <v>2.2109999999999999</v>
      </c>
      <c r="H183">
        <v>1.7000000000000002</v>
      </c>
      <c r="I183">
        <v>18.700000000000003</v>
      </c>
      <c r="J183">
        <v>0.2537313432835821</v>
      </c>
    </row>
    <row r="184" spans="1:10">
      <c r="A184">
        <v>1</v>
      </c>
      <c r="B184">
        <v>30</v>
      </c>
      <c r="C184">
        <v>144</v>
      </c>
      <c r="D184">
        <v>156.96</v>
      </c>
      <c r="E184">
        <v>144</v>
      </c>
      <c r="F184">
        <v>156.96</v>
      </c>
      <c r="G184">
        <v>47.088000000000001</v>
      </c>
      <c r="H184">
        <v>12.960000000000008</v>
      </c>
      <c r="I184">
        <v>12.960000000000008</v>
      </c>
      <c r="J184">
        <v>8.2568807339449588E-2</v>
      </c>
    </row>
    <row r="185" spans="1:10">
      <c r="A185">
        <v>14</v>
      </c>
      <c r="B185">
        <v>15</v>
      </c>
      <c r="C185">
        <v>71</v>
      </c>
      <c r="D185">
        <v>80.94</v>
      </c>
      <c r="E185">
        <v>994</v>
      </c>
      <c r="F185">
        <v>1133.1600000000001</v>
      </c>
      <c r="G185">
        <v>169.97400000000002</v>
      </c>
      <c r="H185">
        <v>9.9399999999999977</v>
      </c>
      <c r="I185">
        <v>139.15999999999997</v>
      </c>
      <c r="J185">
        <v>0.12280701754385961</v>
      </c>
    </row>
    <row r="186" spans="1:10">
      <c r="A186">
        <v>8</v>
      </c>
      <c r="B186">
        <v>28</v>
      </c>
      <c r="C186">
        <v>138</v>
      </c>
      <c r="D186">
        <v>173.88</v>
      </c>
      <c r="E186">
        <v>1104</v>
      </c>
      <c r="F186">
        <v>1391.04</v>
      </c>
      <c r="G186">
        <v>389.49120000000005</v>
      </c>
      <c r="H186">
        <v>35.879999999999995</v>
      </c>
      <c r="I186">
        <v>287.03999999999996</v>
      </c>
      <c r="J186">
        <v>0.20634920634920634</v>
      </c>
    </row>
    <row r="187" spans="1:10">
      <c r="A187">
        <v>7</v>
      </c>
      <c r="B187">
        <v>5</v>
      </c>
      <c r="C187">
        <v>37</v>
      </c>
      <c r="D187">
        <v>41.81</v>
      </c>
      <c r="E187">
        <v>259</v>
      </c>
      <c r="F187">
        <v>292.67</v>
      </c>
      <c r="G187">
        <v>14.633500000000002</v>
      </c>
      <c r="H187">
        <v>4.8100000000000023</v>
      </c>
      <c r="I187">
        <v>33.670000000000016</v>
      </c>
      <c r="J187">
        <v>0.11504424778761067</v>
      </c>
    </row>
    <row r="188" spans="1:10">
      <c r="A188">
        <v>15</v>
      </c>
      <c r="B188">
        <v>5</v>
      </c>
      <c r="C188">
        <v>141</v>
      </c>
      <c r="D188">
        <v>149.46</v>
      </c>
      <c r="E188">
        <v>2115</v>
      </c>
      <c r="F188">
        <v>2241.9</v>
      </c>
      <c r="G188">
        <v>112.09500000000001</v>
      </c>
      <c r="H188">
        <v>8.460000000000008</v>
      </c>
      <c r="I188">
        <v>126.90000000000012</v>
      </c>
      <c r="J188">
        <v>5.660377358490571E-2</v>
      </c>
    </row>
    <row r="189" spans="1:10">
      <c r="A189">
        <v>1</v>
      </c>
      <c r="B189">
        <v>5</v>
      </c>
      <c r="C189">
        <v>89</v>
      </c>
      <c r="D189">
        <v>117.48</v>
      </c>
      <c r="E189">
        <v>89</v>
      </c>
      <c r="F189">
        <v>117.48</v>
      </c>
      <c r="G189">
        <v>5.8740000000000006</v>
      </c>
      <c r="H189">
        <v>28.480000000000004</v>
      </c>
      <c r="I189">
        <v>28.480000000000004</v>
      </c>
      <c r="J189">
        <v>0.24242424242424246</v>
      </c>
    </row>
    <row r="190" spans="1:10">
      <c r="A190">
        <v>5</v>
      </c>
      <c r="B190">
        <v>2</v>
      </c>
      <c r="C190">
        <v>150</v>
      </c>
      <c r="D190">
        <v>210</v>
      </c>
      <c r="E190">
        <v>750</v>
      </c>
      <c r="F190">
        <v>1050</v>
      </c>
      <c r="G190">
        <v>21</v>
      </c>
      <c r="H190">
        <v>60</v>
      </c>
      <c r="I190">
        <v>300</v>
      </c>
      <c r="J190">
        <v>0.2857142857142857</v>
      </c>
    </row>
    <row r="191" spans="1:10">
      <c r="A191">
        <v>4</v>
      </c>
      <c r="B191">
        <v>34</v>
      </c>
      <c r="C191">
        <v>76</v>
      </c>
      <c r="D191">
        <v>82.08</v>
      </c>
      <c r="E191">
        <v>304</v>
      </c>
      <c r="F191">
        <v>328.32</v>
      </c>
      <c r="G191">
        <v>111.62880000000001</v>
      </c>
      <c r="H191">
        <v>6.0799999999999983</v>
      </c>
      <c r="I191">
        <v>24.319999999999993</v>
      </c>
      <c r="J191">
        <v>7.4074074074074056E-2</v>
      </c>
    </row>
    <row r="192" spans="1:10">
      <c r="A192">
        <v>6</v>
      </c>
      <c r="B192">
        <v>14</v>
      </c>
      <c r="C192">
        <v>148</v>
      </c>
      <c r="D192">
        <v>201.28</v>
      </c>
      <c r="E192">
        <v>888</v>
      </c>
      <c r="F192">
        <v>1207.68</v>
      </c>
      <c r="G192">
        <v>169.07520000000002</v>
      </c>
      <c r="H192">
        <v>53.28</v>
      </c>
      <c r="I192">
        <v>319.68</v>
      </c>
      <c r="J192">
        <v>0.26470588235294118</v>
      </c>
    </row>
    <row r="193" spans="1:10">
      <c r="A193">
        <v>9</v>
      </c>
      <c r="B193">
        <v>13</v>
      </c>
      <c r="C193">
        <v>98</v>
      </c>
      <c r="D193">
        <v>103.88</v>
      </c>
      <c r="E193">
        <v>882</v>
      </c>
      <c r="F193">
        <v>934.92</v>
      </c>
      <c r="G193">
        <v>121.53959999999999</v>
      </c>
      <c r="H193">
        <v>5.8799999999999955</v>
      </c>
      <c r="I193">
        <v>52.919999999999959</v>
      </c>
      <c r="J193">
        <v>5.660377358490562E-2</v>
      </c>
    </row>
    <row r="194" spans="1:10">
      <c r="A194">
        <v>2</v>
      </c>
      <c r="B194">
        <v>32</v>
      </c>
      <c r="C194">
        <v>18</v>
      </c>
      <c r="D194">
        <v>24.66</v>
      </c>
      <c r="E194">
        <v>36</v>
      </c>
      <c r="F194">
        <v>49.32</v>
      </c>
      <c r="G194">
        <v>15.782400000000001</v>
      </c>
      <c r="H194">
        <v>6.66</v>
      </c>
      <c r="I194">
        <v>13.32</v>
      </c>
      <c r="J194">
        <v>0.27007299270072993</v>
      </c>
    </row>
    <row r="195" spans="1:10">
      <c r="A195">
        <v>6</v>
      </c>
      <c r="B195">
        <v>38</v>
      </c>
      <c r="C195">
        <v>98</v>
      </c>
      <c r="D195">
        <v>103.88</v>
      </c>
      <c r="E195">
        <v>588</v>
      </c>
      <c r="F195">
        <v>623.28</v>
      </c>
      <c r="G195">
        <v>236.84639999999999</v>
      </c>
      <c r="H195">
        <v>5.8799999999999955</v>
      </c>
      <c r="I195">
        <v>35.279999999999973</v>
      </c>
      <c r="J195">
        <v>5.660377358490562E-2</v>
      </c>
    </row>
    <row r="196" spans="1:10">
      <c r="A196">
        <v>7</v>
      </c>
      <c r="B196">
        <v>34</v>
      </c>
      <c r="C196">
        <v>138</v>
      </c>
      <c r="D196">
        <v>173.88</v>
      </c>
      <c r="E196">
        <v>966</v>
      </c>
      <c r="F196">
        <v>1217.1600000000001</v>
      </c>
      <c r="G196">
        <v>413.83440000000007</v>
      </c>
      <c r="H196">
        <v>35.879999999999995</v>
      </c>
      <c r="I196">
        <v>251.15999999999997</v>
      </c>
      <c r="J196">
        <v>0.20634920634920631</v>
      </c>
    </row>
    <row r="197" spans="1:10">
      <c r="A197">
        <v>6</v>
      </c>
      <c r="B197">
        <v>6</v>
      </c>
      <c r="C197">
        <v>120</v>
      </c>
      <c r="D197">
        <v>162</v>
      </c>
      <c r="E197">
        <v>720</v>
      </c>
      <c r="F197">
        <v>972</v>
      </c>
      <c r="G197">
        <v>58.32</v>
      </c>
      <c r="H197">
        <v>42</v>
      </c>
      <c r="I197">
        <v>252</v>
      </c>
      <c r="J197">
        <v>0.25925925925925924</v>
      </c>
    </row>
    <row r="198" spans="1:10">
      <c r="A198">
        <v>14</v>
      </c>
      <c r="B198">
        <v>0</v>
      </c>
      <c r="C198">
        <v>120</v>
      </c>
      <c r="D198">
        <v>162</v>
      </c>
      <c r="E198">
        <v>1680</v>
      </c>
      <c r="F198">
        <v>2268</v>
      </c>
      <c r="G198">
        <v>0</v>
      </c>
      <c r="H198">
        <v>42</v>
      </c>
      <c r="I198">
        <v>588</v>
      </c>
      <c r="J198">
        <v>0.25925925925925924</v>
      </c>
    </row>
    <row r="199" spans="1:10">
      <c r="A199">
        <v>7</v>
      </c>
      <c r="B199">
        <v>12</v>
      </c>
      <c r="C199">
        <v>61</v>
      </c>
      <c r="D199">
        <v>76.25</v>
      </c>
      <c r="E199">
        <v>427</v>
      </c>
      <c r="F199">
        <v>533.75</v>
      </c>
      <c r="G199">
        <v>64.05</v>
      </c>
      <c r="H199">
        <v>15.25</v>
      </c>
      <c r="I199">
        <v>106.75</v>
      </c>
      <c r="J199">
        <v>0.2</v>
      </c>
    </row>
    <row r="200" spans="1:10">
      <c r="A200">
        <v>2</v>
      </c>
      <c r="B200">
        <v>1</v>
      </c>
      <c r="C200">
        <v>90</v>
      </c>
      <c r="D200">
        <v>115.2</v>
      </c>
      <c r="E200">
        <v>180</v>
      </c>
      <c r="F200">
        <v>230.4</v>
      </c>
      <c r="G200">
        <v>2.3040000000000003</v>
      </c>
      <c r="H200">
        <v>25.200000000000003</v>
      </c>
      <c r="I200">
        <v>50.400000000000006</v>
      </c>
      <c r="J200">
        <v>0.21875000000000003</v>
      </c>
    </row>
    <row r="201" spans="1:10">
      <c r="A201">
        <v>4</v>
      </c>
      <c r="B201">
        <v>32</v>
      </c>
      <c r="C201">
        <v>105</v>
      </c>
      <c r="D201">
        <v>142.80000000000001</v>
      </c>
      <c r="E201">
        <v>420</v>
      </c>
      <c r="F201">
        <v>571.20000000000005</v>
      </c>
      <c r="G201">
        <v>182.78400000000002</v>
      </c>
      <c r="H201">
        <v>37.800000000000011</v>
      </c>
      <c r="I201">
        <v>151.20000000000005</v>
      </c>
      <c r="J201">
        <v>0.26470588235294124</v>
      </c>
    </row>
    <row r="202" spans="1:10">
      <c r="A202">
        <v>12</v>
      </c>
      <c r="B202">
        <v>26</v>
      </c>
      <c r="C202">
        <v>37</v>
      </c>
      <c r="D202">
        <v>49.21</v>
      </c>
      <c r="E202">
        <v>444</v>
      </c>
      <c r="F202">
        <v>590.52</v>
      </c>
      <c r="G202">
        <v>153.5352</v>
      </c>
      <c r="H202">
        <v>12.21</v>
      </c>
      <c r="I202">
        <v>146.52000000000001</v>
      </c>
      <c r="J202">
        <v>0.24812030075187971</v>
      </c>
    </row>
    <row r="203" spans="1:10">
      <c r="A203">
        <v>7</v>
      </c>
      <c r="B203">
        <v>34</v>
      </c>
      <c r="C203">
        <v>126</v>
      </c>
      <c r="D203">
        <v>162.54</v>
      </c>
      <c r="E203">
        <v>882</v>
      </c>
      <c r="F203">
        <v>1137.78</v>
      </c>
      <c r="G203">
        <v>386.84520000000003</v>
      </c>
      <c r="H203">
        <v>36.539999999999992</v>
      </c>
      <c r="I203">
        <v>255.77999999999994</v>
      </c>
      <c r="J203">
        <v>0.22480620155038755</v>
      </c>
    </row>
    <row r="204" spans="1:10">
      <c r="A204">
        <v>1</v>
      </c>
      <c r="B204">
        <v>48</v>
      </c>
      <c r="C204">
        <v>55</v>
      </c>
      <c r="D204">
        <v>58.3</v>
      </c>
      <c r="E204">
        <v>55</v>
      </c>
      <c r="F204">
        <v>58.3</v>
      </c>
      <c r="G204">
        <v>27.983999999999998</v>
      </c>
      <c r="H204">
        <v>3.2999999999999972</v>
      </c>
      <c r="I204">
        <v>3.2999999999999972</v>
      </c>
      <c r="J204">
        <v>5.6603773584905613E-2</v>
      </c>
    </row>
    <row r="205" spans="1:10">
      <c r="A205">
        <v>9</v>
      </c>
      <c r="B205">
        <v>50</v>
      </c>
      <c r="C205">
        <v>112</v>
      </c>
      <c r="D205">
        <v>146.72</v>
      </c>
      <c r="E205">
        <v>1008</v>
      </c>
      <c r="F205">
        <v>1320.48</v>
      </c>
      <c r="G205">
        <v>660.24</v>
      </c>
      <c r="H205">
        <v>34.72</v>
      </c>
      <c r="I205">
        <v>312.48</v>
      </c>
      <c r="J205">
        <v>0.23664122137404581</v>
      </c>
    </row>
    <row r="206" spans="1:10">
      <c r="A206">
        <v>5</v>
      </c>
      <c r="B206">
        <v>47</v>
      </c>
      <c r="C206">
        <v>75</v>
      </c>
      <c r="D206">
        <v>85.5</v>
      </c>
      <c r="E206">
        <v>375</v>
      </c>
      <c r="F206">
        <v>427.5</v>
      </c>
      <c r="G206">
        <v>200.92499999999998</v>
      </c>
      <c r="H206">
        <v>10.5</v>
      </c>
      <c r="I206">
        <v>52.5</v>
      </c>
      <c r="J206">
        <v>0.12280701754385964</v>
      </c>
    </row>
    <row r="207" spans="1:10">
      <c r="A207">
        <v>14</v>
      </c>
      <c r="B207">
        <v>14</v>
      </c>
      <c r="C207">
        <v>148</v>
      </c>
      <c r="D207">
        <v>201.28</v>
      </c>
      <c r="E207">
        <v>2072</v>
      </c>
      <c r="F207">
        <v>2817.92</v>
      </c>
      <c r="G207">
        <v>394.50880000000006</v>
      </c>
      <c r="H207">
        <v>53.28</v>
      </c>
      <c r="I207">
        <v>745.92000000000007</v>
      </c>
      <c r="J207">
        <v>0.26470588235294118</v>
      </c>
    </row>
    <row r="208" spans="1:10">
      <c r="A208">
        <v>15</v>
      </c>
      <c r="B208">
        <v>28</v>
      </c>
      <c r="C208">
        <v>112</v>
      </c>
      <c r="D208">
        <v>146.72</v>
      </c>
      <c r="E208">
        <v>1680</v>
      </c>
      <c r="F208">
        <v>2200.8000000000002</v>
      </c>
      <c r="G208">
        <v>616.22400000000016</v>
      </c>
      <c r="H208">
        <v>34.72</v>
      </c>
      <c r="I208">
        <v>520.79999999999995</v>
      </c>
      <c r="J208">
        <v>0.23664122137404575</v>
      </c>
    </row>
    <row r="209" spans="1:10">
      <c r="A209">
        <v>9</v>
      </c>
      <c r="B209">
        <v>21</v>
      </c>
      <c r="C209">
        <v>150</v>
      </c>
      <c r="D209">
        <v>210</v>
      </c>
      <c r="E209">
        <v>1350</v>
      </c>
      <c r="F209">
        <v>1890</v>
      </c>
      <c r="G209">
        <v>396.9</v>
      </c>
      <c r="H209">
        <v>60</v>
      </c>
      <c r="I209">
        <v>540</v>
      </c>
      <c r="J209">
        <v>0.2857142857142857</v>
      </c>
    </row>
    <row r="210" spans="1:10">
      <c r="A210">
        <v>1</v>
      </c>
      <c r="B210">
        <v>17</v>
      </c>
      <c r="C210">
        <v>5</v>
      </c>
      <c r="D210">
        <v>6.7</v>
      </c>
      <c r="E210">
        <v>5</v>
      </c>
      <c r="F210">
        <v>6.7</v>
      </c>
      <c r="G210">
        <v>1.139</v>
      </c>
      <c r="H210">
        <v>1.7000000000000002</v>
      </c>
      <c r="I210">
        <v>1.7000000000000002</v>
      </c>
      <c r="J210">
        <v>0.2537313432835821</v>
      </c>
    </row>
    <row r="211" spans="1:10">
      <c r="A211">
        <v>12</v>
      </c>
      <c r="B211">
        <v>53</v>
      </c>
      <c r="C211">
        <v>90</v>
      </c>
      <c r="D211">
        <v>96.3</v>
      </c>
      <c r="E211">
        <v>1080</v>
      </c>
      <c r="F211">
        <v>1155.5999999999999</v>
      </c>
      <c r="G211">
        <v>612.46799999999996</v>
      </c>
      <c r="H211">
        <v>6.2999999999999972</v>
      </c>
      <c r="I211">
        <v>75.599999999999966</v>
      </c>
      <c r="J211">
        <v>6.5420560747663531E-2</v>
      </c>
    </row>
    <row r="212" spans="1:10">
      <c r="A212">
        <v>6</v>
      </c>
      <c r="B212">
        <v>16</v>
      </c>
      <c r="C212">
        <v>18</v>
      </c>
      <c r="D212">
        <v>24.66</v>
      </c>
      <c r="E212">
        <v>108</v>
      </c>
      <c r="F212">
        <v>147.96</v>
      </c>
      <c r="G212">
        <v>23.6736</v>
      </c>
      <c r="H212">
        <v>6.66</v>
      </c>
      <c r="I212">
        <v>39.96</v>
      </c>
      <c r="J212">
        <v>0.27007299270072993</v>
      </c>
    </row>
    <row r="213" spans="1:10">
      <c r="A213">
        <v>5</v>
      </c>
      <c r="B213">
        <v>24</v>
      </c>
      <c r="C213">
        <v>72</v>
      </c>
      <c r="D213">
        <v>79.92</v>
      </c>
      <c r="E213">
        <v>360</v>
      </c>
      <c r="F213">
        <v>399.6</v>
      </c>
      <c r="G213">
        <v>95.903999999999996</v>
      </c>
      <c r="H213">
        <v>7.9200000000000017</v>
      </c>
      <c r="I213">
        <v>39.600000000000009</v>
      </c>
      <c r="J213">
        <v>9.9099099099099114E-2</v>
      </c>
    </row>
    <row r="214" spans="1:10">
      <c r="A214">
        <v>11</v>
      </c>
      <c r="B214">
        <v>13</v>
      </c>
      <c r="C214">
        <v>89</v>
      </c>
      <c r="D214">
        <v>117.48</v>
      </c>
      <c r="E214">
        <v>979</v>
      </c>
      <c r="F214">
        <v>1292.28</v>
      </c>
      <c r="G214">
        <v>167.99639999999999</v>
      </c>
      <c r="H214">
        <v>28.480000000000004</v>
      </c>
      <c r="I214">
        <v>313.28000000000003</v>
      </c>
      <c r="J214">
        <v>0.24242424242424246</v>
      </c>
    </row>
    <row r="215" spans="1:10">
      <c r="A215">
        <v>14</v>
      </c>
      <c r="B215">
        <v>20</v>
      </c>
      <c r="C215">
        <v>5</v>
      </c>
      <c r="D215">
        <v>6.7</v>
      </c>
      <c r="E215">
        <v>70</v>
      </c>
      <c r="F215">
        <v>93.8</v>
      </c>
      <c r="G215">
        <v>18.760000000000002</v>
      </c>
      <c r="H215">
        <v>1.7000000000000002</v>
      </c>
      <c r="I215">
        <v>23.800000000000004</v>
      </c>
      <c r="J215">
        <v>0.25373134328358216</v>
      </c>
    </row>
    <row r="216" spans="1:10">
      <c r="A216">
        <v>15</v>
      </c>
      <c r="B216">
        <v>24</v>
      </c>
      <c r="C216">
        <v>44</v>
      </c>
      <c r="D216">
        <v>48.4</v>
      </c>
      <c r="E216">
        <v>660</v>
      </c>
      <c r="F216">
        <v>726</v>
      </c>
      <c r="G216">
        <v>174.23999999999998</v>
      </c>
      <c r="H216">
        <v>4.3999999999999986</v>
      </c>
      <c r="I216">
        <v>65.999999999999972</v>
      </c>
      <c r="J216">
        <v>9.090909090909087E-2</v>
      </c>
    </row>
    <row r="217" spans="1:10">
      <c r="A217">
        <v>8</v>
      </c>
      <c r="B217">
        <v>44</v>
      </c>
      <c r="C217">
        <v>48</v>
      </c>
      <c r="D217">
        <v>57.12</v>
      </c>
      <c r="E217">
        <v>384</v>
      </c>
      <c r="F217">
        <v>456.96</v>
      </c>
      <c r="G217">
        <v>201.0624</v>
      </c>
      <c r="H217">
        <v>9.1199999999999974</v>
      </c>
      <c r="I217">
        <v>72.95999999999998</v>
      </c>
      <c r="J217">
        <v>0.15966386554621845</v>
      </c>
    </row>
    <row r="218" spans="1:10">
      <c r="A218">
        <v>13</v>
      </c>
      <c r="B218">
        <v>52</v>
      </c>
      <c r="C218">
        <v>98</v>
      </c>
      <c r="D218">
        <v>103.88</v>
      </c>
      <c r="E218">
        <v>1274</v>
      </c>
      <c r="F218">
        <v>1350.44</v>
      </c>
      <c r="G218">
        <v>702.22880000000009</v>
      </c>
      <c r="H218">
        <v>5.8799999999999955</v>
      </c>
      <c r="I218">
        <v>76.439999999999941</v>
      </c>
      <c r="J218">
        <v>5.6603773584905613E-2</v>
      </c>
    </row>
    <row r="219" spans="1:10">
      <c r="A219">
        <v>6</v>
      </c>
      <c r="B219">
        <v>16</v>
      </c>
      <c r="C219">
        <v>7</v>
      </c>
      <c r="D219">
        <v>8.33</v>
      </c>
      <c r="E219">
        <v>42</v>
      </c>
      <c r="F219">
        <v>49.98</v>
      </c>
      <c r="G219">
        <v>7.9967999999999995</v>
      </c>
      <c r="H219">
        <v>1.33</v>
      </c>
      <c r="I219">
        <v>7.98</v>
      </c>
      <c r="J219">
        <v>0.1596638655462185</v>
      </c>
    </row>
    <row r="220" spans="1:10">
      <c r="A220">
        <v>13</v>
      </c>
      <c r="B220">
        <v>16</v>
      </c>
      <c r="C220">
        <v>126</v>
      </c>
      <c r="D220">
        <v>162.54</v>
      </c>
      <c r="E220">
        <v>1638</v>
      </c>
      <c r="F220">
        <v>2113.02</v>
      </c>
      <c r="G220">
        <v>338.08319999999998</v>
      </c>
      <c r="H220">
        <v>36.539999999999992</v>
      </c>
      <c r="I220">
        <v>475.01999999999987</v>
      </c>
      <c r="J220">
        <v>0.22480620155038752</v>
      </c>
    </row>
    <row r="221" spans="1:10">
      <c r="A221">
        <v>7</v>
      </c>
      <c r="B221">
        <v>52</v>
      </c>
      <c r="C221">
        <v>44</v>
      </c>
      <c r="D221">
        <v>48.4</v>
      </c>
      <c r="E221">
        <v>308</v>
      </c>
      <c r="F221">
        <v>338.8</v>
      </c>
      <c r="G221">
        <v>176.17600000000002</v>
      </c>
      <c r="H221">
        <v>4.3999999999999986</v>
      </c>
      <c r="I221">
        <v>30.79999999999999</v>
      </c>
      <c r="J221">
        <v>9.090909090909087E-2</v>
      </c>
    </row>
    <row r="222" spans="1:10">
      <c r="A222">
        <v>13</v>
      </c>
      <c r="B222">
        <v>20</v>
      </c>
      <c r="C222">
        <v>144</v>
      </c>
      <c r="D222">
        <v>156.96</v>
      </c>
      <c r="E222">
        <v>1872</v>
      </c>
      <c r="F222">
        <v>2040.48</v>
      </c>
      <c r="G222">
        <v>408.096</v>
      </c>
      <c r="H222">
        <v>12.960000000000008</v>
      </c>
      <c r="I222">
        <v>168.4800000000001</v>
      </c>
      <c r="J222">
        <v>8.2568807339449588E-2</v>
      </c>
    </row>
    <row r="223" spans="1:10">
      <c r="A223">
        <v>1</v>
      </c>
      <c r="B223">
        <v>31</v>
      </c>
      <c r="C223">
        <v>6</v>
      </c>
      <c r="D223">
        <v>7.8599999999999994</v>
      </c>
      <c r="E223">
        <v>6</v>
      </c>
      <c r="F223">
        <v>7.8599999999999994</v>
      </c>
      <c r="G223">
        <v>2.4365999999999999</v>
      </c>
      <c r="H223">
        <v>1.8599999999999994</v>
      </c>
      <c r="I223">
        <v>1.8599999999999994</v>
      </c>
      <c r="J223">
        <v>0.23664122137404575</v>
      </c>
    </row>
    <row r="224" spans="1:10">
      <c r="A224">
        <v>3</v>
      </c>
      <c r="B224">
        <v>46</v>
      </c>
      <c r="C224">
        <v>44</v>
      </c>
      <c r="D224">
        <v>48.4</v>
      </c>
      <c r="E224">
        <v>132</v>
      </c>
      <c r="F224">
        <v>145.19999999999999</v>
      </c>
      <c r="G224">
        <v>66.792000000000002</v>
      </c>
      <c r="H224">
        <v>4.3999999999999986</v>
      </c>
      <c r="I224">
        <v>13.199999999999996</v>
      </c>
      <c r="J224">
        <v>9.0909090909090884E-2</v>
      </c>
    </row>
    <row r="225" spans="1:10">
      <c r="A225">
        <v>9</v>
      </c>
      <c r="B225">
        <v>32</v>
      </c>
      <c r="C225">
        <v>76</v>
      </c>
      <c r="D225">
        <v>82.08</v>
      </c>
      <c r="E225">
        <v>684</v>
      </c>
      <c r="F225">
        <v>738.72</v>
      </c>
      <c r="G225">
        <v>236.3904</v>
      </c>
      <c r="H225">
        <v>6.0799999999999983</v>
      </c>
      <c r="I225">
        <v>54.719999999999985</v>
      </c>
      <c r="J225">
        <v>7.4074074074074056E-2</v>
      </c>
    </row>
    <row r="226" spans="1:10">
      <c r="A226">
        <v>6</v>
      </c>
      <c r="B226">
        <v>2</v>
      </c>
      <c r="C226">
        <v>44</v>
      </c>
      <c r="D226">
        <v>48.84</v>
      </c>
      <c r="E226">
        <v>264</v>
      </c>
      <c r="F226">
        <v>293.04000000000002</v>
      </c>
      <c r="G226">
        <v>5.8608000000000002</v>
      </c>
      <c r="H226">
        <v>4.8400000000000034</v>
      </c>
      <c r="I226">
        <v>29.04000000000002</v>
      </c>
      <c r="J226">
        <v>9.9099099099099155E-2</v>
      </c>
    </row>
    <row r="227" spans="1:10">
      <c r="A227">
        <v>1</v>
      </c>
      <c r="B227">
        <v>4</v>
      </c>
      <c r="C227">
        <v>83</v>
      </c>
      <c r="D227">
        <v>94.62</v>
      </c>
      <c r="E227">
        <v>83</v>
      </c>
      <c r="F227">
        <v>94.62</v>
      </c>
      <c r="G227">
        <v>3.7848000000000002</v>
      </c>
      <c r="H227">
        <v>11.620000000000005</v>
      </c>
      <c r="I227">
        <v>11.620000000000005</v>
      </c>
      <c r="J227">
        <v>0.1228070175438597</v>
      </c>
    </row>
    <row r="228" spans="1:10">
      <c r="A228">
        <v>14</v>
      </c>
      <c r="B228">
        <v>53</v>
      </c>
      <c r="C228">
        <v>72</v>
      </c>
      <c r="D228">
        <v>79.92</v>
      </c>
      <c r="E228">
        <v>1008</v>
      </c>
      <c r="F228">
        <v>1118.8800000000001</v>
      </c>
      <c r="G228">
        <v>593.0064000000001</v>
      </c>
      <c r="H228">
        <v>7.9200000000000017</v>
      </c>
      <c r="I228">
        <v>110.88000000000002</v>
      </c>
      <c r="J228">
        <v>9.9099099099099114E-2</v>
      </c>
    </row>
    <row r="229" spans="1:10">
      <c r="A229">
        <v>6</v>
      </c>
      <c r="B229">
        <v>49</v>
      </c>
      <c r="C229">
        <v>126</v>
      </c>
      <c r="D229">
        <v>162.54</v>
      </c>
      <c r="E229">
        <v>756</v>
      </c>
      <c r="F229">
        <v>975.24</v>
      </c>
      <c r="G229">
        <v>477.86759999999998</v>
      </c>
      <c r="H229">
        <v>36.539999999999992</v>
      </c>
      <c r="I229">
        <v>219.23999999999995</v>
      </c>
      <c r="J229">
        <v>0.22480620155038755</v>
      </c>
    </row>
    <row r="230" spans="1:10">
      <c r="A230">
        <v>12</v>
      </c>
      <c r="B230">
        <v>51</v>
      </c>
      <c r="C230">
        <v>112</v>
      </c>
      <c r="D230">
        <v>122.08</v>
      </c>
      <c r="E230">
        <v>1344</v>
      </c>
      <c r="F230">
        <v>1464.96</v>
      </c>
      <c r="G230">
        <v>747.12959999999998</v>
      </c>
      <c r="H230">
        <v>10.079999999999998</v>
      </c>
      <c r="I230">
        <v>120.95999999999998</v>
      </c>
      <c r="J230">
        <v>8.2568807339449532E-2</v>
      </c>
    </row>
    <row r="231" spans="1:10">
      <c r="A231">
        <v>10</v>
      </c>
      <c r="B231">
        <v>30</v>
      </c>
      <c r="C231">
        <v>90</v>
      </c>
      <c r="D231">
        <v>96.3</v>
      </c>
      <c r="E231">
        <v>900</v>
      </c>
      <c r="F231">
        <v>963</v>
      </c>
      <c r="G231">
        <v>288.89999999999998</v>
      </c>
      <c r="H231">
        <v>6.2999999999999972</v>
      </c>
      <c r="I231">
        <v>62.999999999999972</v>
      </c>
      <c r="J231">
        <v>6.5420560747663517E-2</v>
      </c>
    </row>
    <row r="232" spans="1:10">
      <c r="A232">
        <v>15</v>
      </c>
      <c r="B232">
        <v>8</v>
      </c>
      <c r="C232">
        <v>43</v>
      </c>
      <c r="D232">
        <v>47.73</v>
      </c>
      <c r="E232">
        <v>645</v>
      </c>
      <c r="F232">
        <v>715.95</v>
      </c>
      <c r="G232">
        <v>57.276000000000003</v>
      </c>
      <c r="H232">
        <v>4.7299999999999969</v>
      </c>
      <c r="I232">
        <v>70.94999999999996</v>
      </c>
      <c r="J232">
        <v>9.9099099099099031E-2</v>
      </c>
    </row>
    <row r="233" spans="1:10">
      <c r="A233">
        <v>6</v>
      </c>
      <c r="B233">
        <v>28</v>
      </c>
      <c r="C233">
        <v>120</v>
      </c>
      <c r="D233">
        <v>162</v>
      </c>
      <c r="E233">
        <v>720</v>
      </c>
      <c r="F233">
        <v>972</v>
      </c>
      <c r="G233">
        <v>272.16000000000003</v>
      </c>
      <c r="H233">
        <v>42</v>
      </c>
      <c r="I233">
        <v>252</v>
      </c>
      <c r="J233">
        <v>0.25925925925925924</v>
      </c>
    </row>
    <row r="234" spans="1:10">
      <c r="A234">
        <v>12</v>
      </c>
      <c r="B234">
        <v>39</v>
      </c>
      <c r="C234">
        <v>90</v>
      </c>
      <c r="D234">
        <v>115.2</v>
      </c>
      <c r="E234">
        <v>1080</v>
      </c>
      <c r="F234">
        <v>1382.4</v>
      </c>
      <c r="G234">
        <v>539.13600000000008</v>
      </c>
      <c r="H234">
        <v>25.200000000000003</v>
      </c>
      <c r="I234">
        <v>302.40000000000003</v>
      </c>
      <c r="J234">
        <v>0.21875</v>
      </c>
    </row>
    <row r="235" spans="1:10">
      <c r="A235">
        <v>3</v>
      </c>
      <c r="B235">
        <v>26</v>
      </c>
      <c r="C235">
        <v>148</v>
      </c>
      <c r="D235">
        <v>164.28</v>
      </c>
      <c r="E235">
        <v>444</v>
      </c>
      <c r="F235">
        <v>492.84</v>
      </c>
      <c r="G235">
        <v>128.13839999999999</v>
      </c>
      <c r="H235">
        <v>16.28</v>
      </c>
      <c r="I235">
        <v>48.84</v>
      </c>
      <c r="J235">
        <v>9.9099099099099114E-2</v>
      </c>
    </row>
    <row r="236" spans="1:10">
      <c r="A236">
        <v>14</v>
      </c>
      <c r="B236">
        <v>18</v>
      </c>
      <c r="C236">
        <v>55</v>
      </c>
      <c r="D236">
        <v>58.3</v>
      </c>
      <c r="E236">
        <v>770</v>
      </c>
      <c r="F236">
        <v>816.19999999999993</v>
      </c>
      <c r="G236">
        <v>146.91599999999997</v>
      </c>
      <c r="H236">
        <v>3.2999999999999972</v>
      </c>
      <c r="I236">
        <v>46.19999999999996</v>
      </c>
      <c r="J236">
        <v>5.6603773584905613E-2</v>
      </c>
    </row>
    <row r="237" spans="1:10">
      <c r="A237">
        <v>11</v>
      </c>
      <c r="B237">
        <v>17</v>
      </c>
      <c r="C237">
        <v>83</v>
      </c>
      <c r="D237">
        <v>94.62</v>
      </c>
      <c r="E237">
        <v>913</v>
      </c>
      <c r="F237">
        <v>1040.82</v>
      </c>
      <c r="G237">
        <v>176.93940000000001</v>
      </c>
      <c r="H237">
        <v>11.620000000000005</v>
      </c>
      <c r="I237">
        <v>127.82000000000005</v>
      </c>
      <c r="J237">
        <v>0.1228070175438597</v>
      </c>
    </row>
    <row r="238" spans="1:10">
      <c r="A238">
        <v>1</v>
      </c>
      <c r="B238">
        <v>40</v>
      </c>
      <c r="C238">
        <v>112</v>
      </c>
      <c r="D238">
        <v>146.72</v>
      </c>
      <c r="E238">
        <v>112</v>
      </c>
      <c r="F238">
        <v>146.72</v>
      </c>
      <c r="G238">
        <v>58.688000000000002</v>
      </c>
      <c r="H238">
        <v>34.72</v>
      </c>
      <c r="I238">
        <v>34.72</v>
      </c>
      <c r="J238">
        <v>0.23664122137404581</v>
      </c>
    </row>
    <row r="239" spans="1:10">
      <c r="A239">
        <v>1</v>
      </c>
      <c r="B239">
        <v>18</v>
      </c>
      <c r="C239">
        <v>75</v>
      </c>
      <c r="D239">
        <v>85.5</v>
      </c>
      <c r="E239">
        <v>75</v>
      </c>
      <c r="F239">
        <v>85.5</v>
      </c>
      <c r="G239">
        <v>15.389999999999999</v>
      </c>
      <c r="H239">
        <v>10.5</v>
      </c>
      <c r="I239">
        <v>10.5</v>
      </c>
      <c r="J239">
        <v>0.12280701754385964</v>
      </c>
    </row>
    <row r="240" spans="1:10">
      <c r="A240">
        <v>8</v>
      </c>
      <c r="B240">
        <v>25</v>
      </c>
      <c r="C240">
        <v>73</v>
      </c>
      <c r="D240">
        <v>94.17</v>
      </c>
      <c r="E240">
        <v>584</v>
      </c>
      <c r="F240">
        <v>753.36</v>
      </c>
      <c r="G240">
        <v>188.34</v>
      </c>
      <c r="H240">
        <v>21.17</v>
      </c>
      <c r="I240">
        <v>169.36</v>
      </c>
      <c r="J240">
        <v>0.22480620155038761</v>
      </c>
    </row>
    <row r="241" spans="1:10">
      <c r="A241">
        <v>2</v>
      </c>
      <c r="B241">
        <v>23</v>
      </c>
      <c r="C241">
        <v>90</v>
      </c>
      <c r="D241">
        <v>115.2</v>
      </c>
      <c r="E241">
        <v>180</v>
      </c>
      <c r="F241">
        <v>230.4</v>
      </c>
      <c r="G241">
        <v>52.992000000000004</v>
      </c>
      <c r="H241">
        <v>25.200000000000003</v>
      </c>
      <c r="I241">
        <v>50.400000000000006</v>
      </c>
      <c r="J241">
        <v>0.21875000000000003</v>
      </c>
    </row>
    <row r="242" spans="1:10">
      <c r="A242">
        <v>15</v>
      </c>
      <c r="B242">
        <v>8</v>
      </c>
      <c r="C242">
        <v>37</v>
      </c>
      <c r="D242">
        <v>42.55</v>
      </c>
      <c r="E242">
        <v>555</v>
      </c>
      <c r="F242">
        <v>638.25</v>
      </c>
      <c r="G242">
        <v>51.06</v>
      </c>
      <c r="H242">
        <v>5.5499999999999972</v>
      </c>
      <c r="I242">
        <v>83.249999999999957</v>
      </c>
      <c r="J242">
        <v>0.13043478260869559</v>
      </c>
    </row>
    <row r="243" spans="1:10">
      <c r="A243">
        <v>10</v>
      </c>
      <c r="B243">
        <v>43</v>
      </c>
      <c r="C243">
        <v>13</v>
      </c>
      <c r="D243">
        <v>16.64</v>
      </c>
      <c r="E243">
        <v>130</v>
      </c>
      <c r="F243">
        <v>166.4</v>
      </c>
      <c r="G243">
        <v>71.552000000000007</v>
      </c>
      <c r="H243">
        <v>3.6400000000000006</v>
      </c>
      <c r="I243">
        <v>36.400000000000006</v>
      </c>
      <c r="J243">
        <v>0.21875000000000003</v>
      </c>
    </row>
    <row r="244" spans="1:10">
      <c r="A244">
        <v>2</v>
      </c>
      <c r="B244">
        <v>0</v>
      </c>
      <c r="C244">
        <v>55</v>
      </c>
      <c r="D244">
        <v>58.3</v>
      </c>
      <c r="E244">
        <v>110</v>
      </c>
      <c r="F244">
        <v>116.6</v>
      </c>
      <c r="G244">
        <v>0</v>
      </c>
      <c r="H244">
        <v>3.2999999999999972</v>
      </c>
      <c r="I244">
        <v>6.5999999999999943</v>
      </c>
      <c r="J244">
        <v>5.6603773584905613E-2</v>
      </c>
    </row>
    <row r="245" spans="1:10">
      <c r="A245">
        <v>8</v>
      </c>
      <c r="B245">
        <v>25</v>
      </c>
      <c r="C245">
        <v>150</v>
      </c>
      <c r="D245">
        <v>210</v>
      </c>
      <c r="E245">
        <v>1200</v>
      </c>
      <c r="F245">
        <v>1680</v>
      </c>
      <c r="G245">
        <v>420</v>
      </c>
      <c r="H245">
        <v>60</v>
      </c>
      <c r="I245">
        <v>480</v>
      </c>
      <c r="J245">
        <v>0.2857142857142857</v>
      </c>
    </row>
    <row r="246" spans="1:10">
      <c r="A246">
        <v>15</v>
      </c>
      <c r="B246">
        <v>24</v>
      </c>
      <c r="C246">
        <v>44</v>
      </c>
      <c r="D246">
        <v>48.84</v>
      </c>
      <c r="E246">
        <v>660</v>
      </c>
      <c r="F246">
        <v>732.6</v>
      </c>
      <c r="G246">
        <v>175.82400000000001</v>
      </c>
      <c r="H246">
        <v>4.8400000000000034</v>
      </c>
      <c r="I246">
        <v>72.600000000000051</v>
      </c>
      <c r="J246">
        <v>9.9099099099099169E-2</v>
      </c>
    </row>
    <row r="247" spans="1:10">
      <c r="A247">
        <v>1</v>
      </c>
      <c r="B247">
        <v>40</v>
      </c>
      <c r="C247">
        <v>148</v>
      </c>
      <c r="D247">
        <v>164.28</v>
      </c>
      <c r="E247">
        <v>148</v>
      </c>
      <c r="F247">
        <v>164.28</v>
      </c>
      <c r="G247">
        <v>65.712000000000003</v>
      </c>
      <c r="H247">
        <v>16.28</v>
      </c>
      <c r="I247">
        <v>16.28</v>
      </c>
      <c r="J247">
        <v>9.90990990990991E-2</v>
      </c>
    </row>
    <row r="248" spans="1:10">
      <c r="A248">
        <v>8</v>
      </c>
      <c r="B248">
        <v>7</v>
      </c>
      <c r="C248">
        <v>112</v>
      </c>
      <c r="D248">
        <v>122.08</v>
      </c>
      <c r="E248">
        <v>896</v>
      </c>
      <c r="F248">
        <v>976.64</v>
      </c>
      <c r="G248">
        <v>68.364800000000002</v>
      </c>
      <c r="H248">
        <v>10.079999999999998</v>
      </c>
      <c r="I248">
        <v>80.639999999999986</v>
      </c>
      <c r="J248">
        <v>8.2568807339449532E-2</v>
      </c>
    </row>
    <row r="249" spans="1:10">
      <c r="A249">
        <v>14</v>
      </c>
      <c r="B249">
        <v>33</v>
      </c>
      <c r="C249">
        <v>76</v>
      </c>
      <c r="D249">
        <v>82.08</v>
      </c>
      <c r="E249">
        <v>1064</v>
      </c>
      <c r="F249">
        <v>1149.1199999999999</v>
      </c>
      <c r="G249">
        <v>379.20959999999997</v>
      </c>
      <c r="H249">
        <v>6.0799999999999983</v>
      </c>
      <c r="I249">
        <v>85.119999999999976</v>
      </c>
      <c r="J249">
        <v>7.4074074074074056E-2</v>
      </c>
    </row>
    <row r="250" spans="1:10">
      <c r="A250">
        <v>4</v>
      </c>
      <c r="B250">
        <v>44</v>
      </c>
      <c r="C250">
        <v>120</v>
      </c>
      <c r="D250">
        <v>162</v>
      </c>
      <c r="E250">
        <v>480</v>
      </c>
      <c r="F250">
        <v>648</v>
      </c>
      <c r="G250">
        <v>285.12</v>
      </c>
      <c r="H250">
        <v>42</v>
      </c>
      <c r="I250">
        <v>168</v>
      </c>
      <c r="J250">
        <v>0.25925925925925924</v>
      </c>
    </row>
    <row r="251" spans="1:10">
      <c r="A251">
        <v>2</v>
      </c>
      <c r="B251">
        <v>26</v>
      </c>
      <c r="C251">
        <v>71</v>
      </c>
      <c r="D251">
        <v>80.94</v>
      </c>
      <c r="E251">
        <v>142</v>
      </c>
      <c r="F251">
        <v>161.88</v>
      </c>
      <c r="G251">
        <v>42.088799999999999</v>
      </c>
      <c r="H251">
        <v>9.9399999999999977</v>
      </c>
      <c r="I251">
        <v>19.879999999999995</v>
      </c>
      <c r="J251">
        <v>0.12280701754385963</v>
      </c>
    </row>
    <row r="252" spans="1:10">
      <c r="A252">
        <v>8</v>
      </c>
      <c r="B252">
        <v>7</v>
      </c>
      <c r="C252">
        <v>121</v>
      </c>
      <c r="D252">
        <v>141.57</v>
      </c>
      <c r="E252">
        <v>968</v>
      </c>
      <c r="F252">
        <v>1132.56</v>
      </c>
      <c r="G252">
        <v>79.279200000000003</v>
      </c>
      <c r="H252">
        <v>20.569999999999993</v>
      </c>
      <c r="I252">
        <v>164.55999999999995</v>
      </c>
      <c r="J252">
        <v>0.14529914529914525</v>
      </c>
    </row>
    <row r="253" spans="1:10">
      <c r="A253">
        <v>12</v>
      </c>
      <c r="B253">
        <v>13</v>
      </c>
      <c r="C253">
        <v>141</v>
      </c>
      <c r="D253">
        <v>149.46</v>
      </c>
      <c r="E253">
        <v>1692</v>
      </c>
      <c r="F253">
        <v>1793.52</v>
      </c>
      <c r="G253">
        <v>233.1576</v>
      </c>
      <c r="H253">
        <v>8.460000000000008</v>
      </c>
      <c r="I253">
        <v>101.5200000000001</v>
      </c>
      <c r="J253">
        <v>5.6603773584905717E-2</v>
      </c>
    </row>
    <row r="254" spans="1:10">
      <c r="A254">
        <v>3</v>
      </c>
      <c r="B254">
        <v>29</v>
      </c>
      <c r="C254">
        <v>47</v>
      </c>
      <c r="D254">
        <v>53.11</v>
      </c>
      <c r="E254">
        <v>141</v>
      </c>
      <c r="F254">
        <v>159.33000000000001</v>
      </c>
      <c r="G254">
        <v>46.2057</v>
      </c>
      <c r="H254">
        <v>6.1099999999999994</v>
      </c>
      <c r="I254">
        <v>18.329999999999998</v>
      </c>
      <c r="J254">
        <v>0.1150442477876106</v>
      </c>
    </row>
    <row r="255" spans="1:10">
      <c r="A255">
        <v>10</v>
      </c>
      <c r="B255">
        <v>47</v>
      </c>
      <c r="C255">
        <v>44</v>
      </c>
      <c r="D255">
        <v>48.4</v>
      </c>
      <c r="E255">
        <v>440</v>
      </c>
      <c r="F255">
        <v>484</v>
      </c>
      <c r="G255">
        <v>227.48</v>
      </c>
      <c r="H255">
        <v>4.3999999999999986</v>
      </c>
      <c r="I255">
        <v>43.999999999999986</v>
      </c>
      <c r="J255">
        <v>9.0909090909090884E-2</v>
      </c>
    </row>
    <row r="256" spans="1:10">
      <c r="A256">
        <v>14</v>
      </c>
      <c r="B256">
        <v>29</v>
      </c>
      <c r="C256">
        <v>73</v>
      </c>
      <c r="D256">
        <v>94.17</v>
      </c>
      <c r="E256">
        <v>1022</v>
      </c>
      <c r="F256">
        <v>1318.38</v>
      </c>
      <c r="G256">
        <v>382.33019999999999</v>
      </c>
      <c r="H256">
        <v>21.17</v>
      </c>
      <c r="I256">
        <v>296.38</v>
      </c>
      <c r="J256">
        <v>0.22480620155038758</v>
      </c>
    </row>
    <row r="257" spans="1:10">
      <c r="A257">
        <v>10</v>
      </c>
      <c r="B257">
        <v>29</v>
      </c>
      <c r="C257">
        <v>18</v>
      </c>
      <c r="D257">
        <v>24.66</v>
      </c>
      <c r="E257">
        <v>180</v>
      </c>
      <c r="F257">
        <v>246.6</v>
      </c>
      <c r="G257">
        <v>71.513999999999996</v>
      </c>
      <c r="H257">
        <v>6.66</v>
      </c>
      <c r="I257">
        <v>66.599999999999994</v>
      </c>
      <c r="J257">
        <v>0.27007299270072993</v>
      </c>
    </row>
    <row r="258" spans="1:10">
      <c r="A258">
        <v>8</v>
      </c>
      <c r="B258">
        <v>54</v>
      </c>
      <c r="C258">
        <v>120</v>
      </c>
      <c r="D258">
        <v>162</v>
      </c>
      <c r="E258">
        <v>960</v>
      </c>
      <c r="F258">
        <v>1296</v>
      </c>
      <c r="G258">
        <v>699.84</v>
      </c>
      <c r="H258">
        <v>42</v>
      </c>
      <c r="I258">
        <v>336</v>
      </c>
      <c r="J258">
        <v>0.25925925925925924</v>
      </c>
    </row>
    <row r="259" spans="1:10">
      <c r="A259">
        <v>8</v>
      </c>
      <c r="B259">
        <v>39</v>
      </c>
      <c r="C259">
        <v>90</v>
      </c>
      <c r="D259">
        <v>96.3</v>
      </c>
      <c r="E259">
        <v>720</v>
      </c>
      <c r="F259">
        <v>770.4</v>
      </c>
      <c r="G259">
        <v>300.45600000000002</v>
      </c>
      <c r="H259">
        <v>6.2999999999999972</v>
      </c>
      <c r="I259">
        <v>50.399999999999977</v>
      </c>
      <c r="J259">
        <v>6.5420560747663517E-2</v>
      </c>
    </row>
    <row r="260" spans="1:10">
      <c r="A260">
        <v>14</v>
      </c>
      <c r="B260">
        <v>22</v>
      </c>
      <c r="C260">
        <v>138</v>
      </c>
      <c r="D260">
        <v>173.88</v>
      </c>
      <c r="E260">
        <v>1932</v>
      </c>
      <c r="F260">
        <v>2434.3200000000002</v>
      </c>
      <c r="G260">
        <v>535.55040000000008</v>
      </c>
      <c r="H260">
        <v>35.879999999999995</v>
      </c>
      <c r="I260">
        <v>502.31999999999994</v>
      </c>
      <c r="J260">
        <v>0.20634920634920631</v>
      </c>
    </row>
    <row r="261" spans="1:10">
      <c r="A261">
        <v>14</v>
      </c>
      <c r="B261">
        <v>18</v>
      </c>
      <c r="C261">
        <v>47</v>
      </c>
      <c r="D261">
        <v>53.11</v>
      </c>
      <c r="E261">
        <v>658</v>
      </c>
      <c r="F261">
        <v>743.54</v>
      </c>
      <c r="G261">
        <v>133.8372</v>
      </c>
      <c r="H261">
        <v>6.1099999999999994</v>
      </c>
      <c r="I261">
        <v>85.539999999999992</v>
      </c>
      <c r="J261">
        <v>0.11504424778761062</v>
      </c>
    </row>
    <row r="262" spans="1:10">
      <c r="A262">
        <v>6</v>
      </c>
      <c r="B262">
        <v>32</v>
      </c>
      <c r="C262">
        <v>47</v>
      </c>
      <c r="D262">
        <v>53.11</v>
      </c>
      <c r="E262">
        <v>282</v>
      </c>
      <c r="F262">
        <v>318.66000000000003</v>
      </c>
      <c r="G262">
        <v>101.97120000000001</v>
      </c>
      <c r="H262">
        <v>6.1099999999999994</v>
      </c>
      <c r="I262">
        <v>36.659999999999997</v>
      </c>
      <c r="J262">
        <v>0.1150442477876106</v>
      </c>
    </row>
    <row r="263" spans="1:10">
      <c r="A263">
        <v>13</v>
      </c>
      <c r="B263">
        <v>8</v>
      </c>
      <c r="C263">
        <v>148</v>
      </c>
      <c r="D263">
        <v>164.28</v>
      </c>
      <c r="E263">
        <v>1924</v>
      </c>
      <c r="F263">
        <v>2135.64</v>
      </c>
      <c r="G263">
        <v>170.85120000000001</v>
      </c>
      <c r="H263">
        <v>16.28</v>
      </c>
      <c r="I263">
        <v>211.64000000000001</v>
      </c>
      <c r="J263">
        <v>9.9099099099099114E-2</v>
      </c>
    </row>
    <row r="264" spans="1:10">
      <c r="A264">
        <v>1</v>
      </c>
      <c r="B264">
        <v>20</v>
      </c>
      <c r="C264">
        <v>121</v>
      </c>
      <c r="D264">
        <v>141.57</v>
      </c>
      <c r="E264">
        <v>121</v>
      </c>
      <c r="F264">
        <v>141.57</v>
      </c>
      <c r="G264">
        <v>28.314</v>
      </c>
      <c r="H264">
        <v>20.569999999999993</v>
      </c>
      <c r="I264">
        <v>20.569999999999993</v>
      </c>
      <c r="J264">
        <v>0.14529914529914525</v>
      </c>
    </row>
    <row r="265" spans="1:10">
      <c r="A265">
        <v>7</v>
      </c>
      <c r="B265">
        <v>21</v>
      </c>
      <c r="C265">
        <v>148</v>
      </c>
      <c r="D265">
        <v>164.28</v>
      </c>
      <c r="E265">
        <v>1036</v>
      </c>
      <c r="F265">
        <v>1149.96</v>
      </c>
      <c r="G265">
        <v>241.49160000000001</v>
      </c>
      <c r="H265">
        <v>16.28</v>
      </c>
      <c r="I265">
        <v>113.96000000000001</v>
      </c>
      <c r="J265">
        <v>9.90990990990991E-2</v>
      </c>
    </row>
    <row r="266" spans="1:10">
      <c r="A266">
        <v>2</v>
      </c>
      <c r="B266">
        <v>48</v>
      </c>
      <c r="C266">
        <v>12</v>
      </c>
      <c r="D266">
        <v>15.72</v>
      </c>
      <c r="E266">
        <v>24</v>
      </c>
      <c r="F266">
        <v>31.44</v>
      </c>
      <c r="G266">
        <v>15.091200000000001</v>
      </c>
      <c r="H266">
        <v>3.7200000000000006</v>
      </c>
      <c r="I266">
        <v>7.4400000000000013</v>
      </c>
      <c r="J266">
        <v>0.23664122137404583</v>
      </c>
    </row>
    <row r="267" spans="1:10">
      <c r="A267">
        <v>1</v>
      </c>
      <c r="B267">
        <v>14</v>
      </c>
      <c r="C267">
        <v>95</v>
      </c>
      <c r="D267">
        <v>119.7</v>
      </c>
      <c r="E267">
        <v>95</v>
      </c>
      <c r="F267">
        <v>119.7</v>
      </c>
      <c r="G267">
        <v>16.758000000000003</v>
      </c>
      <c r="H267">
        <v>24.700000000000003</v>
      </c>
      <c r="I267">
        <v>24.700000000000003</v>
      </c>
      <c r="J267">
        <v>0.20634920634920637</v>
      </c>
    </row>
    <row r="268" spans="1:10">
      <c r="A268">
        <v>9</v>
      </c>
      <c r="B268">
        <v>32</v>
      </c>
      <c r="C268">
        <v>67</v>
      </c>
      <c r="D268">
        <v>83.08</v>
      </c>
      <c r="E268">
        <v>603</v>
      </c>
      <c r="F268">
        <v>747.72</v>
      </c>
      <c r="G268">
        <v>239.27040000000002</v>
      </c>
      <c r="H268">
        <v>16.079999999999998</v>
      </c>
      <c r="I268">
        <v>144.71999999999997</v>
      </c>
      <c r="J268">
        <v>0.19354838709677416</v>
      </c>
    </row>
    <row r="269" spans="1:10">
      <c r="A269">
        <v>8</v>
      </c>
      <c r="B269">
        <v>34</v>
      </c>
      <c r="C269">
        <v>73</v>
      </c>
      <c r="D269">
        <v>94.17</v>
      </c>
      <c r="E269">
        <v>584</v>
      </c>
      <c r="F269">
        <v>753.36</v>
      </c>
      <c r="G269">
        <v>256.14240000000001</v>
      </c>
      <c r="H269">
        <v>21.17</v>
      </c>
      <c r="I269">
        <v>169.36</v>
      </c>
      <c r="J269">
        <v>0.22480620155038761</v>
      </c>
    </row>
    <row r="270" spans="1:10">
      <c r="A270">
        <v>1</v>
      </c>
      <c r="B270">
        <v>6</v>
      </c>
      <c r="C270">
        <v>47</v>
      </c>
      <c r="D270">
        <v>53.11</v>
      </c>
      <c r="E270">
        <v>47</v>
      </c>
      <c r="F270">
        <v>53.11</v>
      </c>
      <c r="G270">
        <v>3.1865999999999999</v>
      </c>
      <c r="H270">
        <v>6.1099999999999994</v>
      </c>
      <c r="I270">
        <v>6.1099999999999994</v>
      </c>
      <c r="J270">
        <v>0.1150442477876106</v>
      </c>
    </row>
    <row r="271" spans="1:10">
      <c r="A271">
        <v>12</v>
      </c>
      <c r="B271">
        <v>28</v>
      </c>
      <c r="C271">
        <v>89</v>
      </c>
      <c r="D271">
        <v>117.48</v>
      </c>
      <c r="E271">
        <v>1068</v>
      </c>
      <c r="F271">
        <v>1409.76</v>
      </c>
      <c r="G271">
        <v>394.73280000000005</v>
      </c>
      <c r="H271">
        <v>28.480000000000004</v>
      </c>
      <c r="I271">
        <v>341.76000000000005</v>
      </c>
      <c r="J271">
        <v>0.24242424242424246</v>
      </c>
    </row>
    <row r="272" spans="1:10">
      <c r="A272">
        <v>14</v>
      </c>
      <c r="B272">
        <v>28</v>
      </c>
      <c r="C272">
        <v>55</v>
      </c>
      <c r="D272">
        <v>58.3</v>
      </c>
      <c r="E272">
        <v>770</v>
      </c>
      <c r="F272">
        <v>816.19999999999993</v>
      </c>
      <c r="G272">
        <v>228.536</v>
      </c>
      <c r="H272">
        <v>3.2999999999999972</v>
      </c>
      <c r="I272">
        <v>46.19999999999996</v>
      </c>
      <c r="J272">
        <v>5.6603773584905613E-2</v>
      </c>
    </row>
    <row r="273" spans="1:10">
      <c r="A273">
        <v>2</v>
      </c>
      <c r="B273">
        <v>31</v>
      </c>
      <c r="C273">
        <v>89</v>
      </c>
      <c r="D273">
        <v>117.48</v>
      </c>
      <c r="E273">
        <v>178</v>
      </c>
      <c r="F273">
        <v>234.96</v>
      </c>
      <c r="G273">
        <v>72.837600000000009</v>
      </c>
      <c r="H273">
        <v>28.480000000000004</v>
      </c>
      <c r="I273">
        <v>56.960000000000008</v>
      </c>
      <c r="J273">
        <v>0.24242424242424246</v>
      </c>
    </row>
    <row r="274" spans="1:10">
      <c r="A274">
        <v>6</v>
      </c>
      <c r="B274">
        <v>20</v>
      </c>
      <c r="C274">
        <v>150</v>
      </c>
      <c r="D274">
        <v>210</v>
      </c>
      <c r="E274">
        <v>900</v>
      </c>
      <c r="F274">
        <v>1260</v>
      </c>
      <c r="G274">
        <v>252</v>
      </c>
      <c r="H274">
        <v>60</v>
      </c>
      <c r="I274">
        <v>360</v>
      </c>
      <c r="J274">
        <v>0.2857142857142857</v>
      </c>
    </row>
    <row r="275" spans="1:10">
      <c r="A275">
        <v>14</v>
      </c>
      <c r="B275">
        <v>43</v>
      </c>
      <c r="C275">
        <v>44</v>
      </c>
      <c r="D275">
        <v>48.4</v>
      </c>
      <c r="E275">
        <v>616</v>
      </c>
      <c r="F275">
        <v>677.6</v>
      </c>
      <c r="G275">
        <v>291.36799999999999</v>
      </c>
      <c r="H275">
        <v>4.3999999999999986</v>
      </c>
      <c r="I275">
        <v>61.59999999999998</v>
      </c>
      <c r="J275">
        <v>9.090909090909087E-2</v>
      </c>
    </row>
    <row r="276" spans="1:10">
      <c r="A276">
        <v>10</v>
      </c>
      <c r="B276">
        <v>27</v>
      </c>
      <c r="C276">
        <v>121</v>
      </c>
      <c r="D276">
        <v>141.57</v>
      </c>
      <c r="E276">
        <v>1210</v>
      </c>
      <c r="F276">
        <v>1415.7</v>
      </c>
      <c r="G276">
        <v>382.23900000000003</v>
      </c>
      <c r="H276">
        <v>20.569999999999993</v>
      </c>
      <c r="I276">
        <v>205.69999999999993</v>
      </c>
      <c r="J276">
        <v>0.14529914529914525</v>
      </c>
    </row>
    <row r="277" spans="1:10">
      <c r="A277">
        <v>11</v>
      </c>
      <c r="B277">
        <v>13</v>
      </c>
      <c r="C277">
        <v>112</v>
      </c>
      <c r="D277">
        <v>146.72</v>
      </c>
      <c r="E277">
        <v>1232</v>
      </c>
      <c r="F277">
        <v>1613.92</v>
      </c>
      <c r="G277">
        <v>209.80960000000002</v>
      </c>
      <c r="H277">
        <v>34.72</v>
      </c>
      <c r="I277">
        <v>381.91999999999996</v>
      </c>
      <c r="J277">
        <v>0.23664122137404578</v>
      </c>
    </row>
    <row r="278" spans="1:10">
      <c r="A278">
        <v>4</v>
      </c>
      <c r="B278">
        <v>53</v>
      </c>
      <c r="C278">
        <v>90</v>
      </c>
      <c r="D278">
        <v>115.2</v>
      </c>
      <c r="E278">
        <v>360</v>
      </c>
      <c r="F278">
        <v>460.8</v>
      </c>
      <c r="G278">
        <v>244.22400000000002</v>
      </c>
      <c r="H278">
        <v>25.200000000000003</v>
      </c>
      <c r="I278">
        <v>100.80000000000001</v>
      </c>
      <c r="J278">
        <v>0.21875000000000003</v>
      </c>
    </row>
    <row r="279" spans="1:10">
      <c r="A279">
        <v>9</v>
      </c>
      <c r="B279">
        <v>19</v>
      </c>
      <c r="C279">
        <v>83</v>
      </c>
      <c r="D279">
        <v>94.62</v>
      </c>
      <c r="E279">
        <v>747</v>
      </c>
      <c r="F279">
        <v>851.58</v>
      </c>
      <c r="G279">
        <v>161.80020000000002</v>
      </c>
      <c r="H279">
        <v>11.620000000000005</v>
      </c>
      <c r="I279">
        <v>104.58000000000004</v>
      </c>
      <c r="J279">
        <v>0.1228070175438597</v>
      </c>
    </row>
    <row r="280" spans="1:10">
      <c r="A280">
        <v>2</v>
      </c>
      <c r="B280">
        <v>48</v>
      </c>
      <c r="C280">
        <v>126</v>
      </c>
      <c r="D280">
        <v>162.54</v>
      </c>
      <c r="E280">
        <v>252</v>
      </c>
      <c r="F280">
        <v>325.08</v>
      </c>
      <c r="G280">
        <v>156.0384</v>
      </c>
      <c r="H280">
        <v>36.539999999999992</v>
      </c>
      <c r="I280">
        <v>73.079999999999984</v>
      </c>
      <c r="J280">
        <v>0.22480620155038755</v>
      </c>
    </row>
    <row r="281" spans="1:10">
      <c r="A281">
        <v>7</v>
      </c>
      <c r="B281">
        <v>45</v>
      </c>
      <c r="C281">
        <v>112</v>
      </c>
      <c r="D281">
        <v>146.72</v>
      </c>
      <c r="E281">
        <v>784</v>
      </c>
      <c r="F281">
        <v>1027.04</v>
      </c>
      <c r="G281">
        <v>462.16800000000001</v>
      </c>
      <c r="H281">
        <v>34.72</v>
      </c>
      <c r="I281">
        <v>243.04</v>
      </c>
      <c r="J281">
        <v>0.23664122137404581</v>
      </c>
    </row>
    <row r="282" spans="1:10">
      <c r="A282">
        <v>6</v>
      </c>
      <c r="B282">
        <v>8</v>
      </c>
      <c r="C282">
        <v>98</v>
      </c>
      <c r="D282">
        <v>103.88</v>
      </c>
      <c r="E282">
        <v>588</v>
      </c>
      <c r="F282">
        <v>623.28</v>
      </c>
      <c r="G282">
        <v>49.862400000000001</v>
      </c>
      <c r="H282">
        <v>5.8799999999999955</v>
      </c>
      <c r="I282">
        <v>35.279999999999973</v>
      </c>
      <c r="J282">
        <v>5.660377358490562E-2</v>
      </c>
    </row>
    <row r="283" spans="1:10">
      <c r="A283">
        <v>5</v>
      </c>
      <c r="B283">
        <v>39</v>
      </c>
      <c r="C283">
        <v>105</v>
      </c>
      <c r="D283">
        <v>142.80000000000001</v>
      </c>
      <c r="E283">
        <v>525</v>
      </c>
      <c r="F283">
        <v>714</v>
      </c>
      <c r="G283">
        <v>278.46000000000004</v>
      </c>
      <c r="H283">
        <v>37.800000000000011</v>
      </c>
      <c r="I283">
        <v>189.00000000000006</v>
      </c>
      <c r="J283">
        <v>0.26470588235294124</v>
      </c>
    </row>
    <row r="284" spans="1:10">
      <c r="A284">
        <v>8</v>
      </c>
      <c r="B284">
        <v>14</v>
      </c>
      <c r="C284">
        <v>120</v>
      </c>
      <c r="D284">
        <v>162</v>
      </c>
      <c r="E284">
        <v>960</v>
      </c>
      <c r="F284">
        <v>1296</v>
      </c>
      <c r="G284">
        <v>181.44000000000003</v>
      </c>
      <c r="H284">
        <v>42</v>
      </c>
      <c r="I284">
        <v>336</v>
      </c>
      <c r="J284">
        <v>0.25925925925925924</v>
      </c>
    </row>
    <row r="285" spans="1:10">
      <c r="A285">
        <v>15</v>
      </c>
      <c r="B285">
        <v>19</v>
      </c>
      <c r="C285">
        <v>148</v>
      </c>
      <c r="D285">
        <v>201.28</v>
      </c>
      <c r="E285">
        <v>2220</v>
      </c>
      <c r="F285">
        <v>3019.2</v>
      </c>
      <c r="G285">
        <v>573.64800000000002</v>
      </c>
      <c r="H285">
        <v>53.28</v>
      </c>
      <c r="I285">
        <v>799.2</v>
      </c>
      <c r="J285">
        <v>0.26470588235294124</v>
      </c>
    </row>
    <row r="286" spans="1:10">
      <c r="A286">
        <v>14</v>
      </c>
      <c r="B286">
        <v>44</v>
      </c>
      <c r="C286">
        <v>134</v>
      </c>
      <c r="D286">
        <v>156.78</v>
      </c>
      <c r="E286">
        <v>1876</v>
      </c>
      <c r="F286">
        <v>2194.92</v>
      </c>
      <c r="G286">
        <v>965.76480000000004</v>
      </c>
      <c r="H286">
        <v>22.78</v>
      </c>
      <c r="I286">
        <v>318.92</v>
      </c>
      <c r="J286">
        <v>0.14529914529914531</v>
      </c>
    </row>
    <row r="287" spans="1:10">
      <c r="A287">
        <v>11</v>
      </c>
      <c r="B287">
        <v>0</v>
      </c>
      <c r="C287">
        <v>13</v>
      </c>
      <c r="D287">
        <v>16.64</v>
      </c>
      <c r="E287">
        <v>143</v>
      </c>
      <c r="F287">
        <v>183.04</v>
      </c>
      <c r="G287">
        <v>0</v>
      </c>
      <c r="H287">
        <v>3.6400000000000006</v>
      </c>
      <c r="I287">
        <v>40.040000000000006</v>
      </c>
      <c r="J287">
        <v>0.21875000000000006</v>
      </c>
    </row>
    <row r="288" spans="1:10">
      <c r="A288">
        <v>6</v>
      </c>
      <c r="B288">
        <v>27</v>
      </c>
      <c r="C288">
        <v>141</v>
      </c>
      <c r="D288">
        <v>149.46</v>
      </c>
      <c r="E288">
        <v>846</v>
      </c>
      <c r="F288">
        <v>896.76</v>
      </c>
      <c r="G288">
        <v>242.12520000000001</v>
      </c>
      <c r="H288">
        <v>8.460000000000008</v>
      </c>
      <c r="I288">
        <v>50.760000000000048</v>
      </c>
      <c r="J288">
        <v>5.6603773584905717E-2</v>
      </c>
    </row>
    <row r="289" spans="1:10">
      <c r="A289">
        <v>9</v>
      </c>
      <c r="B289">
        <v>20</v>
      </c>
      <c r="C289">
        <v>138</v>
      </c>
      <c r="D289">
        <v>173.88</v>
      </c>
      <c r="E289">
        <v>1242</v>
      </c>
      <c r="F289">
        <v>1564.92</v>
      </c>
      <c r="G289">
        <v>312.98400000000004</v>
      </c>
      <c r="H289">
        <v>35.879999999999995</v>
      </c>
      <c r="I289">
        <v>322.91999999999996</v>
      </c>
      <c r="J289">
        <v>0.20634920634920631</v>
      </c>
    </row>
    <row r="290" spans="1:10">
      <c r="A290">
        <v>9</v>
      </c>
      <c r="B290">
        <v>17</v>
      </c>
      <c r="C290">
        <v>133</v>
      </c>
      <c r="D290">
        <v>155.61000000000001</v>
      </c>
      <c r="E290">
        <v>1197</v>
      </c>
      <c r="F290">
        <v>1400.49</v>
      </c>
      <c r="G290">
        <v>238.08330000000001</v>
      </c>
      <c r="H290">
        <v>22.610000000000014</v>
      </c>
      <c r="I290">
        <v>203.49000000000012</v>
      </c>
      <c r="J290">
        <v>0.14529914529914539</v>
      </c>
    </row>
    <row r="291" spans="1:10">
      <c r="A291">
        <v>8</v>
      </c>
      <c r="B291">
        <v>28</v>
      </c>
      <c r="C291">
        <v>112</v>
      </c>
      <c r="D291">
        <v>146.72</v>
      </c>
      <c r="E291">
        <v>896</v>
      </c>
      <c r="F291">
        <v>1173.76</v>
      </c>
      <c r="G291">
        <v>328.65280000000001</v>
      </c>
      <c r="H291">
        <v>34.72</v>
      </c>
      <c r="I291">
        <v>277.76</v>
      </c>
      <c r="J291">
        <v>0.23664122137404581</v>
      </c>
    </row>
    <row r="292" spans="1:10">
      <c r="A292">
        <v>6</v>
      </c>
      <c r="B292">
        <v>27</v>
      </c>
      <c r="C292">
        <v>37</v>
      </c>
      <c r="D292">
        <v>49.21</v>
      </c>
      <c r="E292">
        <v>222</v>
      </c>
      <c r="F292">
        <v>295.26</v>
      </c>
      <c r="G292">
        <v>79.720200000000006</v>
      </c>
      <c r="H292">
        <v>12.21</v>
      </c>
      <c r="I292">
        <v>73.260000000000005</v>
      </c>
      <c r="J292">
        <v>0.24812030075187971</v>
      </c>
    </row>
    <row r="293" spans="1:10">
      <c r="A293">
        <v>6</v>
      </c>
      <c r="B293">
        <v>27</v>
      </c>
      <c r="C293">
        <v>105</v>
      </c>
      <c r="D293">
        <v>142.80000000000001</v>
      </c>
      <c r="E293">
        <v>630</v>
      </c>
      <c r="F293">
        <v>856.80000000000007</v>
      </c>
      <c r="G293">
        <v>231.33600000000004</v>
      </c>
      <c r="H293">
        <v>37.800000000000011</v>
      </c>
      <c r="I293">
        <v>226.80000000000007</v>
      </c>
      <c r="J293">
        <v>0.26470588235294124</v>
      </c>
    </row>
    <row r="294" spans="1:10">
      <c r="A294">
        <v>11</v>
      </c>
      <c r="B294">
        <v>31</v>
      </c>
      <c r="C294">
        <v>133</v>
      </c>
      <c r="D294">
        <v>155.61000000000001</v>
      </c>
      <c r="E294">
        <v>1463</v>
      </c>
      <c r="F294">
        <v>1711.71</v>
      </c>
      <c r="G294">
        <v>530.63009999999997</v>
      </c>
      <c r="H294">
        <v>22.610000000000014</v>
      </c>
      <c r="I294">
        <v>248.71000000000015</v>
      </c>
      <c r="J294">
        <v>0.14529914529914539</v>
      </c>
    </row>
    <row r="295" spans="1:10">
      <c r="A295">
        <v>3</v>
      </c>
      <c r="B295">
        <v>35</v>
      </c>
      <c r="C295">
        <v>44</v>
      </c>
      <c r="D295">
        <v>48.84</v>
      </c>
      <c r="E295">
        <v>132</v>
      </c>
      <c r="F295">
        <v>146.52000000000001</v>
      </c>
      <c r="G295">
        <v>51.282000000000004</v>
      </c>
      <c r="H295">
        <v>4.8400000000000034</v>
      </c>
      <c r="I295">
        <v>14.52000000000001</v>
      </c>
      <c r="J295">
        <v>9.9099099099099155E-2</v>
      </c>
    </row>
    <row r="296" spans="1:10">
      <c r="A296">
        <v>14</v>
      </c>
      <c r="B296">
        <v>14</v>
      </c>
      <c r="C296">
        <v>89</v>
      </c>
      <c r="D296">
        <v>117.48</v>
      </c>
      <c r="E296">
        <v>1246</v>
      </c>
      <c r="F296">
        <v>1644.72</v>
      </c>
      <c r="G296">
        <v>230.26080000000002</v>
      </c>
      <c r="H296">
        <v>28.480000000000004</v>
      </c>
      <c r="I296">
        <v>398.72</v>
      </c>
      <c r="J296">
        <v>0.24242424242424243</v>
      </c>
    </row>
    <row r="297" spans="1:10">
      <c r="A297">
        <v>13</v>
      </c>
      <c r="B297">
        <v>7</v>
      </c>
      <c r="C297">
        <v>148</v>
      </c>
      <c r="D297">
        <v>164.28</v>
      </c>
      <c r="E297">
        <v>1924</v>
      </c>
      <c r="F297">
        <v>2135.64</v>
      </c>
      <c r="G297">
        <v>149.4948</v>
      </c>
      <c r="H297">
        <v>16.28</v>
      </c>
      <c r="I297">
        <v>211.64000000000001</v>
      </c>
      <c r="J297">
        <v>9.9099099099099114E-2</v>
      </c>
    </row>
    <row r="298" spans="1:10">
      <c r="A298">
        <v>8</v>
      </c>
      <c r="B298">
        <v>29</v>
      </c>
      <c r="C298">
        <v>18</v>
      </c>
      <c r="D298">
        <v>24.66</v>
      </c>
      <c r="E298">
        <v>144</v>
      </c>
      <c r="F298">
        <v>197.28</v>
      </c>
      <c r="G298">
        <v>57.211199999999998</v>
      </c>
      <c r="H298">
        <v>6.66</v>
      </c>
      <c r="I298">
        <v>53.28</v>
      </c>
      <c r="J298">
        <v>0.27007299270072993</v>
      </c>
    </row>
    <row r="299" spans="1:10">
      <c r="A299">
        <v>3</v>
      </c>
      <c r="B299">
        <v>10</v>
      </c>
      <c r="C299">
        <v>37</v>
      </c>
      <c r="D299">
        <v>41.81</v>
      </c>
      <c r="E299">
        <v>111</v>
      </c>
      <c r="F299">
        <v>125.43</v>
      </c>
      <c r="G299">
        <v>12.543000000000001</v>
      </c>
      <c r="H299">
        <v>4.8100000000000023</v>
      </c>
      <c r="I299">
        <v>14.430000000000007</v>
      </c>
      <c r="J299">
        <v>0.11504424778761067</v>
      </c>
    </row>
    <row r="300" spans="1:10">
      <c r="A300">
        <v>1</v>
      </c>
      <c r="B300">
        <v>35</v>
      </c>
      <c r="C300">
        <v>89</v>
      </c>
      <c r="D300">
        <v>117.48</v>
      </c>
      <c r="E300">
        <v>89</v>
      </c>
      <c r="F300">
        <v>117.48</v>
      </c>
      <c r="G300">
        <v>41.118000000000002</v>
      </c>
      <c r="H300">
        <v>28.480000000000004</v>
      </c>
      <c r="I300">
        <v>28.480000000000004</v>
      </c>
      <c r="J300">
        <v>0.24242424242424246</v>
      </c>
    </row>
    <row r="301" spans="1:10">
      <c r="A301">
        <v>13</v>
      </c>
      <c r="B301">
        <v>25</v>
      </c>
      <c r="C301">
        <v>105</v>
      </c>
      <c r="D301">
        <v>142.80000000000001</v>
      </c>
      <c r="E301">
        <v>1365</v>
      </c>
      <c r="F301">
        <v>1856.4</v>
      </c>
      <c r="G301">
        <v>464.1</v>
      </c>
      <c r="H301">
        <v>37.800000000000011</v>
      </c>
      <c r="I301">
        <v>491.40000000000015</v>
      </c>
      <c r="J301">
        <v>0.26470588235294124</v>
      </c>
    </row>
    <row r="302" spans="1:10">
      <c r="A302">
        <v>6</v>
      </c>
      <c r="B302">
        <v>18</v>
      </c>
      <c r="C302">
        <v>73</v>
      </c>
      <c r="D302">
        <v>94.17</v>
      </c>
      <c r="E302">
        <v>438</v>
      </c>
      <c r="F302">
        <v>565.02</v>
      </c>
      <c r="G302">
        <v>101.70359999999999</v>
      </c>
      <c r="H302">
        <v>21.17</v>
      </c>
      <c r="I302">
        <v>127.02000000000001</v>
      </c>
      <c r="J302">
        <v>0.22480620155038764</v>
      </c>
    </row>
    <row r="303" spans="1:10">
      <c r="A303">
        <v>6</v>
      </c>
      <c r="B303">
        <v>36</v>
      </c>
      <c r="C303">
        <v>112</v>
      </c>
      <c r="D303">
        <v>122.08</v>
      </c>
      <c r="E303">
        <v>672</v>
      </c>
      <c r="F303">
        <v>732.48</v>
      </c>
      <c r="G303">
        <v>263.69279999999998</v>
      </c>
      <c r="H303">
        <v>10.079999999999998</v>
      </c>
      <c r="I303">
        <v>60.47999999999999</v>
      </c>
      <c r="J303">
        <v>8.2568807339449532E-2</v>
      </c>
    </row>
    <row r="304" spans="1:10">
      <c r="A304">
        <v>15</v>
      </c>
      <c r="B304">
        <v>10</v>
      </c>
      <c r="C304">
        <v>13</v>
      </c>
      <c r="D304">
        <v>16.64</v>
      </c>
      <c r="E304">
        <v>195</v>
      </c>
      <c r="F304">
        <v>249.6</v>
      </c>
      <c r="G304">
        <v>24.96</v>
      </c>
      <c r="H304">
        <v>3.6400000000000006</v>
      </c>
      <c r="I304">
        <v>54.600000000000009</v>
      </c>
      <c r="J304">
        <v>0.21875000000000003</v>
      </c>
    </row>
    <row r="305" spans="1:10">
      <c r="A305">
        <v>8</v>
      </c>
      <c r="B305">
        <v>11</v>
      </c>
      <c r="C305">
        <v>90</v>
      </c>
      <c r="D305">
        <v>96.3</v>
      </c>
      <c r="E305">
        <v>720</v>
      </c>
      <c r="F305">
        <v>770.4</v>
      </c>
      <c r="G305">
        <v>84.744</v>
      </c>
      <c r="H305">
        <v>6.2999999999999972</v>
      </c>
      <c r="I305">
        <v>50.399999999999977</v>
      </c>
      <c r="J305">
        <v>6.5420560747663517E-2</v>
      </c>
    </row>
    <row r="306" spans="1:10">
      <c r="A306">
        <v>7</v>
      </c>
      <c r="B306">
        <v>38</v>
      </c>
      <c r="C306">
        <v>73</v>
      </c>
      <c r="D306">
        <v>94.17</v>
      </c>
      <c r="E306">
        <v>511</v>
      </c>
      <c r="F306">
        <v>659.19</v>
      </c>
      <c r="G306">
        <v>250.49220000000003</v>
      </c>
      <c r="H306">
        <v>21.17</v>
      </c>
      <c r="I306">
        <v>148.19</v>
      </c>
      <c r="J306">
        <v>0.22480620155038758</v>
      </c>
    </row>
    <row r="307" spans="1:10">
      <c r="A307">
        <v>15</v>
      </c>
      <c r="B307">
        <v>23</v>
      </c>
      <c r="C307">
        <v>133</v>
      </c>
      <c r="D307">
        <v>155.61000000000001</v>
      </c>
      <c r="E307">
        <v>1995</v>
      </c>
      <c r="F307">
        <v>2334.15</v>
      </c>
      <c r="G307">
        <v>536.85450000000003</v>
      </c>
      <c r="H307">
        <v>22.610000000000014</v>
      </c>
      <c r="I307">
        <v>339.1500000000002</v>
      </c>
      <c r="J307">
        <v>0.14529914529914539</v>
      </c>
    </row>
    <row r="308" spans="1:10">
      <c r="A308">
        <v>15</v>
      </c>
      <c r="B308">
        <v>54</v>
      </c>
      <c r="C308">
        <v>67</v>
      </c>
      <c r="D308">
        <v>85.76</v>
      </c>
      <c r="E308">
        <v>1005</v>
      </c>
      <c r="F308">
        <v>1286.4000000000001</v>
      </c>
      <c r="G308">
        <v>694.65600000000006</v>
      </c>
      <c r="H308">
        <v>18.760000000000005</v>
      </c>
      <c r="I308">
        <v>281.40000000000009</v>
      </c>
      <c r="J308">
        <v>0.21875000000000006</v>
      </c>
    </row>
    <row r="309" spans="1:10">
      <c r="A309">
        <v>13</v>
      </c>
      <c r="B309">
        <v>53</v>
      </c>
      <c r="C309">
        <v>18</v>
      </c>
      <c r="D309">
        <v>24.66</v>
      </c>
      <c r="E309">
        <v>234</v>
      </c>
      <c r="F309">
        <v>320.58</v>
      </c>
      <c r="G309">
        <v>169.9074</v>
      </c>
      <c r="H309">
        <v>6.66</v>
      </c>
      <c r="I309">
        <v>86.58</v>
      </c>
      <c r="J309">
        <v>0.27007299270072993</v>
      </c>
    </row>
    <row r="310" spans="1:10">
      <c r="A310">
        <v>2</v>
      </c>
      <c r="B310">
        <v>38</v>
      </c>
      <c r="C310">
        <v>44</v>
      </c>
      <c r="D310">
        <v>48.84</v>
      </c>
      <c r="E310">
        <v>88</v>
      </c>
      <c r="F310">
        <v>97.68</v>
      </c>
      <c r="G310">
        <v>37.118400000000001</v>
      </c>
      <c r="H310">
        <v>4.8400000000000034</v>
      </c>
      <c r="I310">
        <v>9.6800000000000068</v>
      </c>
      <c r="J310">
        <v>9.9099099099099155E-2</v>
      </c>
    </row>
    <row r="311" spans="1:10">
      <c r="A311">
        <v>1</v>
      </c>
      <c r="B311">
        <v>33</v>
      </c>
      <c r="C311">
        <v>71</v>
      </c>
      <c r="D311">
        <v>80.94</v>
      </c>
      <c r="E311">
        <v>71</v>
      </c>
      <c r="F311">
        <v>80.94</v>
      </c>
      <c r="G311">
        <v>26.7102</v>
      </c>
      <c r="H311">
        <v>9.9399999999999977</v>
      </c>
      <c r="I311">
        <v>9.9399999999999977</v>
      </c>
      <c r="J311">
        <v>0.12280701754385963</v>
      </c>
    </row>
    <row r="312" spans="1:10">
      <c r="A312">
        <v>6</v>
      </c>
      <c r="B312">
        <v>32</v>
      </c>
      <c r="C312">
        <v>76</v>
      </c>
      <c r="D312">
        <v>82.08</v>
      </c>
      <c r="E312">
        <v>456</v>
      </c>
      <c r="F312">
        <v>492.48</v>
      </c>
      <c r="G312">
        <v>157.59360000000001</v>
      </c>
      <c r="H312">
        <v>6.0799999999999983</v>
      </c>
      <c r="I312">
        <v>36.47999999999999</v>
      </c>
      <c r="J312">
        <v>7.4074074074074056E-2</v>
      </c>
    </row>
    <row r="313" spans="1:10">
      <c r="A313">
        <v>3</v>
      </c>
      <c r="B313">
        <v>36</v>
      </c>
      <c r="C313">
        <v>148</v>
      </c>
      <c r="D313">
        <v>201.28</v>
      </c>
      <c r="E313">
        <v>444</v>
      </c>
      <c r="F313">
        <v>603.84</v>
      </c>
      <c r="G313">
        <v>217.38239999999999</v>
      </c>
      <c r="H313">
        <v>53.28</v>
      </c>
      <c r="I313">
        <v>159.84</v>
      </c>
      <c r="J313">
        <v>0.26470588235294118</v>
      </c>
    </row>
    <row r="314" spans="1:10">
      <c r="A314">
        <v>11</v>
      </c>
      <c r="B314">
        <v>37</v>
      </c>
      <c r="C314">
        <v>44</v>
      </c>
      <c r="D314">
        <v>48.84</v>
      </c>
      <c r="E314">
        <v>484</v>
      </c>
      <c r="F314">
        <v>537.24</v>
      </c>
      <c r="G314">
        <v>198.77879999999999</v>
      </c>
      <c r="H314">
        <v>4.8400000000000034</v>
      </c>
      <c r="I314">
        <v>53.240000000000038</v>
      </c>
      <c r="J314">
        <v>9.9099099099099169E-2</v>
      </c>
    </row>
    <row r="315" spans="1:10">
      <c r="A315">
        <v>12</v>
      </c>
      <c r="B315">
        <v>54</v>
      </c>
      <c r="C315">
        <v>95</v>
      </c>
      <c r="D315">
        <v>119.7</v>
      </c>
      <c r="E315">
        <v>1140</v>
      </c>
      <c r="F315">
        <v>1436.4</v>
      </c>
      <c r="G315">
        <v>775.65600000000006</v>
      </c>
      <c r="H315">
        <v>24.700000000000003</v>
      </c>
      <c r="I315">
        <v>296.40000000000003</v>
      </c>
      <c r="J315">
        <v>0.20634920634920637</v>
      </c>
    </row>
    <row r="316" spans="1:10">
      <c r="A316">
        <v>2</v>
      </c>
      <c r="B316">
        <v>28</v>
      </c>
      <c r="C316">
        <v>13</v>
      </c>
      <c r="D316">
        <v>16.64</v>
      </c>
      <c r="E316">
        <v>26</v>
      </c>
      <c r="F316">
        <v>33.28</v>
      </c>
      <c r="G316">
        <v>9.3184000000000005</v>
      </c>
      <c r="H316">
        <v>3.6400000000000006</v>
      </c>
      <c r="I316">
        <v>7.2800000000000011</v>
      </c>
      <c r="J316">
        <v>0.21875000000000003</v>
      </c>
    </row>
    <row r="317" spans="1:10">
      <c r="A317">
        <v>13</v>
      </c>
      <c r="B317">
        <v>8</v>
      </c>
      <c r="C317">
        <v>18</v>
      </c>
      <c r="D317">
        <v>24.66</v>
      </c>
      <c r="E317">
        <v>234</v>
      </c>
      <c r="F317">
        <v>320.58</v>
      </c>
      <c r="G317">
        <v>25.6464</v>
      </c>
      <c r="H317">
        <v>6.66</v>
      </c>
      <c r="I317">
        <v>86.58</v>
      </c>
      <c r="J317">
        <v>0.27007299270072993</v>
      </c>
    </row>
    <row r="318" spans="1:10">
      <c r="A318">
        <v>2</v>
      </c>
      <c r="B318">
        <v>51</v>
      </c>
      <c r="C318">
        <v>150</v>
      </c>
      <c r="D318">
        <v>210</v>
      </c>
      <c r="E318">
        <v>300</v>
      </c>
      <c r="F318">
        <v>420</v>
      </c>
      <c r="G318">
        <v>214.20000000000002</v>
      </c>
      <c r="H318">
        <v>60</v>
      </c>
      <c r="I318">
        <v>120</v>
      </c>
      <c r="J318">
        <v>0.2857142857142857</v>
      </c>
    </row>
    <row r="319" spans="1:10">
      <c r="A319">
        <v>10</v>
      </c>
      <c r="B319">
        <v>11</v>
      </c>
      <c r="C319">
        <v>48</v>
      </c>
      <c r="D319">
        <v>57.12</v>
      </c>
      <c r="E319">
        <v>480</v>
      </c>
      <c r="F319">
        <v>571.20000000000005</v>
      </c>
      <c r="G319">
        <v>62.832000000000008</v>
      </c>
      <c r="H319">
        <v>9.1199999999999974</v>
      </c>
      <c r="I319">
        <v>91.199999999999974</v>
      </c>
      <c r="J319">
        <v>0.15966386554621842</v>
      </c>
    </row>
    <row r="320" spans="1:10">
      <c r="A320">
        <v>6</v>
      </c>
      <c r="B320">
        <v>36</v>
      </c>
      <c r="C320">
        <v>138</v>
      </c>
      <c r="D320">
        <v>173.88</v>
      </c>
      <c r="E320">
        <v>828</v>
      </c>
      <c r="F320">
        <v>1043.28</v>
      </c>
      <c r="G320">
        <v>375.58079999999995</v>
      </c>
      <c r="H320">
        <v>35.879999999999995</v>
      </c>
      <c r="I320">
        <v>215.27999999999997</v>
      </c>
      <c r="J320">
        <v>0.20634920634920634</v>
      </c>
    </row>
    <row r="321" spans="1:10">
      <c r="A321">
        <v>9</v>
      </c>
      <c r="B321">
        <v>12</v>
      </c>
      <c r="C321">
        <v>89</v>
      </c>
      <c r="D321">
        <v>117.48</v>
      </c>
      <c r="E321">
        <v>801</v>
      </c>
      <c r="F321">
        <v>1057.32</v>
      </c>
      <c r="G321">
        <v>126.87839999999998</v>
      </c>
      <c r="H321">
        <v>28.480000000000004</v>
      </c>
      <c r="I321">
        <v>256.32000000000005</v>
      </c>
      <c r="J321">
        <v>0.24242424242424249</v>
      </c>
    </row>
    <row r="322" spans="1:10">
      <c r="A322">
        <v>2</v>
      </c>
      <c r="B322">
        <v>22</v>
      </c>
      <c r="C322">
        <v>98</v>
      </c>
      <c r="D322">
        <v>103.88</v>
      </c>
      <c r="E322">
        <v>196</v>
      </c>
      <c r="F322">
        <v>207.76</v>
      </c>
      <c r="G322">
        <v>45.7072</v>
      </c>
      <c r="H322">
        <v>5.8799999999999955</v>
      </c>
      <c r="I322">
        <v>11.759999999999991</v>
      </c>
      <c r="J322">
        <v>5.660377358490562E-2</v>
      </c>
    </row>
    <row r="323" spans="1:10">
      <c r="A323">
        <v>11</v>
      </c>
      <c r="B323">
        <v>24</v>
      </c>
      <c r="C323">
        <v>148</v>
      </c>
      <c r="D323">
        <v>201.28</v>
      </c>
      <c r="E323">
        <v>1628</v>
      </c>
      <c r="F323">
        <v>2214.08</v>
      </c>
      <c r="G323">
        <v>531.37919999999997</v>
      </c>
      <c r="H323">
        <v>53.28</v>
      </c>
      <c r="I323">
        <v>586.08000000000004</v>
      </c>
      <c r="J323">
        <v>0.26470588235294118</v>
      </c>
    </row>
    <row r="324" spans="1:10">
      <c r="A324">
        <v>12</v>
      </c>
      <c r="B324">
        <v>1</v>
      </c>
      <c r="C324">
        <v>89</v>
      </c>
      <c r="D324">
        <v>117.48</v>
      </c>
      <c r="E324">
        <v>1068</v>
      </c>
      <c r="F324">
        <v>1409.76</v>
      </c>
      <c r="G324">
        <v>14.0976</v>
      </c>
      <c r="H324">
        <v>28.480000000000004</v>
      </c>
      <c r="I324">
        <v>341.76000000000005</v>
      </c>
      <c r="J324">
        <v>0.24242424242424246</v>
      </c>
    </row>
    <row r="325" spans="1:10">
      <c r="A325">
        <v>13</v>
      </c>
      <c r="B325">
        <v>30</v>
      </c>
      <c r="C325">
        <v>98</v>
      </c>
      <c r="D325">
        <v>103.88</v>
      </c>
      <c r="E325">
        <v>1274</v>
      </c>
      <c r="F325">
        <v>1350.44</v>
      </c>
      <c r="G325">
        <v>405.13200000000001</v>
      </c>
      <c r="H325">
        <v>5.8799999999999955</v>
      </c>
      <c r="I325">
        <v>76.439999999999941</v>
      </c>
      <c r="J325">
        <v>5.6603773584905613E-2</v>
      </c>
    </row>
    <row r="326" spans="1:10">
      <c r="A326">
        <v>2</v>
      </c>
      <c r="B326">
        <v>7</v>
      </c>
      <c r="C326">
        <v>105</v>
      </c>
      <c r="D326">
        <v>142.80000000000001</v>
      </c>
      <c r="E326">
        <v>210</v>
      </c>
      <c r="F326">
        <v>285.60000000000002</v>
      </c>
      <c r="G326">
        <v>19.992000000000004</v>
      </c>
      <c r="H326">
        <v>37.800000000000011</v>
      </c>
      <c r="I326">
        <v>75.600000000000023</v>
      </c>
      <c r="J326">
        <v>0.26470588235294124</v>
      </c>
    </row>
    <row r="327" spans="1:10">
      <c r="A327">
        <v>3</v>
      </c>
      <c r="B327">
        <v>9</v>
      </c>
      <c r="C327">
        <v>105</v>
      </c>
      <c r="D327">
        <v>142.80000000000001</v>
      </c>
      <c r="E327">
        <v>315</v>
      </c>
      <c r="F327">
        <v>428.4</v>
      </c>
      <c r="G327">
        <v>38.555999999999997</v>
      </c>
      <c r="H327">
        <v>37.800000000000011</v>
      </c>
      <c r="I327">
        <v>113.40000000000003</v>
      </c>
      <c r="J327">
        <v>0.26470588235294129</v>
      </c>
    </row>
    <row r="328" spans="1:10">
      <c r="A328">
        <v>2</v>
      </c>
      <c r="B328">
        <v>5</v>
      </c>
      <c r="C328">
        <v>90</v>
      </c>
      <c r="D328">
        <v>115.2</v>
      </c>
      <c r="E328">
        <v>180</v>
      </c>
      <c r="F328">
        <v>230.4</v>
      </c>
      <c r="G328">
        <v>11.520000000000001</v>
      </c>
      <c r="H328">
        <v>25.200000000000003</v>
      </c>
      <c r="I328">
        <v>50.400000000000006</v>
      </c>
      <c r="J328">
        <v>0.21875000000000003</v>
      </c>
    </row>
    <row r="329" spans="1:10">
      <c r="A329">
        <v>7</v>
      </c>
      <c r="B329">
        <v>24</v>
      </c>
      <c r="C329">
        <v>18</v>
      </c>
      <c r="D329">
        <v>24.66</v>
      </c>
      <c r="E329">
        <v>126</v>
      </c>
      <c r="F329">
        <v>172.62</v>
      </c>
      <c r="G329">
        <v>41.428800000000003</v>
      </c>
      <c r="H329">
        <v>6.66</v>
      </c>
      <c r="I329">
        <v>46.620000000000005</v>
      </c>
      <c r="J329">
        <v>0.27007299270072993</v>
      </c>
    </row>
    <row r="330" spans="1:10">
      <c r="A330">
        <v>12</v>
      </c>
      <c r="B330">
        <v>48</v>
      </c>
      <c r="C330">
        <v>37</v>
      </c>
      <c r="D330">
        <v>42.55</v>
      </c>
      <c r="E330">
        <v>444</v>
      </c>
      <c r="F330">
        <v>510.6</v>
      </c>
      <c r="G330">
        <v>245.08799999999999</v>
      </c>
      <c r="H330">
        <v>5.5499999999999972</v>
      </c>
      <c r="I330">
        <v>66.599999999999966</v>
      </c>
      <c r="J330">
        <v>0.13043478260869559</v>
      </c>
    </row>
    <row r="331" spans="1:10">
      <c r="A331">
        <v>9</v>
      </c>
      <c r="B331">
        <v>24</v>
      </c>
      <c r="C331">
        <v>105</v>
      </c>
      <c r="D331">
        <v>142.80000000000001</v>
      </c>
      <c r="E331">
        <v>945</v>
      </c>
      <c r="F331">
        <v>1285.2</v>
      </c>
      <c r="G331">
        <v>308.44799999999998</v>
      </c>
      <c r="H331">
        <v>37.800000000000011</v>
      </c>
      <c r="I331">
        <v>340.2000000000001</v>
      </c>
      <c r="J331">
        <v>0.26470588235294124</v>
      </c>
    </row>
    <row r="332" spans="1:10">
      <c r="A332">
        <v>14</v>
      </c>
      <c r="B332">
        <v>42</v>
      </c>
      <c r="C332">
        <v>13</v>
      </c>
      <c r="D332">
        <v>16.64</v>
      </c>
      <c r="E332">
        <v>182</v>
      </c>
      <c r="F332">
        <v>232.96</v>
      </c>
      <c r="G332">
        <v>97.843199999999996</v>
      </c>
      <c r="H332">
        <v>3.6400000000000006</v>
      </c>
      <c r="I332">
        <v>50.960000000000008</v>
      </c>
      <c r="J332">
        <v>0.21875000000000003</v>
      </c>
    </row>
    <row r="333" spans="1:10">
      <c r="A333">
        <v>9</v>
      </c>
      <c r="B333">
        <v>36</v>
      </c>
      <c r="C333">
        <v>138</v>
      </c>
      <c r="D333">
        <v>173.88</v>
      </c>
      <c r="E333">
        <v>1242</v>
      </c>
      <c r="F333">
        <v>1564.92</v>
      </c>
      <c r="G333">
        <v>563.37120000000004</v>
      </c>
      <c r="H333">
        <v>35.879999999999995</v>
      </c>
      <c r="I333">
        <v>322.91999999999996</v>
      </c>
      <c r="J333">
        <v>0.20634920634920631</v>
      </c>
    </row>
    <row r="334" spans="1:10">
      <c r="A334">
        <v>2</v>
      </c>
      <c r="B334">
        <v>36</v>
      </c>
      <c r="C334">
        <v>37</v>
      </c>
      <c r="D334">
        <v>49.21</v>
      </c>
      <c r="E334">
        <v>74</v>
      </c>
      <c r="F334">
        <v>98.42</v>
      </c>
      <c r="G334">
        <v>35.431199999999997</v>
      </c>
      <c r="H334">
        <v>12.21</v>
      </c>
      <c r="I334">
        <v>24.42</v>
      </c>
      <c r="J334">
        <v>0.24812030075187971</v>
      </c>
    </row>
    <row r="335" spans="1:10">
      <c r="A335">
        <v>4</v>
      </c>
      <c r="B335">
        <v>38</v>
      </c>
      <c r="C335">
        <v>73</v>
      </c>
      <c r="D335">
        <v>94.17</v>
      </c>
      <c r="E335">
        <v>292</v>
      </c>
      <c r="F335">
        <v>376.68</v>
      </c>
      <c r="G335">
        <v>143.13839999999999</v>
      </c>
      <c r="H335">
        <v>21.17</v>
      </c>
      <c r="I335">
        <v>84.68</v>
      </c>
      <c r="J335">
        <v>0.22480620155038761</v>
      </c>
    </row>
    <row r="336" spans="1:10">
      <c r="A336">
        <v>2</v>
      </c>
      <c r="B336">
        <v>2</v>
      </c>
      <c r="C336">
        <v>148</v>
      </c>
      <c r="D336">
        <v>201.28</v>
      </c>
      <c r="E336">
        <v>296</v>
      </c>
      <c r="F336">
        <v>402.56</v>
      </c>
      <c r="G336">
        <v>8.0511999999999997</v>
      </c>
      <c r="H336">
        <v>53.28</v>
      </c>
      <c r="I336">
        <v>106.56</v>
      </c>
      <c r="J336">
        <v>0.26470588235294118</v>
      </c>
    </row>
    <row r="337" spans="1:10">
      <c r="A337">
        <v>14</v>
      </c>
      <c r="B337">
        <v>2</v>
      </c>
      <c r="C337">
        <v>18</v>
      </c>
      <c r="D337">
        <v>24.66</v>
      </c>
      <c r="E337">
        <v>252</v>
      </c>
      <c r="F337">
        <v>345.24</v>
      </c>
      <c r="G337">
        <v>6.9048000000000007</v>
      </c>
      <c r="H337">
        <v>6.66</v>
      </c>
      <c r="I337">
        <v>93.240000000000009</v>
      </c>
      <c r="J337">
        <v>0.27007299270072993</v>
      </c>
    </row>
    <row r="338" spans="1:10">
      <c r="A338">
        <v>15</v>
      </c>
      <c r="B338">
        <v>39</v>
      </c>
      <c r="C338">
        <v>76</v>
      </c>
      <c r="D338">
        <v>82.08</v>
      </c>
      <c r="E338">
        <v>1140</v>
      </c>
      <c r="F338">
        <v>1231.2</v>
      </c>
      <c r="G338">
        <v>480.16800000000001</v>
      </c>
      <c r="H338">
        <v>6.0799999999999983</v>
      </c>
      <c r="I338">
        <v>91.199999999999974</v>
      </c>
      <c r="J338">
        <v>7.4074074074074056E-2</v>
      </c>
    </row>
    <row r="339" spans="1:10">
      <c r="A339">
        <v>4</v>
      </c>
      <c r="B339">
        <v>0</v>
      </c>
      <c r="C339">
        <v>55</v>
      </c>
      <c r="D339">
        <v>58.3</v>
      </c>
      <c r="E339">
        <v>220</v>
      </c>
      <c r="F339">
        <v>233.2</v>
      </c>
      <c r="G339">
        <v>0</v>
      </c>
      <c r="H339">
        <v>3.2999999999999972</v>
      </c>
      <c r="I339">
        <v>13.199999999999989</v>
      </c>
      <c r="J339">
        <v>5.6603773584905613E-2</v>
      </c>
    </row>
    <row r="340" spans="1:10">
      <c r="A340">
        <v>9</v>
      </c>
      <c r="B340">
        <v>17</v>
      </c>
      <c r="C340">
        <v>44</v>
      </c>
      <c r="D340">
        <v>48.84</v>
      </c>
      <c r="E340">
        <v>396</v>
      </c>
      <c r="F340">
        <v>439.56000000000012</v>
      </c>
      <c r="G340">
        <v>74.725200000000029</v>
      </c>
      <c r="H340">
        <v>4.8400000000000034</v>
      </c>
      <c r="I340">
        <v>43.560000000000031</v>
      </c>
      <c r="J340">
        <v>9.9099099099099142E-2</v>
      </c>
    </row>
    <row r="341" spans="1:10">
      <c r="A341">
        <v>8</v>
      </c>
      <c r="B341">
        <v>40</v>
      </c>
      <c r="C341">
        <v>71</v>
      </c>
      <c r="D341">
        <v>80.94</v>
      </c>
      <c r="E341">
        <v>568</v>
      </c>
      <c r="F341">
        <v>647.52</v>
      </c>
      <c r="G341">
        <v>259.00799999999998</v>
      </c>
      <c r="H341">
        <v>9.9399999999999977</v>
      </c>
      <c r="I341">
        <v>79.519999999999982</v>
      </c>
      <c r="J341">
        <v>0.12280701754385963</v>
      </c>
    </row>
    <row r="342" spans="1:10">
      <c r="A342">
        <v>2</v>
      </c>
      <c r="B342">
        <v>26</v>
      </c>
      <c r="C342">
        <v>48</v>
      </c>
      <c r="D342">
        <v>57.12</v>
      </c>
      <c r="E342">
        <v>96</v>
      </c>
      <c r="F342">
        <v>114.24</v>
      </c>
      <c r="G342">
        <v>29.702400000000001</v>
      </c>
      <c r="H342">
        <v>9.1199999999999974</v>
      </c>
      <c r="I342">
        <v>18.239999999999995</v>
      </c>
      <c r="J342">
        <v>0.15966386554621845</v>
      </c>
    </row>
    <row r="343" spans="1:10">
      <c r="A343">
        <v>14</v>
      </c>
      <c r="B343">
        <v>20</v>
      </c>
      <c r="C343">
        <v>112</v>
      </c>
      <c r="D343">
        <v>146.72</v>
      </c>
      <c r="E343">
        <v>1568</v>
      </c>
      <c r="F343">
        <v>2054.08</v>
      </c>
      <c r="G343">
        <v>410.81600000000003</v>
      </c>
      <c r="H343">
        <v>34.72</v>
      </c>
      <c r="I343">
        <v>486.08</v>
      </c>
      <c r="J343">
        <v>0.23664122137404581</v>
      </c>
    </row>
    <row r="344" spans="1:10">
      <c r="A344">
        <v>13</v>
      </c>
      <c r="B344">
        <v>26</v>
      </c>
      <c r="C344">
        <v>13</v>
      </c>
      <c r="D344">
        <v>16.64</v>
      </c>
      <c r="E344">
        <v>169</v>
      </c>
      <c r="F344">
        <v>216.32</v>
      </c>
      <c r="G344">
        <v>56.243200000000002</v>
      </c>
      <c r="H344">
        <v>3.6400000000000006</v>
      </c>
      <c r="I344">
        <v>47.320000000000007</v>
      </c>
      <c r="J344">
        <v>0.21875000000000003</v>
      </c>
    </row>
    <row r="345" spans="1:10">
      <c r="A345">
        <v>8</v>
      </c>
      <c r="B345">
        <v>23</v>
      </c>
      <c r="C345">
        <v>48</v>
      </c>
      <c r="D345">
        <v>57.12</v>
      </c>
      <c r="E345">
        <v>384</v>
      </c>
      <c r="F345">
        <v>456.96</v>
      </c>
      <c r="G345">
        <v>105.10080000000001</v>
      </c>
      <c r="H345">
        <v>9.1199999999999974</v>
      </c>
      <c r="I345">
        <v>72.95999999999998</v>
      </c>
      <c r="J345">
        <v>0.15966386554621845</v>
      </c>
    </row>
    <row r="346" spans="1:10">
      <c r="A346">
        <v>9</v>
      </c>
      <c r="B346">
        <v>6</v>
      </c>
      <c r="C346">
        <v>55</v>
      </c>
      <c r="D346">
        <v>58.3</v>
      </c>
      <c r="E346">
        <v>495</v>
      </c>
      <c r="F346">
        <v>524.69999999999993</v>
      </c>
      <c r="G346">
        <v>31.481999999999996</v>
      </c>
      <c r="H346">
        <v>3.2999999999999972</v>
      </c>
      <c r="I346">
        <v>29.699999999999974</v>
      </c>
      <c r="J346">
        <v>5.660377358490562E-2</v>
      </c>
    </row>
    <row r="347" spans="1:10">
      <c r="A347">
        <v>6</v>
      </c>
      <c r="B347">
        <v>42</v>
      </c>
      <c r="C347">
        <v>95</v>
      </c>
      <c r="D347">
        <v>119.7</v>
      </c>
      <c r="E347">
        <v>570</v>
      </c>
      <c r="F347">
        <v>718.2</v>
      </c>
      <c r="G347">
        <v>301.64400000000001</v>
      </c>
      <c r="H347">
        <v>24.700000000000003</v>
      </c>
      <c r="I347">
        <v>148.20000000000002</v>
      </c>
      <c r="J347">
        <v>0.20634920634920637</v>
      </c>
    </row>
    <row r="348" spans="1:10">
      <c r="A348">
        <v>4</v>
      </c>
      <c r="B348">
        <v>33</v>
      </c>
      <c r="C348">
        <v>112</v>
      </c>
      <c r="D348">
        <v>122.08</v>
      </c>
      <c r="E348">
        <v>448</v>
      </c>
      <c r="F348">
        <v>488.32</v>
      </c>
      <c r="G348">
        <v>161.1456</v>
      </c>
      <c r="H348">
        <v>10.079999999999998</v>
      </c>
      <c r="I348">
        <v>40.319999999999993</v>
      </c>
      <c r="J348">
        <v>8.2568807339449532E-2</v>
      </c>
    </row>
    <row r="349" spans="1:10">
      <c r="A349">
        <v>10</v>
      </c>
      <c r="B349">
        <v>43</v>
      </c>
      <c r="C349">
        <v>61</v>
      </c>
      <c r="D349">
        <v>76.25</v>
      </c>
      <c r="E349">
        <v>610</v>
      </c>
      <c r="F349">
        <v>762.5</v>
      </c>
      <c r="G349">
        <v>327.875</v>
      </c>
      <c r="H349">
        <v>15.25</v>
      </c>
      <c r="I349">
        <v>152.5</v>
      </c>
      <c r="J349">
        <v>0.2</v>
      </c>
    </row>
    <row r="350" spans="1:10">
      <c r="A350">
        <v>7</v>
      </c>
      <c r="B350">
        <v>13</v>
      </c>
      <c r="C350">
        <v>55</v>
      </c>
      <c r="D350">
        <v>58.3</v>
      </c>
      <c r="E350">
        <v>385</v>
      </c>
      <c r="F350">
        <v>408.1</v>
      </c>
      <c r="G350">
        <v>53.053000000000004</v>
      </c>
      <c r="H350">
        <v>3.2999999999999972</v>
      </c>
      <c r="I350">
        <v>23.09999999999998</v>
      </c>
      <c r="J350">
        <v>5.6603773584905606E-2</v>
      </c>
    </row>
    <row r="351" spans="1:10">
      <c r="A351">
        <v>4</v>
      </c>
      <c r="B351">
        <v>11</v>
      </c>
      <c r="C351">
        <v>12</v>
      </c>
      <c r="D351">
        <v>15.72</v>
      </c>
      <c r="E351">
        <v>48</v>
      </c>
      <c r="F351">
        <v>62.88</v>
      </c>
      <c r="G351">
        <v>6.9168000000000003</v>
      </c>
      <c r="H351">
        <v>3.7200000000000006</v>
      </c>
      <c r="I351">
        <v>14.880000000000003</v>
      </c>
      <c r="J351">
        <v>0.23664122137404583</v>
      </c>
    </row>
    <row r="352" spans="1:10">
      <c r="A352">
        <v>1</v>
      </c>
      <c r="B352">
        <v>44</v>
      </c>
      <c r="C352">
        <v>48</v>
      </c>
      <c r="D352">
        <v>57.12</v>
      </c>
      <c r="E352">
        <v>48</v>
      </c>
      <c r="F352">
        <v>57.12</v>
      </c>
      <c r="G352">
        <v>25.1328</v>
      </c>
      <c r="H352">
        <v>9.1199999999999974</v>
      </c>
      <c r="I352">
        <v>9.1199999999999974</v>
      </c>
      <c r="J352">
        <v>0.15966386554621845</v>
      </c>
    </row>
    <row r="353" spans="1:10">
      <c r="A353">
        <v>7</v>
      </c>
      <c r="B353">
        <v>40</v>
      </c>
      <c r="C353">
        <v>121</v>
      </c>
      <c r="D353">
        <v>141.57</v>
      </c>
      <c r="E353">
        <v>847</v>
      </c>
      <c r="F353">
        <v>990.99</v>
      </c>
      <c r="G353">
        <v>396.39600000000002</v>
      </c>
      <c r="H353">
        <v>20.569999999999993</v>
      </c>
      <c r="I353">
        <v>143.98999999999995</v>
      </c>
      <c r="J353">
        <v>0.14529914529914525</v>
      </c>
    </row>
    <row r="354" spans="1:10">
      <c r="A354">
        <v>12</v>
      </c>
      <c r="B354">
        <v>23</v>
      </c>
      <c r="C354">
        <v>134</v>
      </c>
      <c r="D354">
        <v>156.78</v>
      </c>
      <c r="E354">
        <v>1608</v>
      </c>
      <c r="F354">
        <v>1881.36</v>
      </c>
      <c r="G354">
        <v>432.71280000000002</v>
      </c>
      <c r="H354">
        <v>22.78</v>
      </c>
      <c r="I354">
        <v>273.36</v>
      </c>
      <c r="J354">
        <v>0.14529914529914531</v>
      </c>
    </row>
    <row r="355" spans="1:10">
      <c r="A355">
        <v>6</v>
      </c>
      <c r="B355">
        <v>1</v>
      </c>
      <c r="C355">
        <v>6</v>
      </c>
      <c r="D355">
        <v>7.8599999999999994</v>
      </c>
      <c r="E355">
        <v>36</v>
      </c>
      <c r="F355">
        <v>47.16</v>
      </c>
      <c r="G355">
        <v>0.47159999999999996</v>
      </c>
      <c r="H355">
        <v>1.8599999999999994</v>
      </c>
      <c r="I355">
        <v>11.159999999999997</v>
      </c>
      <c r="J355">
        <v>0.23664122137404575</v>
      </c>
    </row>
    <row r="356" spans="1:10">
      <c r="A356">
        <v>7</v>
      </c>
      <c r="B356">
        <v>45</v>
      </c>
      <c r="C356">
        <v>44</v>
      </c>
      <c r="D356">
        <v>48.4</v>
      </c>
      <c r="E356">
        <v>308</v>
      </c>
      <c r="F356">
        <v>338.8</v>
      </c>
      <c r="G356">
        <v>152.46</v>
      </c>
      <c r="H356">
        <v>4.3999999999999986</v>
      </c>
      <c r="I356">
        <v>30.79999999999999</v>
      </c>
      <c r="J356">
        <v>9.090909090909087E-2</v>
      </c>
    </row>
    <row r="357" spans="1:10">
      <c r="A357">
        <v>5</v>
      </c>
      <c r="B357">
        <v>31</v>
      </c>
      <c r="C357">
        <v>73</v>
      </c>
      <c r="D357">
        <v>94.17</v>
      </c>
      <c r="E357">
        <v>365</v>
      </c>
      <c r="F357">
        <v>470.85</v>
      </c>
      <c r="G357">
        <v>145.96350000000001</v>
      </c>
      <c r="H357">
        <v>21.17</v>
      </c>
      <c r="I357">
        <v>105.85000000000001</v>
      </c>
      <c r="J357">
        <v>0.22480620155038761</v>
      </c>
    </row>
    <row r="358" spans="1:10">
      <c r="A358">
        <v>14</v>
      </c>
      <c r="B358">
        <v>11</v>
      </c>
      <c r="C358">
        <v>83</v>
      </c>
      <c r="D358">
        <v>94.62</v>
      </c>
      <c r="E358">
        <v>1162</v>
      </c>
      <c r="F358">
        <v>1324.68</v>
      </c>
      <c r="G358">
        <v>145.7148</v>
      </c>
      <c r="H358">
        <v>11.620000000000005</v>
      </c>
      <c r="I358">
        <v>162.68000000000006</v>
      </c>
      <c r="J358">
        <v>0.1228070175438597</v>
      </c>
    </row>
    <row r="359" spans="1:10">
      <c r="A359">
        <v>5</v>
      </c>
      <c r="B359">
        <v>44</v>
      </c>
      <c r="C359">
        <v>61</v>
      </c>
      <c r="D359">
        <v>76.25</v>
      </c>
      <c r="E359">
        <v>305</v>
      </c>
      <c r="F359">
        <v>381.25</v>
      </c>
      <c r="G359">
        <v>167.75</v>
      </c>
      <c r="H359">
        <v>15.25</v>
      </c>
      <c r="I359">
        <v>76.25</v>
      </c>
      <c r="J359">
        <v>0.2</v>
      </c>
    </row>
    <row r="360" spans="1:10">
      <c r="A360">
        <v>13</v>
      </c>
      <c r="B360">
        <v>5</v>
      </c>
      <c r="C360">
        <v>148</v>
      </c>
      <c r="D360">
        <v>164.28</v>
      </c>
      <c r="E360">
        <v>1924</v>
      </c>
      <c r="F360">
        <v>2135.64</v>
      </c>
      <c r="G360">
        <v>106.782</v>
      </c>
      <c r="H360">
        <v>16.28</v>
      </c>
      <c r="I360">
        <v>211.64000000000001</v>
      </c>
      <c r="J360">
        <v>9.9099099099099114E-2</v>
      </c>
    </row>
    <row r="361" spans="1:10">
      <c r="A361">
        <v>13</v>
      </c>
      <c r="B361">
        <v>31</v>
      </c>
      <c r="C361">
        <v>93</v>
      </c>
      <c r="D361">
        <v>104.16</v>
      </c>
      <c r="E361">
        <v>1209</v>
      </c>
      <c r="F361">
        <v>1354.08</v>
      </c>
      <c r="G361">
        <v>419.76479999999998</v>
      </c>
      <c r="H361">
        <v>11.159999999999997</v>
      </c>
      <c r="I361">
        <v>145.07999999999996</v>
      </c>
      <c r="J361">
        <v>0.10714285714285711</v>
      </c>
    </row>
    <row r="362" spans="1:10">
      <c r="A362">
        <v>8</v>
      </c>
      <c r="B362">
        <v>8</v>
      </c>
      <c r="C362">
        <v>48</v>
      </c>
      <c r="D362">
        <v>57.12</v>
      </c>
      <c r="E362">
        <v>384</v>
      </c>
      <c r="F362">
        <v>456.96</v>
      </c>
      <c r="G362">
        <v>36.556800000000003</v>
      </c>
      <c r="H362">
        <v>9.1199999999999974</v>
      </c>
      <c r="I362">
        <v>72.95999999999998</v>
      </c>
      <c r="J362">
        <v>0.15966386554621845</v>
      </c>
    </row>
    <row r="363" spans="1:10">
      <c r="A363">
        <v>4</v>
      </c>
      <c r="B363">
        <v>18</v>
      </c>
      <c r="C363">
        <v>48</v>
      </c>
      <c r="D363">
        <v>57.12</v>
      </c>
      <c r="E363">
        <v>192</v>
      </c>
      <c r="F363">
        <v>228.48</v>
      </c>
      <c r="G363">
        <v>41.126399999999997</v>
      </c>
      <c r="H363">
        <v>9.1199999999999974</v>
      </c>
      <c r="I363">
        <v>36.47999999999999</v>
      </c>
      <c r="J363">
        <v>0.15966386554621845</v>
      </c>
    </row>
    <row r="364" spans="1:10">
      <c r="A364">
        <v>8</v>
      </c>
      <c r="B364">
        <v>8</v>
      </c>
      <c r="C364">
        <v>72</v>
      </c>
      <c r="D364">
        <v>79.92</v>
      </c>
      <c r="E364">
        <v>576</v>
      </c>
      <c r="F364">
        <v>639.36</v>
      </c>
      <c r="G364">
        <v>51.148800000000001</v>
      </c>
      <c r="H364">
        <v>7.9200000000000017</v>
      </c>
      <c r="I364">
        <v>63.360000000000014</v>
      </c>
      <c r="J364">
        <v>9.9099099099099114E-2</v>
      </c>
    </row>
    <row r="365" spans="1:10">
      <c r="A365">
        <v>15</v>
      </c>
      <c r="B365">
        <v>39</v>
      </c>
      <c r="C365">
        <v>76</v>
      </c>
      <c r="D365">
        <v>82.08</v>
      </c>
      <c r="E365">
        <v>1140</v>
      </c>
      <c r="F365">
        <v>1231.2</v>
      </c>
      <c r="G365">
        <v>480.16800000000001</v>
      </c>
      <c r="H365">
        <v>6.0799999999999983</v>
      </c>
      <c r="I365">
        <v>91.199999999999974</v>
      </c>
      <c r="J365">
        <v>7.4074074074074056E-2</v>
      </c>
    </row>
    <row r="366" spans="1:10">
      <c r="A366">
        <v>12</v>
      </c>
      <c r="B366">
        <v>3</v>
      </c>
      <c r="C366">
        <v>12</v>
      </c>
      <c r="D366">
        <v>15.72</v>
      </c>
      <c r="E366">
        <v>144</v>
      </c>
      <c r="F366">
        <v>188.64</v>
      </c>
      <c r="G366">
        <v>5.6591999999999993</v>
      </c>
      <c r="H366">
        <v>3.7200000000000006</v>
      </c>
      <c r="I366">
        <v>44.640000000000008</v>
      </c>
      <c r="J366">
        <v>0.23664122137404586</v>
      </c>
    </row>
    <row r="367" spans="1:10">
      <c r="A367">
        <v>7</v>
      </c>
      <c r="B367">
        <v>29</v>
      </c>
      <c r="C367">
        <v>105</v>
      </c>
      <c r="D367">
        <v>142.80000000000001</v>
      </c>
      <c r="E367">
        <v>735</v>
      </c>
      <c r="F367">
        <v>999.60000000000014</v>
      </c>
      <c r="G367">
        <v>289.88400000000001</v>
      </c>
      <c r="H367">
        <v>37.800000000000011</v>
      </c>
      <c r="I367">
        <v>264.60000000000008</v>
      </c>
      <c r="J367">
        <v>0.26470588235294124</v>
      </c>
    </row>
    <row r="368" spans="1:10">
      <c r="A368">
        <v>2</v>
      </c>
      <c r="B368">
        <v>12</v>
      </c>
      <c r="C368">
        <v>37</v>
      </c>
      <c r="D368">
        <v>41.81</v>
      </c>
      <c r="E368">
        <v>74</v>
      </c>
      <c r="F368">
        <v>83.62</v>
      </c>
      <c r="G368">
        <v>10.0344</v>
      </c>
      <c r="H368">
        <v>4.8100000000000023</v>
      </c>
      <c r="I368">
        <v>9.6200000000000045</v>
      </c>
      <c r="J368">
        <v>0.11504424778761067</v>
      </c>
    </row>
    <row r="369" spans="1:10">
      <c r="A369">
        <v>2</v>
      </c>
      <c r="B369">
        <v>51</v>
      </c>
      <c r="C369">
        <v>48</v>
      </c>
      <c r="D369">
        <v>57.12</v>
      </c>
      <c r="E369">
        <v>96</v>
      </c>
      <c r="F369">
        <v>114.24</v>
      </c>
      <c r="G369">
        <v>58.2624</v>
      </c>
      <c r="H369">
        <v>9.1199999999999974</v>
      </c>
      <c r="I369">
        <v>18.239999999999995</v>
      </c>
      <c r="J369">
        <v>0.15966386554621845</v>
      </c>
    </row>
    <row r="370" spans="1:10">
      <c r="A370">
        <v>10</v>
      </c>
      <c r="B370">
        <v>50</v>
      </c>
      <c r="C370">
        <v>138</v>
      </c>
      <c r="D370">
        <v>173.88</v>
      </c>
      <c r="E370">
        <v>1380</v>
      </c>
      <c r="F370">
        <v>1738.8</v>
      </c>
      <c r="G370">
        <v>869.4</v>
      </c>
      <c r="H370">
        <v>35.879999999999995</v>
      </c>
      <c r="I370">
        <v>358.79999999999995</v>
      </c>
      <c r="J370">
        <v>0.20634920634920634</v>
      </c>
    </row>
    <row r="371" spans="1:10">
      <c r="A371">
        <v>5</v>
      </c>
      <c r="B371">
        <v>43</v>
      </c>
      <c r="C371">
        <v>83</v>
      </c>
      <c r="D371">
        <v>94.62</v>
      </c>
      <c r="E371">
        <v>415</v>
      </c>
      <c r="F371">
        <v>473.1</v>
      </c>
      <c r="G371">
        <v>203.43299999999999</v>
      </c>
      <c r="H371">
        <v>11.620000000000005</v>
      </c>
      <c r="I371">
        <v>58.100000000000023</v>
      </c>
      <c r="J371">
        <v>0.1228070175438597</v>
      </c>
    </row>
    <row r="372" spans="1:10">
      <c r="A372">
        <v>9</v>
      </c>
      <c r="B372">
        <v>23</v>
      </c>
      <c r="C372">
        <v>148</v>
      </c>
      <c r="D372">
        <v>164.28</v>
      </c>
      <c r="E372">
        <v>1332</v>
      </c>
      <c r="F372">
        <v>1478.52</v>
      </c>
      <c r="G372">
        <v>340.05959999999999</v>
      </c>
      <c r="H372">
        <v>16.28</v>
      </c>
      <c r="I372">
        <v>146.52000000000001</v>
      </c>
      <c r="J372">
        <v>9.9099099099099114E-2</v>
      </c>
    </row>
    <row r="373" spans="1:10">
      <c r="A373">
        <v>12</v>
      </c>
      <c r="B373">
        <v>22</v>
      </c>
      <c r="C373">
        <v>44</v>
      </c>
      <c r="D373">
        <v>48.84</v>
      </c>
      <c r="E373">
        <v>528</v>
      </c>
      <c r="F373">
        <v>586.08000000000004</v>
      </c>
      <c r="G373">
        <v>128.9376</v>
      </c>
      <c r="H373">
        <v>4.8400000000000034</v>
      </c>
      <c r="I373">
        <v>58.080000000000041</v>
      </c>
      <c r="J373">
        <v>9.9099099099099155E-2</v>
      </c>
    </row>
    <row r="374" spans="1:10">
      <c r="A374">
        <v>14</v>
      </c>
      <c r="B374">
        <v>17</v>
      </c>
      <c r="C374">
        <v>61</v>
      </c>
      <c r="D374">
        <v>76.25</v>
      </c>
      <c r="E374">
        <v>854</v>
      </c>
      <c r="F374">
        <v>1067.5</v>
      </c>
      <c r="G374">
        <v>181.47500000000002</v>
      </c>
      <c r="H374">
        <v>15.25</v>
      </c>
      <c r="I374">
        <v>213.5</v>
      </c>
      <c r="J374">
        <v>0.2</v>
      </c>
    </row>
    <row r="375" spans="1:10">
      <c r="A375">
        <v>9</v>
      </c>
      <c r="B375">
        <v>21</v>
      </c>
      <c r="C375">
        <v>76</v>
      </c>
      <c r="D375">
        <v>82.08</v>
      </c>
      <c r="E375">
        <v>684</v>
      </c>
      <c r="F375">
        <v>738.72</v>
      </c>
      <c r="G375">
        <v>155.13120000000001</v>
      </c>
      <c r="H375">
        <v>6.0799999999999983</v>
      </c>
      <c r="I375">
        <v>54.719999999999985</v>
      </c>
      <c r="J375">
        <v>7.4074074074074056E-2</v>
      </c>
    </row>
    <row r="376" spans="1:10">
      <c r="A376">
        <v>4</v>
      </c>
      <c r="B376">
        <v>16</v>
      </c>
      <c r="C376">
        <v>133</v>
      </c>
      <c r="D376">
        <v>155.61000000000001</v>
      </c>
      <c r="E376">
        <v>532</v>
      </c>
      <c r="F376">
        <v>622.44000000000005</v>
      </c>
      <c r="G376">
        <v>99.590400000000017</v>
      </c>
      <c r="H376">
        <v>22.610000000000014</v>
      </c>
      <c r="I376">
        <v>90.440000000000055</v>
      </c>
      <c r="J376">
        <v>0.14529914529914537</v>
      </c>
    </row>
    <row r="377" spans="1:10">
      <c r="A377">
        <v>3</v>
      </c>
      <c r="B377">
        <v>31</v>
      </c>
      <c r="C377">
        <v>95</v>
      </c>
      <c r="D377">
        <v>119.7</v>
      </c>
      <c r="E377">
        <v>285</v>
      </c>
      <c r="F377">
        <v>359.1</v>
      </c>
      <c r="G377">
        <v>111.32100000000001</v>
      </c>
      <c r="H377">
        <v>24.700000000000003</v>
      </c>
      <c r="I377">
        <v>74.100000000000009</v>
      </c>
      <c r="J377">
        <v>0.20634920634920637</v>
      </c>
    </row>
    <row r="378" spans="1:10">
      <c r="A378">
        <v>14</v>
      </c>
      <c r="B378">
        <v>3</v>
      </c>
      <c r="C378">
        <v>83</v>
      </c>
      <c r="D378">
        <v>94.62</v>
      </c>
      <c r="E378">
        <v>1162</v>
      </c>
      <c r="F378">
        <v>1324.68</v>
      </c>
      <c r="G378">
        <v>39.740400000000001</v>
      </c>
      <c r="H378">
        <v>11.620000000000005</v>
      </c>
      <c r="I378">
        <v>162.68000000000006</v>
      </c>
      <c r="J378">
        <v>0.1228070175438597</v>
      </c>
    </row>
    <row r="379" spans="1:10">
      <c r="A379">
        <v>8</v>
      </c>
      <c r="B379">
        <v>32</v>
      </c>
      <c r="C379">
        <v>37</v>
      </c>
      <c r="D379">
        <v>41.81</v>
      </c>
      <c r="E379">
        <v>296</v>
      </c>
      <c r="F379">
        <v>334.48</v>
      </c>
      <c r="G379">
        <v>107.03360000000001</v>
      </c>
      <c r="H379">
        <v>4.8100000000000023</v>
      </c>
      <c r="I379">
        <v>38.480000000000018</v>
      </c>
      <c r="J379">
        <v>0.11504424778761067</v>
      </c>
    </row>
    <row r="380" spans="1:10">
      <c r="A380">
        <v>13</v>
      </c>
      <c r="B380">
        <v>53</v>
      </c>
      <c r="C380">
        <v>37</v>
      </c>
      <c r="D380">
        <v>42.55</v>
      </c>
      <c r="E380">
        <v>481</v>
      </c>
      <c r="F380">
        <v>553.15</v>
      </c>
      <c r="G380">
        <v>293.16950000000003</v>
      </c>
      <c r="H380">
        <v>5.5499999999999972</v>
      </c>
      <c r="I380">
        <v>72.149999999999963</v>
      </c>
      <c r="J380">
        <v>0.13043478260869559</v>
      </c>
    </row>
    <row r="381" spans="1:10">
      <c r="A381">
        <v>6</v>
      </c>
      <c r="B381">
        <v>26</v>
      </c>
      <c r="C381">
        <v>126</v>
      </c>
      <c r="D381">
        <v>162.54</v>
      </c>
      <c r="E381">
        <v>756</v>
      </c>
      <c r="F381">
        <v>975.24</v>
      </c>
      <c r="G381">
        <v>253.56240000000003</v>
      </c>
      <c r="H381">
        <v>36.539999999999992</v>
      </c>
      <c r="I381">
        <v>219.23999999999995</v>
      </c>
      <c r="J381">
        <v>0.22480620155038755</v>
      </c>
    </row>
    <row r="382" spans="1:10">
      <c r="A382">
        <v>6</v>
      </c>
      <c r="B382">
        <v>23</v>
      </c>
      <c r="C382">
        <v>18</v>
      </c>
      <c r="D382">
        <v>24.66</v>
      </c>
      <c r="E382">
        <v>108</v>
      </c>
      <c r="F382">
        <v>147.96</v>
      </c>
      <c r="G382">
        <v>34.030800000000006</v>
      </c>
      <c r="H382">
        <v>6.66</v>
      </c>
      <c r="I382">
        <v>39.96</v>
      </c>
      <c r="J382">
        <v>0.27007299270072993</v>
      </c>
    </row>
    <row r="383" spans="1:10">
      <c r="A383">
        <v>15</v>
      </c>
      <c r="B383">
        <v>31</v>
      </c>
      <c r="C383">
        <v>120</v>
      </c>
      <c r="D383">
        <v>162</v>
      </c>
      <c r="E383">
        <v>1800</v>
      </c>
      <c r="F383">
        <v>2430</v>
      </c>
      <c r="G383">
        <v>753.3</v>
      </c>
      <c r="H383">
        <v>42</v>
      </c>
      <c r="I383">
        <v>630</v>
      </c>
      <c r="J383">
        <v>0.25925925925925924</v>
      </c>
    </row>
    <row r="384" spans="1:10">
      <c r="A384">
        <v>15</v>
      </c>
      <c r="B384">
        <v>26</v>
      </c>
      <c r="C384">
        <v>47</v>
      </c>
      <c r="D384">
        <v>53.11</v>
      </c>
      <c r="E384">
        <v>705</v>
      </c>
      <c r="F384">
        <v>796.65</v>
      </c>
      <c r="G384">
        <v>207.12899999999999</v>
      </c>
      <c r="H384">
        <v>6.1099999999999994</v>
      </c>
      <c r="I384">
        <v>91.649999999999991</v>
      </c>
      <c r="J384">
        <v>0.11504424778761062</v>
      </c>
    </row>
    <row r="385" spans="1:10">
      <c r="A385">
        <v>8</v>
      </c>
      <c r="B385">
        <v>29</v>
      </c>
      <c r="C385">
        <v>105</v>
      </c>
      <c r="D385">
        <v>142.80000000000001</v>
      </c>
      <c r="E385">
        <v>840</v>
      </c>
      <c r="F385">
        <v>1142.4000000000001</v>
      </c>
      <c r="G385">
        <v>331.29599999999999</v>
      </c>
      <c r="H385">
        <v>37.800000000000011</v>
      </c>
      <c r="I385">
        <v>302.40000000000009</v>
      </c>
      <c r="J385">
        <v>0.26470588235294124</v>
      </c>
    </row>
    <row r="386" spans="1:10">
      <c r="A386">
        <v>14</v>
      </c>
      <c r="B386">
        <v>25</v>
      </c>
      <c r="C386">
        <v>134</v>
      </c>
      <c r="D386">
        <v>156.78</v>
      </c>
      <c r="E386">
        <v>1876</v>
      </c>
      <c r="F386">
        <v>2194.92</v>
      </c>
      <c r="G386">
        <v>548.73</v>
      </c>
      <c r="H386">
        <v>22.78</v>
      </c>
      <c r="I386">
        <v>318.92</v>
      </c>
      <c r="J386">
        <v>0.14529914529914531</v>
      </c>
    </row>
    <row r="387" spans="1:10">
      <c r="A387">
        <v>10</v>
      </c>
      <c r="B387">
        <v>16</v>
      </c>
      <c r="C387">
        <v>90</v>
      </c>
      <c r="D387">
        <v>115.2</v>
      </c>
      <c r="E387">
        <v>900</v>
      </c>
      <c r="F387">
        <v>1152</v>
      </c>
      <c r="G387">
        <v>184.32</v>
      </c>
      <c r="H387">
        <v>25.200000000000003</v>
      </c>
      <c r="I387">
        <v>252.00000000000003</v>
      </c>
      <c r="J387">
        <v>0.21875000000000003</v>
      </c>
    </row>
    <row r="388" spans="1:10">
      <c r="A388">
        <v>4</v>
      </c>
      <c r="B388">
        <v>45</v>
      </c>
      <c r="C388">
        <v>98</v>
      </c>
      <c r="D388">
        <v>103.88</v>
      </c>
      <c r="E388">
        <v>392</v>
      </c>
      <c r="F388">
        <v>415.52</v>
      </c>
      <c r="G388">
        <v>186.98400000000001</v>
      </c>
      <c r="H388">
        <v>5.8799999999999955</v>
      </c>
      <c r="I388">
        <v>23.519999999999982</v>
      </c>
      <c r="J388">
        <v>5.660377358490562E-2</v>
      </c>
    </row>
    <row r="389" spans="1:10">
      <c r="A389">
        <v>8</v>
      </c>
      <c r="B389">
        <v>20</v>
      </c>
      <c r="C389">
        <v>44</v>
      </c>
      <c r="D389">
        <v>48.84</v>
      </c>
      <c r="E389">
        <v>352</v>
      </c>
      <c r="F389">
        <v>390.72</v>
      </c>
      <c r="G389">
        <v>78.144000000000005</v>
      </c>
      <c r="H389">
        <v>4.8400000000000034</v>
      </c>
      <c r="I389">
        <v>38.720000000000027</v>
      </c>
      <c r="J389">
        <v>9.9099099099099155E-2</v>
      </c>
    </row>
    <row r="390" spans="1:10">
      <c r="A390">
        <v>7</v>
      </c>
      <c r="B390">
        <v>1</v>
      </c>
      <c r="C390">
        <v>37</v>
      </c>
      <c r="D390">
        <v>49.21</v>
      </c>
      <c r="E390">
        <v>259</v>
      </c>
      <c r="F390">
        <v>344.47</v>
      </c>
      <c r="G390">
        <v>3.4447000000000005</v>
      </c>
      <c r="H390">
        <v>12.21</v>
      </c>
      <c r="I390">
        <v>85.47</v>
      </c>
      <c r="J390">
        <v>0.24812030075187969</v>
      </c>
    </row>
    <row r="391" spans="1:10">
      <c r="A391">
        <v>7</v>
      </c>
      <c r="B391">
        <v>31</v>
      </c>
      <c r="C391">
        <v>73</v>
      </c>
      <c r="D391">
        <v>94.17</v>
      </c>
      <c r="E391">
        <v>511</v>
      </c>
      <c r="F391">
        <v>659.19</v>
      </c>
      <c r="G391">
        <v>204.34890000000001</v>
      </c>
      <c r="H391">
        <v>21.17</v>
      </c>
      <c r="I391">
        <v>148.19</v>
      </c>
      <c r="J391">
        <v>0.22480620155038758</v>
      </c>
    </row>
    <row r="392" spans="1:10">
      <c r="A392">
        <v>4</v>
      </c>
      <c r="B392">
        <v>50</v>
      </c>
      <c r="C392">
        <v>55</v>
      </c>
      <c r="D392">
        <v>58.3</v>
      </c>
      <c r="E392">
        <v>220</v>
      </c>
      <c r="F392">
        <v>233.2</v>
      </c>
      <c r="G392">
        <v>116.6</v>
      </c>
      <c r="H392">
        <v>3.2999999999999972</v>
      </c>
      <c r="I392">
        <v>13.199999999999989</v>
      </c>
      <c r="J392">
        <v>5.6603773584905613E-2</v>
      </c>
    </row>
    <row r="393" spans="1:10">
      <c r="A393">
        <v>12</v>
      </c>
      <c r="B393">
        <v>20</v>
      </c>
      <c r="C393">
        <v>67</v>
      </c>
      <c r="D393">
        <v>83.08</v>
      </c>
      <c r="E393">
        <v>804</v>
      </c>
      <c r="F393">
        <v>996.96</v>
      </c>
      <c r="G393">
        <v>199.39200000000002</v>
      </c>
      <c r="H393">
        <v>16.079999999999998</v>
      </c>
      <c r="I393">
        <v>192.95999999999998</v>
      </c>
      <c r="J393">
        <v>0.19354838709677416</v>
      </c>
    </row>
    <row r="394" spans="1:10">
      <c r="A394">
        <v>15</v>
      </c>
      <c r="B394">
        <v>42</v>
      </c>
      <c r="C394">
        <v>95</v>
      </c>
      <c r="D394">
        <v>119.7</v>
      </c>
      <c r="E394">
        <v>1425</v>
      </c>
      <c r="F394">
        <v>1795.5</v>
      </c>
      <c r="G394">
        <v>754.11</v>
      </c>
      <c r="H394">
        <v>24.700000000000003</v>
      </c>
      <c r="I394">
        <v>370.50000000000006</v>
      </c>
      <c r="J394">
        <v>0.20634920634920639</v>
      </c>
    </row>
    <row r="395" spans="1:10">
      <c r="A395">
        <v>7</v>
      </c>
      <c r="B395">
        <v>35</v>
      </c>
      <c r="C395">
        <v>43</v>
      </c>
      <c r="D395">
        <v>47.73</v>
      </c>
      <c r="E395">
        <v>301</v>
      </c>
      <c r="F395">
        <v>334.11</v>
      </c>
      <c r="G395">
        <v>116.93849999999999</v>
      </c>
      <c r="H395">
        <v>4.7299999999999969</v>
      </c>
      <c r="I395">
        <v>33.109999999999978</v>
      </c>
      <c r="J395">
        <v>9.9099099099099031E-2</v>
      </c>
    </row>
    <row r="396" spans="1:10">
      <c r="A396">
        <v>7</v>
      </c>
      <c r="B396">
        <v>0</v>
      </c>
      <c r="C396">
        <v>7</v>
      </c>
      <c r="D396">
        <v>8.33</v>
      </c>
      <c r="E396">
        <v>49</v>
      </c>
      <c r="F396">
        <v>58.31</v>
      </c>
      <c r="G396">
        <v>0</v>
      </c>
      <c r="H396">
        <v>1.33</v>
      </c>
      <c r="I396">
        <v>9.31</v>
      </c>
      <c r="J396">
        <v>0.1596638655462185</v>
      </c>
    </row>
    <row r="397" spans="1:10">
      <c r="A397">
        <v>8</v>
      </c>
      <c r="B397">
        <v>34</v>
      </c>
      <c r="C397">
        <v>12</v>
      </c>
      <c r="D397">
        <v>15.72</v>
      </c>
      <c r="E397">
        <v>96</v>
      </c>
      <c r="F397">
        <v>125.76</v>
      </c>
      <c r="G397">
        <v>42.758400000000002</v>
      </c>
      <c r="H397">
        <v>3.7200000000000006</v>
      </c>
      <c r="I397">
        <v>29.760000000000005</v>
      </c>
      <c r="J397">
        <v>0.23664122137404583</v>
      </c>
    </row>
    <row r="398" spans="1:10">
      <c r="A398">
        <v>2</v>
      </c>
      <c r="B398">
        <v>2</v>
      </c>
      <c r="C398">
        <v>138</v>
      </c>
      <c r="D398">
        <v>173.88</v>
      </c>
      <c r="E398">
        <v>276</v>
      </c>
      <c r="F398">
        <v>347.76</v>
      </c>
      <c r="G398">
        <v>6.9551999999999996</v>
      </c>
      <c r="H398">
        <v>35.879999999999995</v>
      </c>
      <c r="I398">
        <v>71.759999999999991</v>
      </c>
      <c r="J398">
        <v>0.20634920634920634</v>
      </c>
    </row>
    <row r="399" spans="1:10">
      <c r="A399">
        <v>2</v>
      </c>
      <c r="B399">
        <v>16</v>
      </c>
      <c r="C399">
        <v>37</v>
      </c>
      <c r="D399">
        <v>49.21</v>
      </c>
      <c r="E399">
        <v>74</v>
      </c>
      <c r="F399">
        <v>98.42</v>
      </c>
      <c r="G399">
        <v>15.747200000000001</v>
      </c>
      <c r="H399">
        <v>12.21</v>
      </c>
      <c r="I399">
        <v>24.42</v>
      </c>
      <c r="J399">
        <v>0.24812030075187971</v>
      </c>
    </row>
    <row r="400" spans="1:10">
      <c r="A400">
        <v>12</v>
      </c>
      <c r="B400">
        <v>23</v>
      </c>
      <c r="C400">
        <v>89</v>
      </c>
      <c r="D400">
        <v>117.48</v>
      </c>
      <c r="E400">
        <v>1068</v>
      </c>
      <c r="F400">
        <v>1409.76</v>
      </c>
      <c r="G400">
        <v>324.2448</v>
      </c>
      <c r="H400">
        <v>28.480000000000004</v>
      </c>
      <c r="I400">
        <v>341.76000000000005</v>
      </c>
      <c r="J400">
        <v>0.24242424242424246</v>
      </c>
    </row>
    <row r="401" spans="1:10">
      <c r="A401">
        <v>12</v>
      </c>
      <c r="B401">
        <v>5</v>
      </c>
      <c r="C401">
        <v>37</v>
      </c>
      <c r="D401">
        <v>41.81</v>
      </c>
      <c r="E401">
        <v>444</v>
      </c>
      <c r="F401">
        <v>501.72</v>
      </c>
      <c r="G401">
        <v>25.086000000000002</v>
      </c>
      <c r="H401">
        <v>4.8100000000000023</v>
      </c>
      <c r="I401">
        <v>57.720000000000027</v>
      </c>
      <c r="J401">
        <v>0.11504424778761067</v>
      </c>
    </row>
    <row r="402" spans="1:10">
      <c r="A402">
        <v>7</v>
      </c>
      <c r="B402">
        <v>40</v>
      </c>
      <c r="C402">
        <v>7</v>
      </c>
      <c r="D402">
        <v>8.33</v>
      </c>
      <c r="E402">
        <v>49</v>
      </c>
      <c r="F402">
        <v>58.31</v>
      </c>
      <c r="G402">
        <v>23.324000000000002</v>
      </c>
      <c r="H402">
        <v>1.33</v>
      </c>
      <c r="I402">
        <v>9.31</v>
      </c>
      <c r="J402">
        <v>0.1596638655462185</v>
      </c>
    </row>
    <row r="403" spans="1:10">
      <c r="A403">
        <v>9</v>
      </c>
      <c r="B403">
        <v>45</v>
      </c>
      <c r="C403">
        <v>95</v>
      </c>
      <c r="D403">
        <v>119.7</v>
      </c>
      <c r="E403">
        <v>855</v>
      </c>
      <c r="F403">
        <v>1077.3</v>
      </c>
      <c r="G403">
        <v>484.78499999999997</v>
      </c>
      <c r="H403">
        <v>24.700000000000003</v>
      </c>
      <c r="I403">
        <v>222.3</v>
      </c>
      <c r="J403">
        <v>0.20634920634920637</v>
      </c>
    </row>
    <row r="404" spans="1:10">
      <c r="A404">
        <v>2</v>
      </c>
      <c r="B404">
        <v>40</v>
      </c>
      <c r="C404">
        <v>44</v>
      </c>
      <c r="D404">
        <v>48.84</v>
      </c>
      <c r="E404">
        <v>88</v>
      </c>
      <c r="F404">
        <v>97.68</v>
      </c>
      <c r="G404">
        <v>39.072000000000003</v>
      </c>
      <c r="H404">
        <v>4.8400000000000034</v>
      </c>
      <c r="I404">
        <v>9.6800000000000068</v>
      </c>
      <c r="J404">
        <v>9.9099099099099155E-2</v>
      </c>
    </row>
    <row r="405" spans="1:10">
      <c r="A405">
        <v>8</v>
      </c>
      <c r="B405">
        <v>21</v>
      </c>
      <c r="C405">
        <v>138</v>
      </c>
      <c r="D405">
        <v>173.88</v>
      </c>
      <c r="E405">
        <v>1104</v>
      </c>
      <c r="F405">
        <v>1391.04</v>
      </c>
      <c r="G405">
        <v>292.11840000000001</v>
      </c>
      <c r="H405">
        <v>35.879999999999995</v>
      </c>
      <c r="I405">
        <v>287.03999999999996</v>
      </c>
      <c r="J405">
        <v>0.20634920634920634</v>
      </c>
    </row>
    <row r="406" spans="1:10">
      <c r="A406">
        <v>12</v>
      </c>
      <c r="B406">
        <v>53</v>
      </c>
      <c r="C406">
        <v>148</v>
      </c>
      <c r="D406">
        <v>164.28</v>
      </c>
      <c r="E406">
        <v>1776</v>
      </c>
      <c r="F406">
        <v>1971.36</v>
      </c>
      <c r="G406">
        <v>1044.8208</v>
      </c>
      <c r="H406">
        <v>16.28</v>
      </c>
      <c r="I406">
        <v>195.36</v>
      </c>
      <c r="J406">
        <v>9.9099099099099114E-2</v>
      </c>
    </row>
    <row r="407" spans="1:10">
      <c r="A407">
        <v>8</v>
      </c>
      <c r="B407">
        <v>17</v>
      </c>
      <c r="C407">
        <v>120</v>
      </c>
      <c r="D407">
        <v>162</v>
      </c>
      <c r="E407">
        <v>960</v>
      </c>
      <c r="F407">
        <v>1296</v>
      </c>
      <c r="G407">
        <v>220.32000000000002</v>
      </c>
      <c r="H407">
        <v>42</v>
      </c>
      <c r="I407">
        <v>336</v>
      </c>
      <c r="J407">
        <v>0.25925925925925924</v>
      </c>
    </row>
    <row r="408" spans="1:10">
      <c r="A408">
        <v>6</v>
      </c>
      <c r="B408">
        <v>20</v>
      </c>
      <c r="C408">
        <v>55</v>
      </c>
      <c r="D408">
        <v>58.3</v>
      </c>
      <c r="E408">
        <v>330</v>
      </c>
      <c r="F408">
        <v>349.8</v>
      </c>
      <c r="G408">
        <v>69.960000000000008</v>
      </c>
      <c r="H408">
        <v>3.2999999999999972</v>
      </c>
      <c r="I408">
        <v>19.799999999999983</v>
      </c>
      <c r="J408">
        <v>5.6603773584905613E-2</v>
      </c>
    </row>
    <row r="409" spans="1:10">
      <c r="A409">
        <v>2</v>
      </c>
      <c r="B409">
        <v>28</v>
      </c>
      <c r="C409">
        <v>37</v>
      </c>
      <c r="D409">
        <v>49.21</v>
      </c>
      <c r="E409">
        <v>74</v>
      </c>
      <c r="F409">
        <v>98.42</v>
      </c>
      <c r="G409">
        <v>27.557600000000004</v>
      </c>
      <c r="H409">
        <v>12.21</v>
      </c>
      <c r="I409">
        <v>24.42</v>
      </c>
      <c r="J409">
        <v>0.24812030075187971</v>
      </c>
    </row>
    <row r="410" spans="1:10">
      <c r="A410">
        <v>14</v>
      </c>
      <c r="B410">
        <v>5</v>
      </c>
      <c r="C410">
        <v>75</v>
      </c>
      <c r="D410">
        <v>85.5</v>
      </c>
      <c r="E410">
        <v>1050</v>
      </c>
      <c r="F410">
        <v>1197</v>
      </c>
      <c r="G410">
        <v>59.85</v>
      </c>
      <c r="H410">
        <v>10.5</v>
      </c>
      <c r="I410">
        <v>147</v>
      </c>
      <c r="J410">
        <v>0.12280701754385964</v>
      </c>
    </row>
    <row r="411" spans="1:10">
      <c r="A411">
        <v>1</v>
      </c>
      <c r="B411">
        <v>17</v>
      </c>
      <c r="C411">
        <v>48</v>
      </c>
      <c r="D411">
        <v>57.12</v>
      </c>
      <c r="E411">
        <v>48</v>
      </c>
      <c r="F411">
        <v>57.12</v>
      </c>
      <c r="G411">
        <v>9.7103999999999999</v>
      </c>
      <c r="H411">
        <v>9.1199999999999974</v>
      </c>
      <c r="I411">
        <v>9.1199999999999974</v>
      </c>
      <c r="J411">
        <v>0.15966386554621845</v>
      </c>
    </row>
    <row r="412" spans="1:10">
      <c r="A412">
        <v>2</v>
      </c>
      <c r="B412">
        <v>26</v>
      </c>
      <c r="C412">
        <v>76</v>
      </c>
      <c r="D412">
        <v>82.08</v>
      </c>
      <c r="E412">
        <v>152</v>
      </c>
      <c r="F412">
        <v>164.16</v>
      </c>
      <c r="G412">
        <v>42.681600000000003</v>
      </c>
      <c r="H412">
        <v>6.0799999999999983</v>
      </c>
      <c r="I412">
        <v>12.159999999999997</v>
      </c>
      <c r="J412">
        <v>7.4074074074074056E-2</v>
      </c>
    </row>
    <row r="413" spans="1:10">
      <c r="A413">
        <v>12</v>
      </c>
      <c r="B413">
        <v>42</v>
      </c>
      <c r="C413">
        <v>134</v>
      </c>
      <c r="D413">
        <v>156.78</v>
      </c>
      <c r="E413">
        <v>1608</v>
      </c>
      <c r="F413">
        <v>1881.36</v>
      </c>
      <c r="G413">
        <v>790.17119999999989</v>
      </c>
      <c r="H413">
        <v>22.78</v>
      </c>
      <c r="I413">
        <v>273.36</v>
      </c>
      <c r="J413">
        <v>0.14529914529914531</v>
      </c>
    </row>
    <row r="414" spans="1:10">
      <c r="A414">
        <v>13</v>
      </c>
      <c r="B414">
        <v>21</v>
      </c>
      <c r="C414">
        <v>71</v>
      </c>
      <c r="D414">
        <v>80.94</v>
      </c>
      <c r="E414">
        <v>923</v>
      </c>
      <c r="F414">
        <v>1052.22</v>
      </c>
      <c r="G414">
        <v>220.96619999999999</v>
      </c>
      <c r="H414">
        <v>9.9399999999999977</v>
      </c>
      <c r="I414">
        <v>129.21999999999997</v>
      </c>
      <c r="J414">
        <v>0.12280701754385961</v>
      </c>
    </row>
    <row r="415" spans="1:10">
      <c r="A415">
        <v>10</v>
      </c>
      <c r="B415">
        <v>28</v>
      </c>
      <c r="C415">
        <v>71</v>
      </c>
      <c r="D415">
        <v>80.94</v>
      </c>
      <c r="E415">
        <v>710</v>
      </c>
      <c r="F415">
        <v>809.4</v>
      </c>
      <c r="G415">
        <v>226.63200000000001</v>
      </c>
      <c r="H415">
        <v>9.9399999999999977</v>
      </c>
      <c r="I415">
        <v>99.399999999999977</v>
      </c>
      <c r="J415">
        <v>0.12280701754385963</v>
      </c>
    </row>
    <row r="416" spans="1:10">
      <c r="A416">
        <v>1</v>
      </c>
      <c r="B416">
        <v>20</v>
      </c>
      <c r="C416">
        <v>18</v>
      </c>
      <c r="D416">
        <v>24.66</v>
      </c>
      <c r="E416">
        <v>18</v>
      </c>
      <c r="F416">
        <v>24.66</v>
      </c>
      <c r="G416">
        <v>4.9320000000000004</v>
      </c>
      <c r="H416">
        <v>6.66</v>
      </c>
      <c r="I416">
        <v>6.66</v>
      </c>
      <c r="J416">
        <v>0.27007299270072993</v>
      </c>
    </row>
    <row r="417" spans="1:10">
      <c r="A417">
        <v>5</v>
      </c>
      <c r="B417">
        <v>21</v>
      </c>
      <c r="C417">
        <v>73</v>
      </c>
      <c r="D417">
        <v>94.17</v>
      </c>
      <c r="E417">
        <v>365</v>
      </c>
      <c r="F417">
        <v>470.85</v>
      </c>
      <c r="G417">
        <v>98.878500000000003</v>
      </c>
      <c r="H417">
        <v>21.17</v>
      </c>
      <c r="I417">
        <v>105.85000000000001</v>
      </c>
      <c r="J417">
        <v>0.22480620155038761</v>
      </c>
    </row>
    <row r="418" spans="1:10">
      <c r="A418">
        <v>9</v>
      </c>
      <c r="B418">
        <v>7</v>
      </c>
      <c r="C418">
        <v>13</v>
      </c>
      <c r="D418">
        <v>16.64</v>
      </c>
      <c r="E418">
        <v>117</v>
      </c>
      <c r="F418">
        <v>149.76</v>
      </c>
      <c r="G418">
        <v>10.4832</v>
      </c>
      <c r="H418">
        <v>3.6400000000000006</v>
      </c>
      <c r="I418">
        <v>32.760000000000005</v>
      </c>
      <c r="J418">
        <v>0.21875000000000006</v>
      </c>
    </row>
    <row r="419" spans="1:10">
      <c r="A419">
        <v>2</v>
      </c>
      <c r="B419">
        <v>35</v>
      </c>
      <c r="C419">
        <v>13</v>
      </c>
      <c r="D419">
        <v>16.64</v>
      </c>
      <c r="E419">
        <v>26</v>
      </c>
      <c r="F419">
        <v>33.28</v>
      </c>
      <c r="G419">
        <v>11.648</v>
      </c>
      <c r="H419">
        <v>3.6400000000000006</v>
      </c>
      <c r="I419">
        <v>7.2800000000000011</v>
      </c>
      <c r="J419">
        <v>0.21875000000000003</v>
      </c>
    </row>
    <row r="420" spans="1:10">
      <c r="A420">
        <v>12</v>
      </c>
      <c r="B420">
        <v>18</v>
      </c>
      <c r="C420">
        <v>89</v>
      </c>
      <c r="D420">
        <v>117.48</v>
      </c>
      <c r="E420">
        <v>1068</v>
      </c>
      <c r="F420">
        <v>1409.76</v>
      </c>
      <c r="G420">
        <v>253.7568</v>
      </c>
      <c r="H420">
        <v>28.480000000000004</v>
      </c>
      <c r="I420">
        <v>341.76000000000005</v>
      </c>
      <c r="J420">
        <v>0.24242424242424246</v>
      </c>
    </row>
    <row r="421" spans="1:10">
      <c r="A421">
        <v>11</v>
      </c>
      <c r="B421">
        <v>24</v>
      </c>
      <c r="C421">
        <v>126</v>
      </c>
      <c r="D421">
        <v>162.54</v>
      </c>
      <c r="E421">
        <v>1386</v>
      </c>
      <c r="F421">
        <v>1787.94</v>
      </c>
      <c r="G421">
        <v>429.10559999999998</v>
      </c>
      <c r="H421">
        <v>36.539999999999992</v>
      </c>
      <c r="I421">
        <v>401.93999999999994</v>
      </c>
      <c r="J421">
        <v>0.22480620155038755</v>
      </c>
    </row>
    <row r="422" spans="1:10">
      <c r="A422">
        <v>14</v>
      </c>
      <c r="B422">
        <v>44</v>
      </c>
      <c r="C422">
        <v>148</v>
      </c>
      <c r="D422">
        <v>201.28</v>
      </c>
      <c r="E422">
        <v>2072</v>
      </c>
      <c r="F422">
        <v>2817.92</v>
      </c>
      <c r="G422">
        <v>1239.8848</v>
      </c>
      <c r="H422">
        <v>53.28</v>
      </c>
      <c r="I422">
        <v>745.92000000000007</v>
      </c>
      <c r="J422">
        <v>0.26470588235294118</v>
      </c>
    </row>
    <row r="423" spans="1:10">
      <c r="A423">
        <v>10</v>
      </c>
      <c r="B423">
        <v>11</v>
      </c>
      <c r="C423">
        <v>44</v>
      </c>
      <c r="D423">
        <v>48.4</v>
      </c>
      <c r="E423">
        <v>440</v>
      </c>
      <c r="F423">
        <v>484</v>
      </c>
      <c r="G423">
        <v>53.24</v>
      </c>
      <c r="H423">
        <v>4.3999999999999986</v>
      </c>
      <c r="I423">
        <v>43.999999999999986</v>
      </c>
      <c r="J423">
        <v>9.0909090909090884E-2</v>
      </c>
    </row>
    <row r="424" spans="1:10">
      <c r="A424">
        <v>7</v>
      </c>
      <c r="B424">
        <v>45</v>
      </c>
      <c r="C424">
        <v>12</v>
      </c>
      <c r="D424">
        <v>15.72</v>
      </c>
      <c r="E424">
        <v>84</v>
      </c>
      <c r="F424">
        <v>110.04</v>
      </c>
      <c r="G424">
        <v>49.518000000000001</v>
      </c>
      <c r="H424">
        <v>3.7200000000000006</v>
      </c>
      <c r="I424">
        <v>26.040000000000006</v>
      </c>
      <c r="J424">
        <v>0.23664122137404583</v>
      </c>
    </row>
    <row r="425" spans="1:10">
      <c r="A425">
        <v>8</v>
      </c>
      <c r="B425">
        <v>26</v>
      </c>
      <c r="C425">
        <v>47</v>
      </c>
      <c r="D425">
        <v>53.11</v>
      </c>
      <c r="E425">
        <v>376</v>
      </c>
      <c r="F425">
        <v>424.88</v>
      </c>
      <c r="G425">
        <v>110.4688</v>
      </c>
      <c r="H425">
        <v>6.1099999999999994</v>
      </c>
      <c r="I425">
        <v>48.879999999999995</v>
      </c>
      <c r="J425">
        <v>0.1150442477876106</v>
      </c>
    </row>
    <row r="426" spans="1:10">
      <c r="A426">
        <v>2</v>
      </c>
      <c r="B426">
        <v>14</v>
      </c>
      <c r="C426">
        <v>148</v>
      </c>
      <c r="D426">
        <v>164.28</v>
      </c>
      <c r="E426">
        <v>296</v>
      </c>
      <c r="F426">
        <v>328.56</v>
      </c>
      <c r="G426">
        <v>45.998400000000004</v>
      </c>
      <c r="H426">
        <v>16.28</v>
      </c>
      <c r="I426">
        <v>32.56</v>
      </c>
      <c r="J426">
        <v>9.90990990990991E-2</v>
      </c>
    </row>
    <row r="427" spans="1:10">
      <c r="A427">
        <v>3</v>
      </c>
      <c r="B427">
        <v>5</v>
      </c>
      <c r="C427">
        <v>43</v>
      </c>
      <c r="D427">
        <v>47.73</v>
      </c>
      <c r="E427">
        <v>129</v>
      </c>
      <c r="F427">
        <v>143.19</v>
      </c>
      <c r="G427">
        <v>7.1595000000000004</v>
      </c>
      <c r="H427">
        <v>4.7299999999999969</v>
      </c>
      <c r="I427">
        <v>14.189999999999991</v>
      </c>
      <c r="J427">
        <v>9.9099099099099031E-2</v>
      </c>
    </row>
    <row r="428" spans="1:10">
      <c r="A428">
        <v>13</v>
      </c>
      <c r="B428">
        <v>38</v>
      </c>
      <c r="C428">
        <v>141</v>
      </c>
      <c r="D428">
        <v>149.46</v>
      </c>
      <c r="E428">
        <v>1833</v>
      </c>
      <c r="F428">
        <v>1942.98</v>
      </c>
      <c r="G428">
        <v>738.33240000000001</v>
      </c>
      <c r="H428">
        <v>8.460000000000008</v>
      </c>
      <c r="I428">
        <v>109.9800000000001</v>
      </c>
      <c r="J428">
        <v>5.660377358490571E-2</v>
      </c>
    </row>
    <row r="429" spans="1:10">
      <c r="A429">
        <v>14</v>
      </c>
      <c r="B429">
        <v>14</v>
      </c>
      <c r="C429">
        <v>95</v>
      </c>
      <c r="D429">
        <v>119.7</v>
      </c>
      <c r="E429">
        <v>1330</v>
      </c>
      <c r="F429">
        <v>1675.8</v>
      </c>
      <c r="G429">
        <v>234.61200000000002</v>
      </c>
      <c r="H429">
        <v>24.700000000000003</v>
      </c>
      <c r="I429">
        <v>345.80000000000007</v>
      </c>
      <c r="J429">
        <v>0.20634920634920639</v>
      </c>
    </row>
    <row r="430" spans="1:10">
      <c r="A430">
        <v>4</v>
      </c>
      <c r="B430">
        <v>3</v>
      </c>
      <c r="C430">
        <v>13</v>
      </c>
      <c r="D430">
        <v>16.64</v>
      </c>
      <c r="E430">
        <v>52</v>
      </c>
      <c r="F430">
        <v>66.56</v>
      </c>
      <c r="G430">
        <v>1.9967999999999999</v>
      </c>
      <c r="H430">
        <v>3.6400000000000006</v>
      </c>
      <c r="I430">
        <v>14.560000000000002</v>
      </c>
      <c r="J430">
        <v>0.21875000000000003</v>
      </c>
    </row>
    <row r="431" spans="1:10">
      <c r="A431">
        <v>11</v>
      </c>
      <c r="B431">
        <v>30</v>
      </c>
      <c r="C431">
        <v>76</v>
      </c>
      <c r="D431">
        <v>82.08</v>
      </c>
      <c r="E431">
        <v>836</v>
      </c>
      <c r="F431">
        <v>902.88</v>
      </c>
      <c r="G431">
        <v>270.86399999999998</v>
      </c>
      <c r="H431">
        <v>6.0799999999999983</v>
      </c>
      <c r="I431">
        <v>66.879999999999981</v>
      </c>
      <c r="J431">
        <v>7.4074074074074056E-2</v>
      </c>
    </row>
    <row r="432" spans="1:10">
      <c r="A432">
        <v>14</v>
      </c>
      <c r="B432">
        <v>31</v>
      </c>
      <c r="C432">
        <v>47</v>
      </c>
      <c r="D432">
        <v>53.11</v>
      </c>
      <c r="E432">
        <v>658</v>
      </c>
      <c r="F432">
        <v>743.54</v>
      </c>
      <c r="G432">
        <v>230.4974</v>
      </c>
      <c r="H432">
        <v>6.1099999999999994</v>
      </c>
      <c r="I432">
        <v>85.539999999999992</v>
      </c>
      <c r="J432">
        <v>0.11504424778761062</v>
      </c>
    </row>
    <row r="433" spans="1:10">
      <c r="A433">
        <v>5</v>
      </c>
      <c r="B433">
        <v>50</v>
      </c>
      <c r="C433">
        <v>133</v>
      </c>
      <c r="D433">
        <v>155.61000000000001</v>
      </c>
      <c r="E433">
        <v>665</v>
      </c>
      <c r="F433">
        <v>778.05000000000007</v>
      </c>
      <c r="G433">
        <v>389.02500000000003</v>
      </c>
      <c r="H433">
        <v>22.610000000000014</v>
      </c>
      <c r="I433">
        <v>113.05000000000007</v>
      </c>
      <c r="J433">
        <v>0.14529914529914537</v>
      </c>
    </row>
    <row r="434" spans="1:10">
      <c r="A434">
        <v>13</v>
      </c>
      <c r="B434">
        <v>18</v>
      </c>
      <c r="C434">
        <v>150</v>
      </c>
      <c r="D434">
        <v>210</v>
      </c>
      <c r="E434">
        <v>1950</v>
      </c>
      <c r="F434">
        <v>2730</v>
      </c>
      <c r="G434">
        <v>491.4</v>
      </c>
      <c r="H434">
        <v>60</v>
      </c>
      <c r="I434">
        <v>780</v>
      </c>
      <c r="J434">
        <v>0.2857142857142857</v>
      </c>
    </row>
    <row r="435" spans="1:10">
      <c r="A435">
        <v>8</v>
      </c>
      <c r="B435">
        <v>27</v>
      </c>
      <c r="C435">
        <v>67</v>
      </c>
      <c r="D435">
        <v>85.76</v>
      </c>
      <c r="E435">
        <v>536</v>
      </c>
      <c r="F435">
        <v>686.08</v>
      </c>
      <c r="G435">
        <v>185.24160000000003</v>
      </c>
      <c r="H435">
        <v>18.760000000000005</v>
      </c>
      <c r="I435">
        <v>150.08000000000004</v>
      </c>
      <c r="J435">
        <v>0.21875000000000006</v>
      </c>
    </row>
    <row r="436" spans="1:10">
      <c r="A436">
        <v>15</v>
      </c>
      <c r="B436">
        <v>32</v>
      </c>
      <c r="C436">
        <v>37</v>
      </c>
      <c r="D436">
        <v>42.55</v>
      </c>
      <c r="E436">
        <v>555</v>
      </c>
      <c r="F436">
        <v>638.25</v>
      </c>
      <c r="G436">
        <v>204.24</v>
      </c>
      <c r="H436">
        <v>5.5499999999999972</v>
      </c>
      <c r="I436">
        <v>83.249999999999957</v>
      </c>
      <c r="J436">
        <v>0.13043478260869559</v>
      </c>
    </row>
    <row r="437" spans="1:10">
      <c r="A437">
        <v>9</v>
      </c>
      <c r="B437">
        <v>13</v>
      </c>
      <c r="C437">
        <v>133</v>
      </c>
      <c r="D437">
        <v>155.61000000000001</v>
      </c>
      <c r="E437">
        <v>1197</v>
      </c>
      <c r="F437">
        <v>1400.49</v>
      </c>
      <c r="G437">
        <v>182.06370000000001</v>
      </c>
      <c r="H437">
        <v>22.610000000000014</v>
      </c>
      <c r="I437">
        <v>203.49000000000012</v>
      </c>
      <c r="J437">
        <v>0.14529914529914539</v>
      </c>
    </row>
    <row r="438" spans="1:10">
      <c r="A438">
        <v>5</v>
      </c>
      <c r="B438">
        <v>47</v>
      </c>
      <c r="C438">
        <v>37</v>
      </c>
      <c r="D438">
        <v>42.55</v>
      </c>
      <c r="E438">
        <v>185</v>
      </c>
      <c r="F438">
        <v>212.75</v>
      </c>
      <c r="G438">
        <v>99.992499999999993</v>
      </c>
      <c r="H438">
        <v>5.5499999999999972</v>
      </c>
      <c r="I438">
        <v>27.749999999999986</v>
      </c>
      <c r="J438">
        <v>0.13043478260869559</v>
      </c>
    </row>
    <row r="439" spans="1:10">
      <c r="A439">
        <v>6</v>
      </c>
      <c r="B439">
        <v>50</v>
      </c>
      <c r="C439">
        <v>75</v>
      </c>
      <c r="D439">
        <v>85.5</v>
      </c>
      <c r="E439">
        <v>450</v>
      </c>
      <c r="F439">
        <v>513</v>
      </c>
      <c r="G439">
        <v>256.5</v>
      </c>
      <c r="H439">
        <v>10.5</v>
      </c>
      <c r="I439">
        <v>63</v>
      </c>
      <c r="J439">
        <v>0.12280701754385964</v>
      </c>
    </row>
    <row r="440" spans="1:10">
      <c r="A440">
        <v>6</v>
      </c>
      <c r="B440">
        <v>53</v>
      </c>
      <c r="C440">
        <v>67</v>
      </c>
      <c r="D440">
        <v>83.08</v>
      </c>
      <c r="E440">
        <v>402</v>
      </c>
      <c r="F440">
        <v>498.48</v>
      </c>
      <c r="G440">
        <v>264.19440000000003</v>
      </c>
      <c r="H440">
        <v>16.079999999999998</v>
      </c>
      <c r="I440">
        <v>96.47999999999999</v>
      </c>
      <c r="J440">
        <v>0.19354838709677416</v>
      </c>
    </row>
    <row r="441" spans="1:10">
      <c r="A441">
        <v>5</v>
      </c>
      <c r="B441">
        <v>44</v>
      </c>
      <c r="C441">
        <v>7</v>
      </c>
      <c r="D441">
        <v>8.33</v>
      </c>
      <c r="E441">
        <v>35</v>
      </c>
      <c r="F441">
        <v>41.65</v>
      </c>
      <c r="G441">
        <v>18.326000000000001</v>
      </c>
      <c r="H441">
        <v>1.33</v>
      </c>
      <c r="I441">
        <v>6.65</v>
      </c>
      <c r="J441">
        <v>0.1596638655462185</v>
      </c>
    </row>
    <row r="442" spans="1:10">
      <c r="A442">
        <v>13</v>
      </c>
      <c r="B442">
        <v>14</v>
      </c>
      <c r="C442">
        <v>12</v>
      </c>
      <c r="D442">
        <v>15.72</v>
      </c>
      <c r="E442">
        <v>156</v>
      </c>
      <c r="F442">
        <v>204.36</v>
      </c>
      <c r="G442">
        <v>28.610400000000006</v>
      </c>
      <c r="H442">
        <v>3.7200000000000006</v>
      </c>
      <c r="I442">
        <v>48.360000000000007</v>
      </c>
      <c r="J442">
        <v>0.23664122137404581</v>
      </c>
    </row>
    <row r="443" spans="1:10">
      <c r="A443">
        <v>1</v>
      </c>
      <c r="B443">
        <v>31</v>
      </c>
      <c r="C443">
        <v>105</v>
      </c>
      <c r="D443">
        <v>142.80000000000001</v>
      </c>
      <c r="E443">
        <v>105</v>
      </c>
      <c r="F443">
        <v>142.80000000000001</v>
      </c>
      <c r="G443">
        <v>44.268000000000001</v>
      </c>
      <c r="H443">
        <v>37.800000000000011</v>
      </c>
      <c r="I443">
        <v>37.800000000000011</v>
      </c>
      <c r="J443">
        <v>0.26470588235294124</v>
      </c>
    </row>
    <row r="444" spans="1:10">
      <c r="A444">
        <v>12</v>
      </c>
      <c r="B444">
        <v>27</v>
      </c>
      <c r="C444">
        <v>133</v>
      </c>
      <c r="D444">
        <v>155.61000000000001</v>
      </c>
      <c r="E444">
        <v>1596</v>
      </c>
      <c r="F444">
        <v>1867.32</v>
      </c>
      <c r="G444">
        <v>504.1764</v>
      </c>
      <c r="H444">
        <v>22.610000000000014</v>
      </c>
      <c r="I444">
        <v>271.32000000000016</v>
      </c>
      <c r="J444">
        <v>0.14529914529914539</v>
      </c>
    </row>
    <row r="445" spans="1:10">
      <c r="A445">
        <v>9</v>
      </c>
      <c r="B445">
        <v>53</v>
      </c>
      <c r="C445">
        <v>138</v>
      </c>
      <c r="D445">
        <v>173.88</v>
      </c>
      <c r="E445">
        <v>1242</v>
      </c>
      <c r="F445">
        <v>1564.92</v>
      </c>
      <c r="G445">
        <v>829.40760000000012</v>
      </c>
      <c r="H445">
        <v>35.879999999999995</v>
      </c>
      <c r="I445">
        <v>322.91999999999996</v>
      </c>
      <c r="J445">
        <v>0.20634920634920631</v>
      </c>
    </row>
    <row r="446" spans="1:10">
      <c r="A446">
        <v>3</v>
      </c>
      <c r="B446">
        <v>28</v>
      </c>
      <c r="C446">
        <v>71</v>
      </c>
      <c r="D446">
        <v>80.94</v>
      </c>
      <c r="E446">
        <v>213</v>
      </c>
      <c r="F446">
        <v>242.82</v>
      </c>
      <c r="G446">
        <v>67.98960000000001</v>
      </c>
      <c r="H446">
        <v>9.9399999999999977</v>
      </c>
      <c r="I446">
        <v>29.819999999999993</v>
      </c>
      <c r="J446">
        <v>0.12280701754385963</v>
      </c>
    </row>
    <row r="447" spans="1:10">
      <c r="A447">
        <v>15</v>
      </c>
      <c r="B447">
        <v>42</v>
      </c>
      <c r="C447">
        <v>5</v>
      </c>
      <c r="D447">
        <v>6.7</v>
      </c>
      <c r="E447">
        <v>75</v>
      </c>
      <c r="F447">
        <v>100.5</v>
      </c>
      <c r="G447">
        <v>42.21</v>
      </c>
      <c r="H447">
        <v>1.7000000000000002</v>
      </c>
      <c r="I447">
        <v>25.500000000000004</v>
      </c>
      <c r="J447">
        <v>0.2537313432835821</v>
      </c>
    </row>
    <row r="448" spans="1:10">
      <c r="A448">
        <v>4</v>
      </c>
      <c r="B448">
        <v>3</v>
      </c>
      <c r="C448">
        <v>72</v>
      </c>
      <c r="D448">
        <v>79.92</v>
      </c>
      <c r="E448">
        <v>288</v>
      </c>
      <c r="F448">
        <v>319.68</v>
      </c>
      <c r="G448">
        <v>9.5904000000000007</v>
      </c>
      <c r="H448">
        <v>7.9200000000000017</v>
      </c>
      <c r="I448">
        <v>31.680000000000007</v>
      </c>
      <c r="J448">
        <v>9.9099099099099114E-2</v>
      </c>
    </row>
    <row r="449" spans="1:10">
      <c r="A449">
        <v>3</v>
      </c>
      <c r="B449">
        <v>39</v>
      </c>
      <c r="C449">
        <v>47</v>
      </c>
      <c r="D449">
        <v>53.11</v>
      </c>
      <c r="E449">
        <v>141</v>
      </c>
      <c r="F449">
        <v>159.33000000000001</v>
      </c>
      <c r="G449">
        <v>62.138700000000007</v>
      </c>
      <c r="H449">
        <v>6.1099999999999994</v>
      </c>
      <c r="I449">
        <v>18.329999999999998</v>
      </c>
      <c r="J449">
        <v>0.1150442477876106</v>
      </c>
    </row>
    <row r="450" spans="1:10">
      <c r="A450">
        <v>15</v>
      </c>
      <c r="B450">
        <v>33</v>
      </c>
      <c r="C450">
        <v>67</v>
      </c>
      <c r="D450">
        <v>85.76</v>
      </c>
      <c r="E450">
        <v>1005</v>
      </c>
      <c r="F450">
        <v>1286.4000000000001</v>
      </c>
      <c r="G450">
        <v>424.51200000000006</v>
      </c>
      <c r="H450">
        <v>18.760000000000005</v>
      </c>
      <c r="I450">
        <v>281.40000000000009</v>
      </c>
      <c r="J450">
        <v>0.21875000000000006</v>
      </c>
    </row>
    <row r="451" spans="1:10">
      <c r="A451">
        <v>14</v>
      </c>
      <c r="B451">
        <v>28</v>
      </c>
      <c r="C451">
        <v>18</v>
      </c>
      <c r="D451">
        <v>24.66</v>
      </c>
      <c r="E451">
        <v>252</v>
      </c>
      <c r="F451">
        <v>345.24</v>
      </c>
      <c r="G451">
        <v>96.667200000000008</v>
      </c>
      <c r="H451">
        <v>6.66</v>
      </c>
      <c r="I451">
        <v>93.240000000000009</v>
      </c>
      <c r="J451">
        <v>0.27007299270072993</v>
      </c>
    </row>
    <row r="452" spans="1:10">
      <c r="A452">
        <v>8</v>
      </c>
      <c r="B452">
        <v>54</v>
      </c>
      <c r="C452">
        <v>95</v>
      </c>
      <c r="D452">
        <v>119.7</v>
      </c>
      <c r="E452">
        <v>760</v>
      </c>
      <c r="F452">
        <v>957.6</v>
      </c>
      <c r="G452">
        <v>517.10400000000004</v>
      </c>
      <c r="H452">
        <v>24.700000000000003</v>
      </c>
      <c r="I452">
        <v>197.60000000000002</v>
      </c>
      <c r="J452">
        <v>0.20634920634920637</v>
      </c>
    </row>
    <row r="453" spans="1:10">
      <c r="A453">
        <v>6</v>
      </c>
      <c r="B453">
        <v>45</v>
      </c>
      <c r="C453">
        <v>95</v>
      </c>
      <c r="D453">
        <v>119.7</v>
      </c>
      <c r="E453">
        <v>570</v>
      </c>
      <c r="F453">
        <v>718.2</v>
      </c>
      <c r="G453">
        <v>323.19000000000005</v>
      </c>
      <c r="H453">
        <v>24.700000000000003</v>
      </c>
      <c r="I453">
        <v>148.20000000000002</v>
      </c>
      <c r="J453">
        <v>0.20634920634920637</v>
      </c>
    </row>
    <row r="454" spans="1:10">
      <c r="A454">
        <v>10</v>
      </c>
      <c r="B454">
        <v>35</v>
      </c>
      <c r="C454">
        <v>98</v>
      </c>
      <c r="D454">
        <v>103.88</v>
      </c>
      <c r="E454">
        <v>980</v>
      </c>
      <c r="F454">
        <v>1038.8</v>
      </c>
      <c r="G454">
        <v>363.58</v>
      </c>
      <c r="H454">
        <v>5.8799999999999955</v>
      </c>
      <c r="I454">
        <v>58.799999999999955</v>
      </c>
      <c r="J454">
        <v>5.660377358490562E-2</v>
      </c>
    </row>
    <row r="455" spans="1:10">
      <c r="A455">
        <v>14</v>
      </c>
      <c r="B455">
        <v>31</v>
      </c>
      <c r="C455">
        <v>37</v>
      </c>
      <c r="D455">
        <v>49.21</v>
      </c>
      <c r="E455">
        <v>518</v>
      </c>
      <c r="F455">
        <v>688.94</v>
      </c>
      <c r="G455">
        <v>213.57140000000001</v>
      </c>
      <c r="H455">
        <v>12.21</v>
      </c>
      <c r="I455">
        <v>170.94</v>
      </c>
      <c r="J455">
        <v>0.24812030075187969</v>
      </c>
    </row>
    <row r="456" spans="1:10">
      <c r="A456">
        <v>5</v>
      </c>
      <c r="B456">
        <v>12</v>
      </c>
      <c r="C456">
        <v>18</v>
      </c>
      <c r="D456">
        <v>24.66</v>
      </c>
      <c r="E456">
        <v>90</v>
      </c>
      <c r="F456">
        <v>123.3</v>
      </c>
      <c r="G456">
        <v>14.795999999999999</v>
      </c>
      <c r="H456">
        <v>6.66</v>
      </c>
      <c r="I456">
        <v>33.299999999999997</v>
      </c>
      <c r="J456">
        <v>0.27007299270072993</v>
      </c>
    </row>
    <row r="457" spans="1:10">
      <c r="A457">
        <v>12</v>
      </c>
      <c r="B457">
        <v>28</v>
      </c>
      <c r="C457">
        <v>67</v>
      </c>
      <c r="D457">
        <v>83.08</v>
      </c>
      <c r="E457">
        <v>804</v>
      </c>
      <c r="F457">
        <v>996.96</v>
      </c>
      <c r="G457">
        <v>279.14880000000005</v>
      </c>
      <c r="H457">
        <v>16.079999999999998</v>
      </c>
      <c r="I457">
        <v>192.95999999999998</v>
      </c>
      <c r="J457">
        <v>0.19354838709677416</v>
      </c>
    </row>
    <row r="458" spans="1:10">
      <c r="A458">
        <v>12</v>
      </c>
      <c r="B458">
        <v>3</v>
      </c>
      <c r="C458">
        <v>73</v>
      </c>
      <c r="D458">
        <v>94.17</v>
      </c>
      <c r="E458">
        <v>876</v>
      </c>
      <c r="F458">
        <v>1130.04</v>
      </c>
      <c r="G458">
        <v>33.901199999999996</v>
      </c>
      <c r="H458">
        <v>21.17</v>
      </c>
      <c r="I458">
        <v>254.04000000000002</v>
      </c>
      <c r="J458">
        <v>0.22480620155038764</v>
      </c>
    </row>
    <row r="459" spans="1:10">
      <c r="A459">
        <v>14</v>
      </c>
      <c r="B459">
        <v>48</v>
      </c>
      <c r="C459">
        <v>89</v>
      </c>
      <c r="D459">
        <v>117.48</v>
      </c>
      <c r="E459">
        <v>1246</v>
      </c>
      <c r="F459">
        <v>1644.72</v>
      </c>
      <c r="G459">
        <v>789.46559999999999</v>
      </c>
      <c r="H459">
        <v>28.480000000000004</v>
      </c>
      <c r="I459">
        <v>398.72</v>
      </c>
      <c r="J459">
        <v>0.24242424242424243</v>
      </c>
    </row>
    <row r="460" spans="1:10">
      <c r="A460">
        <v>8</v>
      </c>
      <c r="B460">
        <v>10</v>
      </c>
      <c r="C460">
        <v>89</v>
      </c>
      <c r="D460">
        <v>117.48</v>
      </c>
      <c r="E460">
        <v>712</v>
      </c>
      <c r="F460">
        <v>939.84</v>
      </c>
      <c r="G460">
        <v>93.984000000000009</v>
      </c>
      <c r="H460">
        <v>28.480000000000004</v>
      </c>
      <c r="I460">
        <v>227.84000000000003</v>
      </c>
      <c r="J460">
        <v>0.24242424242424246</v>
      </c>
    </row>
    <row r="461" spans="1:10">
      <c r="A461">
        <v>4</v>
      </c>
      <c r="B461">
        <v>32</v>
      </c>
      <c r="C461">
        <v>90</v>
      </c>
      <c r="D461">
        <v>96.3</v>
      </c>
      <c r="E461">
        <v>360</v>
      </c>
      <c r="F461">
        <v>385.2</v>
      </c>
      <c r="G461">
        <v>123.264</v>
      </c>
      <c r="H461">
        <v>6.2999999999999972</v>
      </c>
      <c r="I461">
        <v>25.199999999999989</v>
      </c>
      <c r="J461">
        <v>6.5420560747663517E-2</v>
      </c>
    </row>
    <row r="462" spans="1:10">
      <c r="A462">
        <v>9</v>
      </c>
      <c r="B462">
        <v>12</v>
      </c>
      <c r="C462">
        <v>76</v>
      </c>
      <c r="D462">
        <v>82.08</v>
      </c>
      <c r="E462">
        <v>684</v>
      </c>
      <c r="F462">
        <v>738.72</v>
      </c>
      <c r="G462">
        <v>88.6464</v>
      </c>
      <c r="H462">
        <v>6.0799999999999983</v>
      </c>
      <c r="I462">
        <v>54.719999999999985</v>
      </c>
      <c r="J462">
        <v>7.4074074074074056E-2</v>
      </c>
    </row>
    <row r="463" spans="1:10">
      <c r="A463">
        <v>3</v>
      </c>
      <c r="B463">
        <v>25</v>
      </c>
      <c r="C463">
        <v>72</v>
      </c>
      <c r="D463">
        <v>79.92</v>
      </c>
      <c r="E463">
        <v>216</v>
      </c>
      <c r="F463">
        <v>239.76</v>
      </c>
      <c r="G463">
        <v>59.94</v>
      </c>
      <c r="H463">
        <v>7.9200000000000017</v>
      </c>
      <c r="I463">
        <v>23.760000000000005</v>
      </c>
      <c r="J463">
        <v>9.9099099099099128E-2</v>
      </c>
    </row>
    <row r="464" spans="1:10">
      <c r="A464">
        <v>13</v>
      </c>
      <c r="B464">
        <v>20</v>
      </c>
      <c r="C464">
        <v>55</v>
      </c>
      <c r="D464">
        <v>58.3</v>
      </c>
      <c r="E464">
        <v>715</v>
      </c>
      <c r="F464">
        <v>757.9</v>
      </c>
      <c r="G464">
        <v>151.58000000000001</v>
      </c>
      <c r="H464">
        <v>3.2999999999999972</v>
      </c>
      <c r="I464">
        <v>42.899999999999963</v>
      </c>
      <c r="J464">
        <v>5.6603773584905613E-2</v>
      </c>
    </row>
    <row r="465" spans="1:10">
      <c r="A465">
        <v>5</v>
      </c>
      <c r="B465">
        <v>42</v>
      </c>
      <c r="C465">
        <v>44</v>
      </c>
      <c r="D465">
        <v>48.4</v>
      </c>
      <c r="E465">
        <v>220</v>
      </c>
      <c r="F465">
        <v>242</v>
      </c>
      <c r="G465">
        <v>101.64</v>
      </c>
      <c r="H465">
        <v>4.3999999999999986</v>
      </c>
      <c r="I465">
        <v>21.999999999999993</v>
      </c>
      <c r="J465">
        <v>9.0909090909090884E-2</v>
      </c>
    </row>
    <row r="466" spans="1:10">
      <c r="A466">
        <v>15</v>
      </c>
      <c r="B466">
        <v>13</v>
      </c>
      <c r="C466">
        <v>43</v>
      </c>
      <c r="D466">
        <v>47.73</v>
      </c>
      <c r="E466">
        <v>645</v>
      </c>
      <c r="F466">
        <v>715.95</v>
      </c>
      <c r="G466">
        <v>93.07350000000001</v>
      </c>
      <c r="H466">
        <v>4.7299999999999969</v>
      </c>
      <c r="I466">
        <v>70.94999999999996</v>
      </c>
      <c r="J466">
        <v>9.9099099099099031E-2</v>
      </c>
    </row>
    <row r="467" spans="1:10">
      <c r="A467">
        <v>1</v>
      </c>
      <c r="B467">
        <v>27</v>
      </c>
      <c r="C467">
        <v>5</v>
      </c>
      <c r="D467">
        <v>6.7</v>
      </c>
      <c r="E467">
        <v>5</v>
      </c>
      <c r="F467">
        <v>6.7</v>
      </c>
      <c r="G467">
        <v>1.8090000000000002</v>
      </c>
      <c r="H467">
        <v>1.7000000000000002</v>
      </c>
      <c r="I467">
        <v>1.7000000000000002</v>
      </c>
      <c r="J467">
        <v>0.2537313432835821</v>
      </c>
    </row>
    <row r="468" spans="1:10">
      <c r="A468">
        <v>14</v>
      </c>
      <c r="B468">
        <v>13</v>
      </c>
      <c r="C468">
        <v>72</v>
      </c>
      <c r="D468">
        <v>79.92</v>
      </c>
      <c r="E468">
        <v>1008</v>
      </c>
      <c r="F468">
        <v>1118.8800000000001</v>
      </c>
      <c r="G468">
        <v>145.45440000000002</v>
      </c>
      <c r="H468">
        <v>7.9200000000000017</v>
      </c>
      <c r="I468">
        <v>110.88000000000002</v>
      </c>
      <c r="J468">
        <v>9.9099099099099114E-2</v>
      </c>
    </row>
    <row r="469" spans="1:10">
      <c r="A469">
        <v>9</v>
      </c>
      <c r="B469">
        <v>51</v>
      </c>
      <c r="C469">
        <v>150</v>
      </c>
      <c r="D469">
        <v>210</v>
      </c>
      <c r="E469">
        <v>1350</v>
      </c>
      <c r="F469">
        <v>1890</v>
      </c>
      <c r="G469">
        <v>963.9</v>
      </c>
      <c r="H469">
        <v>60</v>
      </c>
      <c r="I469">
        <v>540</v>
      </c>
      <c r="J469">
        <v>0.2857142857142857</v>
      </c>
    </row>
    <row r="470" spans="1:10">
      <c r="A470">
        <v>12</v>
      </c>
      <c r="B470">
        <v>18</v>
      </c>
      <c r="C470">
        <v>76</v>
      </c>
      <c r="D470">
        <v>82.08</v>
      </c>
      <c r="E470">
        <v>912</v>
      </c>
      <c r="F470">
        <v>984.96</v>
      </c>
      <c r="G470">
        <v>177.2928</v>
      </c>
      <c r="H470">
        <v>6.0799999999999983</v>
      </c>
      <c r="I470">
        <v>72.95999999999998</v>
      </c>
      <c r="J470">
        <v>7.4074074074074056E-2</v>
      </c>
    </row>
    <row r="471" spans="1:10">
      <c r="A471">
        <v>10</v>
      </c>
      <c r="B471">
        <v>40</v>
      </c>
      <c r="C471">
        <v>83</v>
      </c>
      <c r="D471">
        <v>94.62</v>
      </c>
      <c r="E471">
        <v>830</v>
      </c>
      <c r="F471">
        <v>946.2</v>
      </c>
      <c r="G471">
        <v>378.48</v>
      </c>
      <c r="H471">
        <v>11.620000000000005</v>
      </c>
      <c r="I471">
        <v>116.20000000000005</v>
      </c>
      <c r="J471">
        <v>0.1228070175438597</v>
      </c>
    </row>
    <row r="472" spans="1:10">
      <c r="A472">
        <v>15</v>
      </c>
      <c r="B472">
        <v>33</v>
      </c>
      <c r="C472">
        <v>105</v>
      </c>
      <c r="D472">
        <v>142.80000000000001</v>
      </c>
      <c r="E472">
        <v>1575</v>
      </c>
      <c r="F472">
        <v>2142</v>
      </c>
      <c r="G472">
        <v>706.86</v>
      </c>
      <c r="H472">
        <v>37.800000000000011</v>
      </c>
      <c r="I472">
        <v>567.00000000000023</v>
      </c>
      <c r="J472">
        <v>0.26470588235294129</v>
      </c>
    </row>
    <row r="473" spans="1:10">
      <c r="A473">
        <v>15</v>
      </c>
      <c r="B473">
        <v>47</v>
      </c>
      <c r="C473">
        <v>76</v>
      </c>
      <c r="D473">
        <v>82.08</v>
      </c>
      <c r="E473">
        <v>1140</v>
      </c>
      <c r="F473">
        <v>1231.2</v>
      </c>
      <c r="G473">
        <v>578.66399999999999</v>
      </c>
      <c r="H473">
        <v>6.0799999999999983</v>
      </c>
      <c r="I473">
        <v>91.199999999999974</v>
      </c>
      <c r="J473">
        <v>7.4074074074074056E-2</v>
      </c>
    </row>
    <row r="474" spans="1:10">
      <c r="A474">
        <v>10</v>
      </c>
      <c r="B474">
        <v>35</v>
      </c>
      <c r="C474">
        <v>12</v>
      </c>
      <c r="D474">
        <v>15.72</v>
      </c>
      <c r="E474">
        <v>120</v>
      </c>
      <c r="F474">
        <v>157.19999999999999</v>
      </c>
      <c r="G474">
        <v>55.019999999999996</v>
      </c>
      <c r="H474">
        <v>3.7200000000000006</v>
      </c>
      <c r="I474">
        <v>37.200000000000003</v>
      </c>
      <c r="J474">
        <v>0.23664122137404583</v>
      </c>
    </row>
    <row r="475" spans="1:10">
      <c r="A475">
        <v>3</v>
      </c>
      <c r="B475">
        <v>3</v>
      </c>
      <c r="C475">
        <v>90</v>
      </c>
      <c r="D475">
        <v>96.3</v>
      </c>
      <c r="E475">
        <v>270</v>
      </c>
      <c r="F475">
        <v>288.89999999999998</v>
      </c>
      <c r="G475">
        <v>8.6669999999999998</v>
      </c>
      <c r="H475">
        <v>6.2999999999999972</v>
      </c>
      <c r="I475">
        <v>18.899999999999991</v>
      </c>
      <c r="J475">
        <v>6.5420560747663531E-2</v>
      </c>
    </row>
    <row r="476" spans="1:10">
      <c r="A476">
        <v>14</v>
      </c>
      <c r="B476">
        <v>14</v>
      </c>
      <c r="C476">
        <v>144</v>
      </c>
      <c r="D476">
        <v>156.96</v>
      </c>
      <c r="E476">
        <v>2016</v>
      </c>
      <c r="F476">
        <v>2197.44</v>
      </c>
      <c r="G476">
        <v>307.64160000000004</v>
      </c>
      <c r="H476">
        <v>12.960000000000008</v>
      </c>
      <c r="I476">
        <v>181.44000000000011</v>
      </c>
      <c r="J476">
        <v>8.2568807339449588E-2</v>
      </c>
    </row>
    <row r="477" spans="1:10">
      <c r="A477">
        <v>3</v>
      </c>
      <c r="B477">
        <v>39</v>
      </c>
      <c r="C477">
        <v>120</v>
      </c>
      <c r="D477">
        <v>162</v>
      </c>
      <c r="E477">
        <v>360</v>
      </c>
      <c r="F477">
        <v>486</v>
      </c>
      <c r="G477">
        <v>189.54000000000002</v>
      </c>
      <c r="H477">
        <v>42</v>
      </c>
      <c r="I477">
        <v>126</v>
      </c>
      <c r="J477">
        <v>0.25925925925925924</v>
      </c>
    </row>
    <row r="478" spans="1:10">
      <c r="A478">
        <v>8</v>
      </c>
      <c r="B478">
        <v>15</v>
      </c>
      <c r="C478">
        <v>72</v>
      </c>
      <c r="D478">
        <v>79.92</v>
      </c>
      <c r="E478">
        <v>576</v>
      </c>
      <c r="F478">
        <v>639.36</v>
      </c>
      <c r="G478">
        <v>95.903999999999996</v>
      </c>
      <c r="H478">
        <v>7.9200000000000017</v>
      </c>
      <c r="I478">
        <v>63.360000000000014</v>
      </c>
      <c r="J478">
        <v>9.9099099099099114E-2</v>
      </c>
    </row>
    <row r="479" spans="1:10">
      <c r="A479">
        <v>15</v>
      </c>
      <c r="B479">
        <v>16</v>
      </c>
      <c r="C479">
        <v>73</v>
      </c>
      <c r="D479">
        <v>94.17</v>
      </c>
      <c r="E479">
        <v>1095</v>
      </c>
      <c r="F479">
        <v>1412.55</v>
      </c>
      <c r="G479">
        <v>226.00800000000001</v>
      </c>
      <c r="H479">
        <v>21.17</v>
      </c>
      <c r="I479">
        <v>317.55</v>
      </c>
      <c r="J479">
        <v>0.22480620155038761</v>
      </c>
    </row>
    <row r="480" spans="1:10">
      <c r="A480">
        <v>15</v>
      </c>
      <c r="B480">
        <v>8</v>
      </c>
      <c r="C480">
        <v>12</v>
      </c>
      <c r="D480">
        <v>15.72</v>
      </c>
      <c r="E480">
        <v>180</v>
      </c>
      <c r="F480">
        <v>235.8</v>
      </c>
      <c r="G480">
        <v>18.864000000000001</v>
      </c>
      <c r="H480">
        <v>3.7200000000000006</v>
      </c>
      <c r="I480">
        <v>55.800000000000011</v>
      </c>
      <c r="J480">
        <v>0.23664122137404583</v>
      </c>
    </row>
    <row r="481" spans="1:10">
      <c r="A481">
        <v>15</v>
      </c>
      <c r="B481">
        <v>53</v>
      </c>
      <c r="C481">
        <v>148</v>
      </c>
      <c r="D481">
        <v>201.28</v>
      </c>
      <c r="E481">
        <v>2220</v>
      </c>
      <c r="F481">
        <v>3019.2</v>
      </c>
      <c r="G481">
        <v>1600.1759999999999</v>
      </c>
      <c r="H481">
        <v>53.28</v>
      </c>
      <c r="I481">
        <v>799.2</v>
      </c>
      <c r="J481">
        <v>0.26470588235294124</v>
      </c>
    </row>
    <row r="482" spans="1:10">
      <c r="A482">
        <v>5</v>
      </c>
      <c r="B482">
        <v>50</v>
      </c>
      <c r="C482">
        <v>5</v>
      </c>
      <c r="D482">
        <v>6.7</v>
      </c>
      <c r="E482">
        <v>25</v>
      </c>
      <c r="F482">
        <v>33.5</v>
      </c>
      <c r="G482">
        <v>16.75</v>
      </c>
      <c r="H482">
        <v>1.7000000000000002</v>
      </c>
      <c r="I482">
        <v>8.5</v>
      </c>
      <c r="J482">
        <v>0.2537313432835821</v>
      </c>
    </row>
    <row r="483" spans="1:10">
      <c r="A483">
        <v>11</v>
      </c>
      <c r="B483">
        <v>26</v>
      </c>
      <c r="C483">
        <v>61</v>
      </c>
      <c r="D483">
        <v>76.25</v>
      </c>
      <c r="E483">
        <v>671</v>
      </c>
      <c r="F483">
        <v>838.75</v>
      </c>
      <c r="G483">
        <v>218.07500000000002</v>
      </c>
      <c r="H483">
        <v>15.25</v>
      </c>
      <c r="I483">
        <v>167.75</v>
      </c>
      <c r="J483">
        <v>0.2</v>
      </c>
    </row>
    <row r="484" spans="1:10">
      <c r="A484">
        <v>10</v>
      </c>
      <c r="B484">
        <v>7</v>
      </c>
      <c r="C484">
        <v>83</v>
      </c>
      <c r="D484">
        <v>94.62</v>
      </c>
      <c r="E484">
        <v>830</v>
      </c>
      <c r="F484">
        <v>946.2</v>
      </c>
      <c r="G484">
        <v>66.234000000000009</v>
      </c>
      <c r="H484">
        <v>11.620000000000005</v>
      </c>
      <c r="I484">
        <v>116.20000000000005</v>
      </c>
      <c r="J484">
        <v>0.1228070175438597</v>
      </c>
    </row>
    <row r="485" spans="1:10">
      <c r="A485">
        <v>15</v>
      </c>
      <c r="B485">
        <v>34</v>
      </c>
      <c r="C485">
        <v>150</v>
      </c>
      <c r="D485">
        <v>210</v>
      </c>
      <c r="E485">
        <v>2250</v>
      </c>
      <c r="F485">
        <v>3150</v>
      </c>
      <c r="G485">
        <v>1071</v>
      </c>
      <c r="H485">
        <v>60</v>
      </c>
      <c r="I485">
        <v>900</v>
      </c>
      <c r="J485">
        <v>0.2857142857142857</v>
      </c>
    </row>
    <row r="486" spans="1:10">
      <c r="A486">
        <v>13</v>
      </c>
      <c r="B486">
        <v>9</v>
      </c>
      <c r="C486">
        <v>67</v>
      </c>
      <c r="D486">
        <v>83.08</v>
      </c>
      <c r="E486">
        <v>871</v>
      </c>
      <c r="F486">
        <v>1080.04</v>
      </c>
      <c r="G486">
        <v>97.203599999999994</v>
      </c>
      <c r="H486">
        <v>16.079999999999998</v>
      </c>
      <c r="I486">
        <v>209.03999999999996</v>
      </c>
      <c r="J486">
        <v>0.19354838709677416</v>
      </c>
    </row>
    <row r="487" spans="1:10">
      <c r="A487">
        <v>13</v>
      </c>
      <c r="B487">
        <v>48</v>
      </c>
      <c r="C487">
        <v>12</v>
      </c>
      <c r="D487">
        <v>15.72</v>
      </c>
      <c r="E487">
        <v>156</v>
      </c>
      <c r="F487">
        <v>204.36</v>
      </c>
      <c r="G487">
        <v>98.092799999999997</v>
      </c>
      <c r="H487">
        <v>3.7200000000000006</v>
      </c>
      <c r="I487">
        <v>48.360000000000007</v>
      </c>
      <c r="J487">
        <v>0.23664122137404581</v>
      </c>
    </row>
    <row r="488" spans="1:10">
      <c r="A488">
        <v>13</v>
      </c>
      <c r="B488">
        <v>27</v>
      </c>
      <c r="C488">
        <v>120</v>
      </c>
      <c r="D488">
        <v>162</v>
      </c>
      <c r="E488">
        <v>1560</v>
      </c>
      <c r="F488">
        <v>2106</v>
      </c>
      <c r="G488">
        <v>568.62</v>
      </c>
      <c r="H488">
        <v>42</v>
      </c>
      <c r="I488">
        <v>546</v>
      </c>
      <c r="J488">
        <v>0.25925925925925924</v>
      </c>
    </row>
    <row r="489" spans="1:10">
      <c r="A489">
        <v>13</v>
      </c>
      <c r="B489">
        <v>53</v>
      </c>
      <c r="C489">
        <v>90</v>
      </c>
      <c r="D489">
        <v>115.2</v>
      </c>
      <c r="E489">
        <v>1170</v>
      </c>
      <c r="F489">
        <v>1497.6</v>
      </c>
      <c r="G489">
        <v>793.72799999999995</v>
      </c>
      <c r="H489">
        <v>25.200000000000003</v>
      </c>
      <c r="I489">
        <v>327.60000000000002</v>
      </c>
      <c r="J489">
        <v>0.21875000000000003</v>
      </c>
    </row>
    <row r="490" spans="1:10">
      <c r="A490">
        <v>11</v>
      </c>
      <c r="B490">
        <v>14</v>
      </c>
      <c r="C490">
        <v>90</v>
      </c>
      <c r="D490">
        <v>96.3</v>
      </c>
      <c r="E490">
        <v>990</v>
      </c>
      <c r="F490">
        <v>1059.3</v>
      </c>
      <c r="G490">
        <v>148.30200000000002</v>
      </c>
      <c r="H490">
        <v>6.2999999999999972</v>
      </c>
      <c r="I490">
        <v>69.299999999999969</v>
      </c>
      <c r="J490">
        <v>6.5420560747663531E-2</v>
      </c>
    </row>
    <row r="491" spans="1:10">
      <c r="A491">
        <v>10</v>
      </c>
      <c r="B491">
        <v>34</v>
      </c>
      <c r="C491">
        <v>150</v>
      </c>
      <c r="D491">
        <v>210</v>
      </c>
      <c r="E491">
        <v>1500</v>
      </c>
      <c r="F491">
        <v>2100</v>
      </c>
      <c r="G491">
        <v>714</v>
      </c>
      <c r="H491">
        <v>60</v>
      </c>
      <c r="I491">
        <v>600</v>
      </c>
      <c r="J491">
        <v>0.2857142857142857</v>
      </c>
    </row>
    <row r="492" spans="1:10">
      <c r="A492">
        <v>8</v>
      </c>
      <c r="B492">
        <v>18</v>
      </c>
      <c r="C492">
        <v>48</v>
      </c>
      <c r="D492">
        <v>57.12</v>
      </c>
      <c r="E492">
        <v>384</v>
      </c>
      <c r="F492">
        <v>456.96</v>
      </c>
      <c r="G492">
        <v>82.252799999999993</v>
      </c>
      <c r="H492">
        <v>9.1199999999999974</v>
      </c>
      <c r="I492">
        <v>72.95999999999998</v>
      </c>
      <c r="J492">
        <v>0.15966386554621845</v>
      </c>
    </row>
    <row r="493" spans="1:10">
      <c r="A493">
        <v>7</v>
      </c>
      <c r="B493">
        <v>14</v>
      </c>
      <c r="C493">
        <v>37</v>
      </c>
      <c r="D493">
        <v>49.21</v>
      </c>
      <c r="E493">
        <v>259</v>
      </c>
      <c r="F493">
        <v>344.47</v>
      </c>
      <c r="G493">
        <v>48.225800000000007</v>
      </c>
      <c r="H493">
        <v>12.21</v>
      </c>
      <c r="I493">
        <v>85.47</v>
      </c>
      <c r="J493">
        <v>0.24812030075187969</v>
      </c>
    </row>
    <row r="494" spans="1:10">
      <c r="A494">
        <v>10</v>
      </c>
      <c r="B494">
        <v>0</v>
      </c>
      <c r="C494">
        <v>48</v>
      </c>
      <c r="D494">
        <v>57.12</v>
      </c>
      <c r="E494">
        <v>480</v>
      </c>
      <c r="F494">
        <v>571.20000000000005</v>
      </c>
      <c r="G494">
        <v>0</v>
      </c>
      <c r="H494">
        <v>9.1199999999999974</v>
      </c>
      <c r="I494">
        <v>91.199999999999974</v>
      </c>
      <c r="J494">
        <v>0.15966386554621842</v>
      </c>
    </row>
    <row r="495" spans="1:10">
      <c r="A495">
        <v>1</v>
      </c>
      <c r="B495">
        <v>15</v>
      </c>
      <c r="C495">
        <v>105</v>
      </c>
      <c r="D495">
        <v>142.80000000000001</v>
      </c>
      <c r="E495">
        <v>105</v>
      </c>
      <c r="F495">
        <v>142.80000000000001</v>
      </c>
      <c r="G495">
        <v>21.42</v>
      </c>
      <c r="H495">
        <v>37.800000000000011</v>
      </c>
      <c r="I495">
        <v>37.800000000000011</v>
      </c>
      <c r="J495">
        <v>0.26470588235294124</v>
      </c>
    </row>
    <row r="496" spans="1:10">
      <c r="A496">
        <v>14</v>
      </c>
      <c r="B496">
        <v>4</v>
      </c>
      <c r="C496">
        <v>73</v>
      </c>
      <c r="D496">
        <v>94.17</v>
      </c>
      <c r="E496">
        <v>1022</v>
      </c>
      <c r="F496">
        <v>1318.38</v>
      </c>
      <c r="G496">
        <v>52.735200000000006</v>
      </c>
      <c r="H496">
        <v>21.17</v>
      </c>
      <c r="I496">
        <v>296.38</v>
      </c>
      <c r="J496">
        <v>0.22480620155038758</v>
      </c>
    </row>
    <row r="497" spans="1:10">
      <c r="A497">
        <v>8</v>
      </c>
      <c r="B497">
        <v>41</v>
      </c>
      <c r="C497">
        <v>134</v>
      </c>
      <c r="D497">
        <v>156.78</v>
      </c>
      <c r="E497">
        <v>1072</v>
      </c>
      <c r="F497">
        <v>1254.24</v>
      </c>
      <c r="G497">
        <v>514.23839999999996</v>
      </c>
      <c r="H497">
        <v>22.78</v>
      </c>
      <c r="I497">
        <v>182.24</v>
      </c>
      <c r="J497">
        <v>0.14529914529914531</v>
      </c>
    </row>
    <row r="498" spans="1:10">
      <c r="A498">
        <v>8</v>
      </c>
      <c r="B498">
        <v>33</v>
      </c>
      <c r="C498">
        <v>55</v>
      </c>
      <c r="D498">
        <v>58.3</v>
      </c>
      <c r="E498">
        <v>440</v>
      </c>
      <c r="F498">
        <v>466.4</v>
      </c>
      <c r="G498">
        <v>153.91200000000001</v>
      </c>
      <c r="H498">
        <v>3.2999999999999972</v>
      </c>
      <c r="I498">
        <v>26.399999999999977</v>
      </c>
      <c r="J498">
        <v>5.6603773584905613E-2</v>
      </c>
    </row>
    <row r="499" spans="1:10">
      <c r="A499">
        <v>6</v>
      </c>
      <c r="B499">
        <v>24</v>
      </c>
      <c r="C499">
        <v>61</v>
      </c>
      <c r="D499">
        <v>76.25</v>
      </c>
      <c r="E499">
        <v>366</v>
      </c>
      <c r="F499">
        <v>457.5</v>
      </c>
      <c r="G499">
        <v>109.8</v>
      </c>
      <c r="H499">
        <v>15.25</v>
      </c>
      <c r="I499">
        <v>91.5</v>
      </c>
      <c r="J499">
        <v>0.2</v>
      </c>
    </row>
    <row r="500" spans="1:10">
      <c r="A500">
        <v>12</v>
      </c>
      <c r="B500">
        <v>16</v>
      </c>
      <c r="C500">
        <v>90</v>
      </c>
      <c r="D500">
        <v>96.3</v>
      </c>
      <c r="E500">
        <v>1080</v>
      </c>
      <c r="F500">
        <v>1155.5999999999999</v>
      </c>
      <c r="G500">
        <v>184.89599999999999</v>
      </c>
      <c r="H500">
        <v>6.2999999999999972</v>
      </c>
      <c r="I500">
        <v>75.599999999999966</v>
      </c>
      <c r="J500">
        <v>6.5420560747663531E-2</v>
      </c>
    </row>
    <row r="501" spans="1:10">
      <c r="A501">
        <v>5</v>
      </c>
      <c r="B501">
        <v>38</v>
      </c>
      <c r="C501">
        <v>44</v>
      </c>
      <c r="D501">
        <v>48.84</v>
      </c>
      <c r="E501">
        <v>220</v>
      </c>
      <c r="F501">
        <v>244.2</v>
      </c>
      <c r="G501">
        <v>92.795999999999992</v>
      </c>
      <c r="H501">
        <v>4.8400000000000034</v>
      </c>
      <c r="I501">
        <v>24.200000000000017</v>
      </c>
      <c r="J501">
        <v>9.9099099099099169E-2</v>
      </c>
    </row>
    <row r="502" spans="1:10">
      <c r="A502">
        <v>5</v>
      </c>
      <c r="B502">
        <v>52</v>
      </c>
      <c r="C502">
        <v>89</v>
      </c>
      <c r="D502">
        <v>117.48</v>
      </c>
      <c r="E502">
        <v>445</v>
      </c>
      <c r="F502">
        <v>587.4</v>
      </c>
      <c r="G502">
        <v>305.44799999999998</v>
      </c>
      <c r="H502">
        <v>28.480000000000004</v>
      </c>
      <c r="I502">
        <v>142.40000000000003</v>
      </c>
      <c r="J502">
        <v>0.24242424242424249</v>
      </c>
    </row>
    <row r="503" spans="1:10">
      <c r="A503">
        <v>15</v>
      </c>
      <c r="B503">
        <v>36</v>
      </c>
      <c r="C503">
        <v>55</v>
      </c>
      <c r="D503">
        <v>58.3</v>
      </c>
      <c r="E503">
        <v>825</v>
      </c>
      <c r="F503">
        <v>874.5</v>
      </c>
      <c r="G503">
        <v>314.82</v>
      </c>
      <c r="H503">
        <v>3.2999999999999972</v>
      </c>
      <c r="I503">
        <v>49.499999999999957</v>
      </c>
      <c r="J503">
        <v>5.6603773584905613E-2</v>
      </c>
    </row>
    <row r="504" spans="1:10">
      <c r="A504">
        <v>8</v>
      </c>
      <c r="B504">
        <v>16</v>
      </c>
      <c r="C504">
        <v>93</v>
      </c>
      <c r="D504">
        <v>104.16</v>
      </c>
      <c r="E504">
        <v>744</v>
      </c>
      <c r="F504">
        <v>833.28</v>
      </c>
      <c r="G504">
        <v>133.32480000000001</v>
      </c>
      <c r="H504">
        <v>11.159999999999997</v>
      </c>
      <c r="I504">
        <v>89.279999999999973</v>
      </c>
      <c r="J504">
        <v>0.10714285714285711</v>
      </c>
    </row>
    <row r="505" spans="1:10">
      <c r="A505">
        <v>2</v>
      </c>
      <c r="B505">
        <v>41</v>
      </c>
      <c r="C505">
        <v>12</v>
      </c>
      <c r="D505">
        <v>15.72</v>
      </c>
      <c r="E505">
        <v>24</v>
      </c>
      <c r="F505">
        <v>31.44</v>
      </c>
      <c r="G505">
        <v>12.8904</v>
      </c>
      <c r="H505">
        <v>3.7200000000000006</v>
      </c>
      <c r="I505">
        <v>7.4400000000000013</v>
      </c>
      <c r="J505">
        <v>0.23664122137404583</v>
      </c>
    </row>
    <row r="506" spans="1:10">
      <c r="A506">
        <v>5</v>
      </c>
      <c r="B506">
        <v>54</v>
      </c>
      <c r="C506">
        <v>37</v>
      </c>
      <c r="D506">
        <v>41.81</v>
      </c>
      <c r="E506">
        <v>185</v>
      </c>
      <c r="F506">
        <v>209.05</v>
      </c>
      <c r="G506">
        <v>112.88700000000001</v>
      </c>
      <c r="H506">
        <v>4.8100000000000023</v>
      </c>
      <c r="I506">
        <v>24.050000000000011</v>
      </c>
      <c r="J506">
        <v>0.11504424778761067</v>
      </c>
    </row>
    <row r="507" spans="1:10">
      <c r="A507">
        <v>10</v>
      </c>
      <c r="B507">
        <v>43</v>
      </c>
      <c r="C507">
        <v>18</v>
      </c>
      <c r="D507">
        <v>24.66</v>
      </c>
      <c r="E507">
        <v>180</v>
      </c>
      <c r="F507">
        <v>246.6</v>
      </c>
      <c r="G507">
        <v>106.038</v>
      </c>
      <c r="H507">
        <v>6.66</v>
      </c>
      <c r="I507">
        <v>66.599999999999994</v>
      </c>
      <c r="J507">
        <v>0.27007299270072993</v>
      </c>
    </row>
    <row r="508" spans="1:10">
      <c r="A508">
        <v>15</v>
      </c>
      <c r="B508">
        <v>16</v>
      </c>
      <c r="C508">
        <v>76</v>
      </c>
      <c r="D508">
        <v>82.08</v>
      </c>
      <c r="E508">
        <v>1140</v>
      </c>
      <c r="F508">
        <v>1231.2</v>
      </c>
      <c r="G508">
        <v>196.99200000000002</v>
      </c>
      <c r="H508">
        <v>6.0799999999999983</v>
      </c>
      <c r="I508">
        <v>91.199999999999974</v>
      </c>
      <c r="J508">
        <v>7.4074074074074056E-2</v>
      </c>
    </row>
    <row r="509" spans="1:10">
      <c r="A509">
        <v>12</v>
      </c>
      <c r="B509">
        <v>54</v>
      </c>
      <c r="C509">
        <v>72</v>
      </c>
      <c r="D509">
        <v>79.92</v>
      </c>
      <c r="E509">
        <v>864</v>
      </c>
      <c r="F509">
        <v>959.04</v>
      </c>
      <c r="G509">
        <v>517.88160000000005</v>
      </c>
      <c r="H509">
        <v>7.9200000000000017</v>
      </c>
      <c r="I509">
        <v>95.04000000000002</v>
      </c>
      <c r="J509">
        <v>9.9099099099099128E-2</v>
      </c>
    </row>
    <row r="510" spans="1:10">
      <c r="A510">
        <v>13</v>
      </c>
      <c r="B510">
        <v>33</v>
      </c>
      <c r="C510">
        <v>13</v>
      </c>
      <c r="D510">
        <v>16.64</v>
      </c>
      <c r="E510">
        <v>169</v>
      </c>
      <c r="F510">
        <v>216.32</v>
      </c>
      <c r="G510">
        <v>71.385599999999997</v>
      </c>
      <c r="H510">
        <v>3.6400000000000006</v>
      </c>
      <c r="I510">
        <v>47.320000000000007</v>
      </c>
      <c r="J510">
        <v>0.21875000000000003</v>
      </c>
    </row>
    <row r="511" spans="1:10">
      <c r="A511">
        <v>5</v>
      </c>
      <c r="B511">
        <v>10</v>
      </c>
      <c r="C511">
        <v>72</v>
      </c>
      <c r="D511">
        <v>79.92</v>
      </c>
      <c r="E511">
        <v>360</v>
      </c>
      <c r="F511">
        <v>399.6</v>
      </c>
      <c r="G511">
        <v>39.960000000000008</v>
      </c>
      <c r="H511">
        <v>7.9200000000000017</v>
      </c>
      <c r="I511">
        <v>39.600000000000009</v>
      </c>
      <c r="J511">
        <v>9.9099099099099114E-2</v>
      </c>
    </row>
    <row r="512" spans="1:10">
      <c r="A512">
        <v>5</v>
      </c>
      <c r="B512">
        <v>7</v>
      </c>
      <c r="C512">
        <v>48</v>
      </c>
      <c r="D512">
        <v>57.12</v>
      </c>
      <c r="E512">
        <v>240</v>
      </c>
      <c r="F512">
        <v>285.60000000000002</v>
      </c>
      <c r="G512">
        <v>19.992000000000004</v>
      </c>
      <c r="H512">
        <v>9.1199999999999974</v>
      </c>
      <c r="I512">
        <v>45.599999999999987</v>
      </c>
      <c r="J512">
        <v>0.15966386554621842</v>
      </c>
    </row>
    <row r="513" spans="1:10">
      <c r="A513">
        <v>9</v>
      </c>
      <c r="B513">
        <v>47</v>
      </c>
      <c r="C513">
        <v>112</v>
      </c>
      <c r="D513">
        <v>122.08</v>
      </c>
      <c r="E513">
        <v>1008</v>
      </c>
      <c r="F513">
        <v>1098.72</v>
      </c>
      <c r="G513">
        <v>516.39840000000004</v>
      </c>
      <c r="H513">
        <v>10.079999999999998</v>
      </c>
      <c r="I513">
        <v>90.719999999999985</v>
      </c>
      <c r="J513">
        <v>8.2568807339449532E-2</v>
      </c>
    </row>
    <row r="514" spans="1:10">
      <c r="A514">
        <v>10</v>
      </c>
      <c r="B514">
        <v>28</v>
      </c>
      <c r="C514">
        <v>112</v>
      </c>
      <c r="D514">
        <v>146.72</v>
      </c>
      <c r="E514">
        <v>1120</v>
      </c>
      <c r="F514">
        <v>1467.2</v>
      </c>
      <c r="G514">
        <v>410.81600000000003</v>
      </c>
      <c r="H514">
        <v>34.72</v>
      </c>
      <c r="I514">
        <v>347.2</v>
      </c>
      <c r="J514">
        <v>0.23664122137404578</v>
      </c>
    </row>
    <row r="515" spans="1:10">
      <c r="A515">
        <v>9</v>
      </c>
      <c r="B515">
        <v>29</v>
      </c>
      <c r="C515">
        <v>148</v>
      </c>
      <c r="D515">
        <v>201.28</v>
      </c>
      <c r="E515">
        <v>1332</v>
      </c>
      <c r="F515">
        <v>1811.52</v>
      </c>
      <c r="G515">
        <v>525.34079999999994</v>
      </c>
      <c r="H515">
        <v>53.28</v>
      </c>
      <c r="I515">
        <v>479.52</v>
      </c>
      <c r="J515">
        <v>0.26470588235294118</v>
      </c>
    </row>
    <row r="516" spans="1:10">
      <c r="A516">
        <v>10</v>
      </c>
      <c r="B516">
        <v>3</v>
      </c>
      <c r="C516">
        <v>138</v>
      </c>
      <c r="D516">
        <v>173.88</v>
      </c>
      <c r="E516">
        <v>1380</v>
      </c>
      <c r="F516">
        <v>1738.8</v>
      </c>
      <c r="G516">
        <v>52.163999999999994</v>
      </c>
      <c r="H516">
        <v>35.879999999999995</v>
      </c>
      <c r="I516">
        <v>358.79999999999995</v>
      </c>
      <c r="J516">
        <v>0.20634920634920634</v>
      </c>
    </row>
    <row r="517" spans="1:10">
      <c r="A517">
        <v>4</v>
      </c>
      <c r="B517">
        <v>50</v>
      </c>
      <c r="C517">
        <v>133</v>
      </c>
      <c r="D517">
        <v>155.61000000000001</v>
      </c>
      <c r="E517">
        <v>532</v>
      </c>
      <c r="F517">
        <v>622.44000000000005</v>
      </c>
      <c r="G517">
        <v>311.22000000000003</v>
      </c>
      <c r="H517">
        <v>22.610000000000014</v>
      </c>
      <c r="I517">
        <v>90.440000000000055</v>
      </c>
      <c r="J517">
        <v>0.14529914529914537</v>
      </c>
    </row>
    <row r="518" spans="1:10">
      <c r="A518">
        <v>13</v>
      </c>
      <c r="B518">
        <v>50</v>
      </c>
      <c r="C518">
        <v>6</v>
      </c>
      <c r="D518">
        <v>7.8599999999999994</v>
      </c>
      <c r="E518">
        <v>78</v>
      </c>
      <c r="F518">
        <v>102.18</v>
      </c>
      <c r="G518">
        <v>51.09</v>
      </c>
      <c r="H518">
        <v>1.8599999999999994</v>
      </c>
      <c r="I518">
        <v>24.179999999999993</v>
      </c>
      <c r="J518">
        <v>0.23664122137404572</v>
      </c>
    </row>
    <row r="519" spans="1:10">
      <c r="A519">
        <v>7</v>
      </c>
      <c r="B519">
        <v>38</v>
      </c>
      <c r="C519">
        <v>76</v>
      </c>
      <c r="D519">
        <v>82.08</v>
      </c>
      <c r="E519">
        <v>532</v>
      </c>
      <c r="F519">
        <v>574.55999999999995</v>
      </c>
      <c r="G519">
        <v>218.33279999999999</v>
      </c>
      <c r="H519">
        <v>6.0799999999999983</v>
      </c>
      <c r="I519">
        <v>42.559999999999988</v>
      </c>
      <c r="J519">
        <v>7.4074074074074056E-2</v>
      </c>
    </row>
    <row r="520" spans="1:10">
      <c r="A520">
        <v>14</v>
      </c>
      <c r="B520">
        <v>31</v>
      </c>
      <c r="C520">
        <v>44</v>
      </c>
      <c r="D520">
        <v>48.4</v>
      </c>
      <c r="E520">
        <v>616</v>
      </c>
      <c r="F520">
        <v>677.6</v>
      </c>
      <c r="G520">
        <v>210.05600000000001</v>
      </c>
      <c r="H520">
        <v>4.3999999999999986</v>
      </c>
      <c r="I520">
        <v>61.59999999999998</v>
      </c>
      <c r="J520">
        <v>9.090909090909087E-2</v>
      </c>
    </row>
    <row r="521" spans="1:10">
      <c r="A521">
        <v>11</v>
      </c>
      <c r="B521">
        <v>24</v>
      </c>
      <c r="C521">
        <v>6</v>
      </c>
      <c r="D521">
        <v>7.8599999999999994</v>
      </c>
      <c r="E521">
        <v>66</v>
      </c>
      <c r="F521">
        <v>86.46</v>
      </c>
      <c r="G521">
        <v>20.750399999999999</v>
      </c>
      <c r="H521">
        <v>1.8599999999999994</v>
      </c>
      <c r="I521">
        <v>20.459999999999994</v>
      </c>
      <c r="J521">
        <v>0.23664122137404575</v>
      </c>
    </row>
    <row r="522" spans="1:10">
      <c r="A522">
        <v>10</v>
      </c>
      <c r="B522">
        <v>45</v>
      </c>
      <c r="C522">
        <v>75</v>
      </c>
      <c r="D522">
        <v>85.5</v>
      </c>
      <c r="E522">
        <v>750</v>
      </c>
      <c r="F522">
        <v>855</v>
      </c>
      <c r="G522">
        <v>384.75</v>
      </c>
      <c r="H522">
        <v>10.5</v>
      </c>
      <c r="I522">
        <v>105</v>
      </c>
      <c r="J522">
        <v>0.12280701754385964</v>
      </c>
    </row>
    <row r="523" spans="1:10">
      <c r="A523">
        <v>15</v>
      </c>
      <c r="B523">
        <v>33</v>
      </c>
      <c r="C523">
        <v>83</v>
      </c>
      <c r="D523">
        <v>94.62</v>
      </c>
      <c r="E523">
        <v>1245</v>
      </c>
      <c r="F523">
        <v>1419.3</v>
      </c>
      <c r="G523">
        <v>468.36900000000003</v>
      </c>
      <c r="H523">
        <v>11.620000000000005</v>
      </c>
      <c r="I523">
        <v>174.30000000000007</v>
      </c>
      <c r="J523">
        <v>0.1228070175438597</v>
      </c>
    </row>
    <row r="524" spans="1:10">
      <c r="A524">
        <v>1</v>
      </c>
      <c r="B524">
        <v>37</v>
      </c>
      <c r="C524">
        <v>120</v>
      </c>
      <c r="D524">
        <v>162</v>
      </c>
      <c r="E524">
        <v>120</v>
      </c>
      <c r="F524">
        <v>162</v>
      </c>
      <c r="G524">
        <v>59.94</v>
      </c>
      <c r="H524">
        <v>42</v>
      </c>
      <c r="I524">
        <v>42</v>
      </c>
      <c r="J524">
        <v>0.25925925925925924</v>
      </c>
    </row>
    <row r="525" spans="1:10">
      <c r="A525">
        <v>14</v>
      </c>
      <c r="B525">
        <v>21</v>
      </c>
      <c r="C525">
        <v>138</v>
      </c>
      <c r="D525">
        <v>173.88</v>
      </c>
      <c r="E525">
        <v>1932</v>
      </c>
      <c r="F525">
        <v>2434.3200000000002</v>
      </c>
      <c r="G525">
        <v>511.2072</v>
      </c>
      <c r="H525">
        <v>35.879999999999995</v>
      </c>
      <c r="I525">
        <v>502.31999999999994</v>
      </c>
      <c r="J525">
        <v>0.20634920634920631</v>
      </c>
    </row>
    <row r="526" spans="1:10">
      <c r="A526">
        <v>12</v>
      </c>
      <c r="B526">
        <v>45</v>
      </c>
      <c r="C526">
        <v>95</v>
      </c>
      <c r="D526">
        <v>119.7</v>
      </c>
      <c r="E526">
        <v>1140</v>
      </c>
      <c r="F526">
        <v>1436.4</v>
      </c>
      <c r="G526">
        <v>646.38000000000011</v>
      </c>
      <c r="H526">
        <v>24.700000000000003</v>
      </c>
      <c r="I526">
        <v>296.40000000000003</v>
      </c>
      <c r="J526">
        <v>0.20634920634920637</v>
      </c>
    </row>
    <row r="527" spans="1:10">
      <c r="A527">
        <v>6</v>
      </c>
      <c r="B527">
        <v>22</v>
      </c>
      <c r="C527">
        <v>44</v>
      </c>
      <c r="D527">
        <v>48.4</v>
      </c>
      <c r="E527">
        <v>264</v>
      </c>
      <c r="F527">
        <v>290.39999999999998</v>
      </c>
      <c r="G527">
        <v>63.887999999999998</v>
      </c>
      <c r="H527">
        <v>4.3999999999999986</v>
      </c>
      <c r="I527">
        <v>26.399999999999991</v>
      </c>
      <c r="J527">
        <v>9.0909090909090884E-2</v>
      </c>
    </row>
    <row r="528" spans="1:10">
      <c r="A528">
        <v>3</v>
      </c>
      <c r="B528">
        <v>33</v>
      </c>
      <c r="C528">
        <v>44</v>
      </c>
      <c r="D528">
        <v>48.4</v>
      </c>
      <c r="E528">
        <v>132</v>
      </c>
      <c r="F528">
        <v>145.19999999999999</v>
      </c>
      <c r="G528">
        <v>47.915999999999997</v>
      </c>
      <c r="H528">
        <v>4.3999999999999986</v>
      </c>
      <c r="I528">
        <v>13.199999999999996</v>
      </c>
      <c r="J528">
        <v>9.0909090909090884E-2</v>
      </c>
    </row>
    <row r="529" spans="1:10">
      <c r="A529">
        <v>9</v>
      </c>
      <c r="B529">
        <v>50</v>
      </c>
      <c r="C529">
        <v>144</v>
      </c>
      <c r="D529">
        <v>156.96</v>
      </c>
      <c r="E529">
        <v>1296</v>
      </c>
      <c r="F529">
        <v>1412.64</v>
      </c>
      <c r="G529">
        <v>706.32</v>
      </c>
      <c r="H529">
        <v>12.960000000000008</v>
      </c>
      <c r="I529">
        <v>116.64000000000007</v>
      </c>
      <c r="J529">
        <v>8.2568807339449588E-2</v>
      </c>
    </row>
    <row r="530" spans="1:10">
      <c r="A530">
        <v>15</v>
      </c>
      <c r="B530">
        <v>34</v>
      </c>
      <c r="C530">
        <v>72</v>
      </c>
      <c r="D530">
        <v>79.92</v>
      </c>
      <c r="E530">
        <v>1080</v>
      </c>
      <c r="F530">
        <v>1198.8</v>
      </c>
      <c r="G530">
        <v>407.59200000000004</v>
      </c>
      <c r="H530">
        <v>7.9200000000000017</v>
      </c>
      <c r="I530">
        <v>118.80000000000003</v>
      </c>
      <c r="J530">
        <v>9.9099099099099128E-2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38777-7CE0-4933-8397-CC563D3A7BBF}">
  <dimension ref="B1:L65"/>
  <sheetViews>
    <sheetView workbookViewId="0">
      <selection activeCell="B15" sqref="B15:G43"/>
    </sheetView>
  </sheetViews>
  <sheetFormatPr baseColWidth="10" defaultRowHeight="15"/>
  <cols>
    <col min="2" max="2" width="19.7109375" bestFit="1" customWidth="1"/>
    <col min="3" max="3" width="12.7109375" bestFit="1" customWidth="1"/>
    <col min="4" max="4" width="12.85546875" bestFit="1" customWidth="1"/>
    <col min="5" max="5" width="13.7109375" bestFit="1" customWidth="1"/>
    <col min="6" max="6" width="14" bestFit="1" customWidth="1"/>
    <col min="7" max="7" width="18" bestFit="1" customWidth="1"/>
    <col min="8" max="8" width="17.5703125" bestFit="1" customWidth="1"/>
    <col min="9" max="9" width="20" bestFit="1" customWidth="1"/>
    <col min="10" max="10" width="18.28515625" bestFit="1" customWidth="1"/>
    <col min="11" max="11" width="12" bestFit="1" customWidth="1"/>
    <col min="12" max="12" width="13.7109375" bestFit="1" customWidth="1"/>
  </cols>
  <sheetData>
    <row r="1" spans="2:12" ht="15.75" thickBot="1"/>
    <row r="2" spans="2:12">
      <c r="B2" s="20"/>
      <c r="C2" s="20" t="s">
        <v>2</v>
      </c>
      <c r="D2" s="20" t="s">
        <v>5</v>
      </c>
      <c r="E2" s="20" t="s">
        <v>9</v>
      </c>
      <c r="F2" s="20" t="s">
        <v>10</v>
      </c>
      <c r="G2" s="20" t="s">
        <v>11</v>
      </c>
      <c r="H2" s="20" t="s">
        <v>12</v>
      </c>
      <c r="I2" s="20" t="s">
        <v>158</v>
      </c>
      <c r="J2" s="20" t="s">
        <v>141</v>
      </c>
      <c r="K2" s="20" t="s">
        <v>142</v>
      </c>
      <c r="L2" s="20" t="s">
        <v>143</v>
      </c>
    </row>
    <row r="3" spans="2:12">
      <c r="B3" t="s">
        <v>2</v>
      </c>
      <c r="C3">
        <v>1</v>
      </c>
    </row>
    <row r="4" spans="2:12">
      <c r="B4" t="s">
        <v>5</v>
      </c>
      <c r="C4">
        <v>-2.9898669518303337E-2</v>
      </c>
      <c r="D4">
        <v>1</v>
      </c>
    </row>
    <row r="5" spans="2:12">
      <c r="B5" t="s">
        <v>9</v>
      </c>
      <c r="C5">
        <v>6.3071728571259499E-3</v>
      </c>
      <c r="D5">
        <v>1.630185355881926E-2</v>
      </c>
      <c r="E5">
        <v>1</v>
      </c>
    </row>
    <row r="6" spans="2:12">
      <c r="B6" t="s">
        <v>10</v>
      </c>
      <c r="C6">
        <v>-9.5911258111687665E-3</v>
      </c>
      <c r="D6">
        <v>2.0429932659362045E-2</v>
      </c>
      <c r="E6">
        <v>0.9831743319777726</v>
      </c>
      <c r="F6">
        <v>1</v>
      </c>
    </row>
    <row r="7" spans="2:12">
      <c r="B7" t="s">
        <v>11</v>
      </c>
      <c r="C7">
        <v>0.64722752658184046</v>
      </c>
      <c r="D7">
        <v>-2.3663836225816959E-3</v>
      </c>
      <c r="E7">
        <v>0.6752061173631192</v>
      </c>
      <c r="F7">
        <v>0.64950775402265026</v>
      </c>
      <c r="G7">
        <v>1</v>
      </c>
    </row>
    <row r="8" spans="2:12">
      <c r="B8" t="s">
        <v>12</v>
      </c>
      <c r="C8">
        <v>0.62689088559675143</v>
      </c>
      <c r="D8">
        <v>3.370710284206753E-3</v>
      </c>
      <c r="E8">
        <v>0.68024583859397547</v>
      </c>
      <c r="F8">
        <v>0.67760203593596979</v>
      </c>
      <c r="G8">
        <v>0.9896238611895718</v>
      </c>
      <c r="H8">
        <v>1</v>
      </c>
    </row>
    <row r="9" spans="2:12">
      <c r="B9" t="s">
        <v>158</v>
      </c>
      <c r="C9">
        <v>0.45087016087961623</v>
      </c>
      <c r="D9">
        <v>0.50270895234760493</v>
      </c>
      <c r="E9">
        <v>0.52823902993066951</v>
      </c>
      <c r="F9">
        <v>0.53540637403513081</v>
      </c>
      <c r="G9">
        <v>0.73903529625184161</v>
      </c>
      <c r="H9">
        <v>0.75876958281828422</v>
      </c>
      <c r="I9">
        <v>1</v>
      </c>
    </row>
    <row r="10" spans="2:12">
      <c r="B10" t="s">
        <v>141</v>
      </c>
      <c r="C10">
        <v>-5.4175551295383116E-2</v>
      </c>
      <c r="D10">
        <v>2.8342050411711735E-2</v>
      </c>
      <c r="E10">
        <v>0.73308506843993926</v>
      </c>
      <c r="F10">
        <v>0.84499086202626306</v>
      </c>
      <c r="G10">
        <v>0.44160023682324523</v>
      </c>
      <c r="H10">
        <v>0.53144989571395818</v>
      </c>
      <c r="I10">
        <v>0.44702315292546801</v>
      </c>
      <c r="J10">
        <v>1</v>
      </c>
    </row>
    <row r="11" spans="2:12">
      <c r="B11" t="s">
        <v>142</v>
      </c>
      <c r="C11">
        <v>0.44508246089386294</v>
      </c>
      <c r="D11">
        <v>2.3063313452220499E-2</v>
      </c>
      <c r="E11">
        <v>0.57880152952589536</v>
      </c>
      <c r="F11">
        <v>0.65813091927011724</v>
      </c>
      <c r="G11">
        <v>0.77943571070782702</v>
      </c>
      <c r="H11">
        <v>0.86136260582974933</v>
      </c>
      <c r="I11">
        <v>0.69551111711823521</v>
      </c>
      <c r="J11">
        <v>0.75593938973220753</v>
      </c>
      <c r="K11">
        <v>1</v>
      </c>
    </row>
    <row r="12" spans="2:12" ht="15.75" thickBot="1">
      <c r="B12" s="6" t="s">
        <v>143</v>
      </c>
      <c r="C12" s="6">
        <v>-8.2045237015846081E-2</v>
      </c>
      <c r="D12" s="6">
        <v>-1.4717150009577518E-3</v>
      </c>
      <c r="E12" s="6">
        <v>-4.5786984283090974E-3</v>
      </c>
      <c r="F12" s="6">
        <v>0.15764081997542381</v>
      </c>
      <c r="G12" s="6">
        <v>-6.8920911975879753E-2</v>
      </c>
      <c r="H12" s="6">
        <v>4.3334003295343933E-2</v>
      </c>
      <c r="I12" s="6">
        <v>6.0783508962979668E-2</v>
      </c>
      <c r="J12" s="6">
        <v>0.60035093492057834</v>
      </c>
      <c r="K12" s="6">
        <v>0.4326151775772144</v>
      </c>
      <c r="L12" s="6">
        <v>1</v>
      </c>
    </row>
    <row r="15" spans="2:12" ht="15" customHeight="1">
      <c r="B15" s="114" t="s">
        <v>198</v>
      </c>
      <c r="C15" s="114"/>
      <c r="D15" s="114"/>
      <c r="E15" s="114"/>
      <c r="F15" s="114"/>
      <c r="G15" s="114"/>
    </row>
    <row r="16" spans="2:12">
      <c r="B16" s="114"/>
      <c r="C16" s="114"/>
      <c r="D16" s="114"/>
      <c r="E16" s="114"/>
      <c r="F16" s="114"/>
      <c r="G16" s="114"/>
    </row>
    <row r="17" spans="2:7">
      <c r="B17" s="114"/>
      <c r="C17" s="114"/>
      <c r="D17" s="114"/>
      <c r="E17" s="114"/>
      <c r="F17" s="114"/>
      <c r="G17" s="114"/>
    </row>
    <row r="18" spans="2:7">
      <c r="B18" s="114"/>
      <c r="C18" s="114"/>
      <c r="D18" s="114"/>
      <c r="E18" s="114"/>
      <c r="F18" s="114"/>
      <c r="G18" s="114"/>
    </row>
    <row r="19" spans="2:7">
      <c r="B19" s="114"/>
      <c r="C19" s="114"/>
      <c r="D19" s="114"/>
      <c r="E19" s="114"/>
      <c r="F19" s="114"/>
      <c r="G19" s="114"/>
    </row>
    <row r="20" spans="2:7">
      <c r="B20" s="114"/>
      <c r="C20" s="114"/>
      <c r="D20" s="114"/>
      <c r="E20" s="114"/>
      <c r="F20" s="114"/>
      <c r="G20" s="114"/>
    </row>
    <row r="21" spans="2:7">
      <c r="B21" s="114"/>
      <c r="C21" s="114"/>
      <c r="D21" s="114"/>
      <c r="E21" s="114"/>
      <c r="F21" s="114"/>
      <c r="G21" s="114"/>
    </row>
    <row r="22" spans="2:7">
      <c r="B22" s="114"/>
      <c r="C22" s="114"/>
      <c r="D22" s="114"/>
      <c r="E22" s="114"/>
      <c r="F22" s="114"/>
      <c r="G22" s="114"/>
    </row>
    <row r="23" spans="2:7">
      <c r="B23" s="114"/>
      <c r="C23" s="114"/>
      <c r="D23" s="114"/>
      <c r="E23" s="114"/>
      <c r="F23" s="114"/>
      <c r="G23" s="114"/>
    </row>
    <row r="24" spans="2:7">
      <c r="B24" s="114"/>
      <c r="C24" s="114"/>
      <c r="D24" s="114"/>
      <c r="E24" s="114"/>
      <c r="F24" s="114"/>
      <c r="G24" s="114"/>
    </row>
    <row r="25" spans="2:7">
      <c r="B25" s="114"/>
      <c r="C25" s="114"/>
      <c r="D25" s="114"/>
      <c r="E25" s="114"/>
      <c r="F25" s="114"/>
      <c r="G25" s="114"/>
    </row>
    <row r="26" spans="2:7">
      <c r="B26" s="114"/>
      <c r="C26" s="114"/>
      <c r="D26" s="114"/>
      <c r="E26" s="114"/>
      <c r="F26" s="114"/>
      <c r="G26" s="114"/>
    </row>
    <row r="27" spans="2:7">
      <c r="B27" s="114"/>
      <c r="C27" s="114"/>
      <c r="D27" s="114"/>
      <c r="E27" s="114"/>
      <c r="F27" s="114"/>
      <c r="G27" s="114"/>
    </row>
    <row r="28" spans="2:7">
      <c r="B28" s="114"/>
      <c r="C28" s="114"/>
      <c r="D28" s="114"/>
      <c r="E28" s="114"/>
      <c r="F28" s="114"/>
      <c r="G28" s="114"/>
    </row>
    <row r="29" spans="2:7">
      <c r="B29" s="114"/>
      <c r="C29" s="114"/>
      <c r="D29" s="114"/>
      <c r="E29" s="114"/>
      <c r="F29" s="114"/>
      <c r="G29" s="114"/>
    </row>
    <row r="30" spans="2:7">
      <c r="B30" s="114"/>
      <c r="C30" s="114"/>
      <c r="D30" s="114"/>
      <c r="E30" s="114"/>
      <c r="F30" s="114"/>
      <c r="G30" s="114"/>
    </row>
    <row r="31" spans="2:7">
      <c r="B31" s="114"/>
      <c r="C31" s="114"/>
      <c r="D31" s="114"/>
      <c r="E31" s="114"/>
      <c r="F31" s="114"/>
      <c r="G31" s="114"/>
    </row>
    <row r="32" spans="2:7">
      <c r="B32" s="114"/>
      <c r="C32" s="114"/>
      <c r="D32" s="114"/>
      <c r="E32" s="114"/>
      <c r="F32" s="114"/>
      <c r="G32" s="114"/>
    </row>
    <row r="33" spans="2:7">
      <c r="B33" s="114"/>
      <c r="C33" s="114"/>
      <c r="D33" s="114"/>
      <c r="E33" s="114"/>
      <c r="F33" s="114"/>
      <c r="G33" s="114"/>
    </row>
    <row r="34" spans="2:7">
      <c r="B34" s="114"/>
      <c r="C34" s="114"/>
      <c r="D34" s="114"/>
      <c r="E34" s="114"/>
      <c r="F34" s="114"/>
      <c r="G34" s="114"/>
    </row>
    <row r="35" spans="2:7">
      <c r="B35" s="114"/>
      <c r="C35" s="114"/>
      <c r="D35" s="114"/>
      <c r="E35" s="114"/>
      <c r="F35" s="114"/>
      <c r="G35" s="114"/>
    </row>
    <row r="36" spans="2:7">
      <c r="B36" s="114"/>
      <c r="C36" s="114"/>
      <c r="D36" s="114"/>
      <c r="E36" s="114"/>
      <c r="F36" s="114"/>
      <c r="G36" s="114"/>
    </row>
    <row r="37" spans="2:7">
      <c r="B37" s="114"/>
      <c r="C37" s="114"/>
      <c r="D37" s="114"/>
      <c r="E37" s="114"/>
      <c r="F37" s="114"/>
      <c r="G37" s="114"/>
    </row>
    <row r="38" spans="2:7">
      <c r="B38" s="114"/>
      <c r="C38" s="114"/>
      <c r="D38" s="114"/>
      <c r="E38" s="114"/>
      <c r="F38" s="114"/>
      <c r="G38" s="114"/>
    </row>
    <row r="39" spans="2:7">
      <c r="B39" s="114"/>
      <c r="C39" s="114"/>
      <c r="D39" s="114"/>
      <c r="E39" s="114"/>
      <c r="F39" s="114"/>
      <c r="G39" s="114"/>
    </row>
    <row r="40" spans="2:7">
      <c r="B40" s="114"/>
      <c r="C40" s="114"/>
      <c r="D40" s="114"/>
      <c r="E40" s="114"/>
      <c r="F40" s="114"/>
      <c r="G40" s="114"/>
    </row>
    <row r="41" spans="2:7">
      <c r="B41" s="114"/>
      <c r="C41" s="114"/>
      <c r="D41" s="114"/>
      <c r="E41" s="114"/>
      <c r="F41" s="114"/>
      <c r="G41" s="114"/>
    </row>
    <row r="42" spans="2:7">
      <c r="B42" s="114"/>
      <c r="C42" s="114"/>
      <c r="D42" s="114"/>
      <c r="E42" s="114"/>
      <c r="F42" s="114"/>
      <c r="G42" s="114"/>
    </row>
    <row r="43" spans="2:7">
      <c r="B43" s="114"/>
      <c r="C43" s="114"/>
      <c r="D43" s="114"/>
      <c r="E43" s="114"/>
      <c r="F43" s="114"/>
      <c r="G43" s="114"/>
    </row>
    <row r="44" spans="2:7">
      <c r="B44" s="19"/>
      <c r="C44" s="19"/>
      <c r="D44" s="19"/>
      <c r="E44" s="19"/>
      <c r="F44" s="19"/>
      <c r="G44" s="19"/>
    </row>
    <row r="45" spans="2:7">
      <c r="B45" s="19"/>
      <c r="C45" s="19"/>
      <c r="D45" s="19"/>
      <c r="E45" s="19"/>
      <c r="F45" s="19"/>
      <c r="G45" s="19"/>
    </row>
    <row r="46" spans="2:7">
      <c r="B46" s="19"/>
      <c r="C46" s="19"/>
      <c r="D46" s="19"/>
      <c r="E46" s="19"/>
      <c r="F46" s="19"/>
      <c r="G46" s="19"/>
    </row>
    <row r="47" spans="2:7">
      <c r="B47" s="19"/>
      <c r="C47" s="19"/>
      <c r="D47" s="19"/>
      <c r="E47" s="19"/>
      <c r="F47" s="19"/>
      <c r="G47" s="19"/>
    </row>
    <row r="48" spans="2:7">
      <c r="B48" s="19"/>
      <c r="C48" s="19"/>
      <c r="D48" s="19"/>
      <c r="E48" s="19"/>
      <c r="F48" s="19"/>
      <c r="G48" s="19"/>
    </row>
    <row r="49" spans="2:7">
      <c r="B49" s="19"/>
      <c r="C49" s="19"/>
      <c r="D49" s="19"/>
      <c r="E49" s="19"/>
      <c r="F49" s="19"/>
      <c r="G49" s="19"/>
    </row>
    <row r="50" spans="2:7">
      <c r="B50" s="19"/>
      <c r="C50" s="19"/>
      <c r="D50" s="19"/>
      <c r="E50" s="19"/>
      <c r="F50" s="19"/>
      <c r="G50" s="19"/>
    </row>
    <row r="51" spans="2:7">
      <c r="B51" s="19"/>
      <c r="C51" s="19"/>
      <c r="D51" s="19"/>
      <c r="E51" s="19"/>
      <c r="F51" s="19"/>
      <c r="G51" s="19"/>
    </row>
    <row r="52" spans="2:7">
      <c r="B52" s="19"/>
      <c r="C52" s="19"/>
      <c r="D52" s="19"/>
      <c r="E52" s="19"/>
      <c r="F52" s="19"/>
      <c r="G52" s="19"/>
    </row>
    <row r="53" spans="2:7">
      <c r="B53" s="19"/>
      <c r="C53" s="19"/>
      <c r="D53" s="19"/>
      <c r="E53" s="19"/>
      <c r="F53" s="19"/>
      <c r="G53" s="19"/>
    </row>
    <row r="54" spans="2:7">
      <c r="B54" s="19"/>
      <c r="C54" s="19"/>
      <c r="D54" s="19"/>
      <c r="E54" s="19"/>
      <c r="F54" s="19"/>
      <c r="G54" s="19"/>
    </row>
    <row r="55" spans="2:7">
      <c r="B55" s="19"/>
      <c r="C55" s="19"/>
      <c r="D55" s="19"/>
      <c r="E55" s="19"/>
      <c r="F55" s="19"/>
      <c r="G55" s="19"/>
    </row>
    <row r="56" spans="2:7">
      <c r="B56" s="19"/>
      <c r="C56" s="19"/>
      <c r="D56" s="19"/>
      <c r="E56" s="19"/>
      <c r="F56" s="19"/>
      <c r="G56" s="19"/>
    </row>
    <row r="57" spans="2:7">
      <c r="B57" s="19"/>
      <c r="C57" s="19"/>
      <c r="D57" s="19"/>
      <c r="E57" s="19"/>
      <c r="F57" s="19"/>
      <c r="G57" s="19"/>
    </row>
    <row r="58" spans="2:7">
      <c r="B58" s="19"/>
      <c r="C58" s="19"/>
      <c r="D58" s="19"/>
      <c r="E58" s="19"/>
      <c r="F58" s="19"/>
      <c r="G58" s="19"/>
    </row>
    <row r="59" spans="2:7">
      <c r="B59" s="19"/>
      <c r="C59" s="19"/>
      <c r="D59" s="19"/>
      <c r="E59" s="19"/>
      <c r="F59" s="19"/>
      <c r="G59" s="19"/>
    </row>
    <row r="60" spans="2:7">
      <c r="B60" s="19"/>
      <c r="C60" s="19"/>
      <c r="D60" s="19"/>
      <c r="E60" s="19"/>
      <c r="F60" s="19"/>
      <c r="G60" s="19"/>
    </row>
    <row r="61" spans="2:7">
      <c r="B61" s="19"/>
      <c r="C61" s="19"/>
      <c r="D61" s="19"/>
      <c r="E61" s="19"/>
      <c r="F61" s="19"/>
      <c r="G61" s="19"/>
    </row>
    <row r="62" spans="2:7">
      <c r="B62" s="19"/>
      <c r="C62" s="19"/>
      <c r="D62" s="19"/>
      <c r="E62" s="19"/>
      <c r="F62" s="19"/>
      <c r="G62" s="19"/>
    </row>
    <row r="63" spans="2:7">
      <c r="B63" s="19"/>
      <c r="C63" s="19"/>
      <c r="D63" s="19"/>
      <c r="E63" s="19"/>
      <c r="F63" s="19"/>
      <c r="G63" s="19"/>
    </row>
    <row r="64" spans="2:7">
      <c r="B64" s="19"/>
      <c r="C64" s="19"/>
      <c r="D64" s="19"/>
      <c r="E64" s="19"/>
      <c r="F64" s="19"/>
      <c r="G64" s="19"/>
    </row>
    <row r="65" spans="2:7">
      <c r="B65" s="19"/>
      <c r="C65" s="19"/>
      <c r="D65" s="19"/>
      <c r="E65" s="19"/>
      <c r="F65" s="19"/>
      <c r="G65" s="19"/>
    </row>
  </sheetData>
  <mergeCells count="1">
    <mergeCell ref="B15:G43"/>
  </mergeCells>
  <conditionalFormatting sqref="C3:L1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AAAAD-EF83-429B-8C6F-2C394E7A0560}">
  <dimension ref="B1:L43"/>
  <sheetViews>
    <sheetView topLeftCell="A3" workbookViewId="0">
      <selection activeCell="B15" sqref="B15:G26"/>
    </sheetView>
  </sheetViews>
  <sheetFormatPr baseColWidth="10" defaultRowHeight="15"/>
  <cols>
    <col min="2" max="2" width="19.7109375" bestFit="1" customWidth="1"/>
    <col min="3" max="3" width="12.7109375" bestFit="1" customWidth="1"/>
    <col min="4" max="4" width="12.85546875" bestFit="1" customWidth="1"/>
    <col min="5" max="5" width="13.7109375" bestFit="1" customWidth="1"/>
    <col min="6" max="6" width="14" bestFit="1" customWidth="1"/>
    <col min="7" max="7" width="18" bestFit="1" customWidth="1"/>
    <col min="8" max="8" width="17.5703125" bestFit="1" customWidth="1"/>
    <col min="9" max="9" width="20" bestFit="1" customWidth="1"/>
    <col min="10" max="10" width="18.28515625" bestFit="1" customWidth="1"/>
    <col min="11" max="11" width="12" bestFit="1" customWidth="1"/>
    <col min="12" max="12" width="13.7109375" bestFit="1" customWidth="1"/>
  </cols>
  <sheetData>
    <row r="1" spans="2:12" ht="15.75" thickBot="1"/>
    <row r="2" spans="2:12">
      <c r="B2" s="20"/>
      <c r="C2" s="20" t="s">
        <v>2</v>
      </c>
      <c r="D2" s="20" t="s">
        <v>5</v>
      </c>
      <c r="E2" s="20" t="s">
        <v>9</v>
      </c>
      <c r="F2" s="20" t="s">
        <v>10</v>
      </c>
      <c r="G2" s="20" t="s">
        <v>11</v>
      </c>
      <c r="H2" s="20" t="s">
        <v>12</v>
      </c>
      <c r="I2" s="20" t="s">
        <v>158</v>
      </c>
      <c r="J2" s="20" t="s">
        <v>141</v>
      </c>
      <c r="K2" s="20" t="s">
        <v>142</v>
      </c>
      <c r="L2" s="20" t="s">
        <v>143</v>
      </c>
    </row>
    <row r="3" spans="2:12">
      <c r="B3" t="s">
        <v>2</v>
      </c>
      <c r="C3">
        <f>VARP('datos correlación'!$A$2:$A$530)</f>
        <v>18.896409032271897</v>
      </c>
    </row>
    <row r="4" spans="2:12">
      <c r="B4" t="s">
        <v>5</v>
      </c>
      <c r="C4">
        <v>-1.9616961060030544</v>
      </c>
      <c r="D4">
        <f>VARP('datos correlación'!$B$2:$B$530)</f>
        <v>227.81402296303972</v>
      </c>
    </row>
    <row r="5" spans="2:12">
      <c r="B5" t="s">
        <v>9</v>
      </c>
      <c r="C5">
        <v>1.1802702248776962</v>
      </c>
      <c r="D5">
        <v>10.592154116087352</v>
      </c>
      <c r="E5">
        <f>VARP('datos correlación'!$C$2:$C$530)</f>
        <v>1853.165275996012</v>
      </c>
    </row>
    <row r="6" spans="2:12">
      <c r="B6" t="s">
        <v>10</v>
      </c>
      <c r="C6">
        <v>-2.2826373547836152</v>
      </c>
      <c r="D6">
        <v>16.882425949021027</v>
      </c>
      <c r="E6">
        <v>2317.2095004663415</v>
      </c>
      <c r="F6">
        <f>VARP('datos correlación'!$D$2:$D$530)</f>
        <v>2997.4737144485257</v>
      </c>
    </row>
    <row r="7" spans="2:12">
      <c r="B7" t="s">
        <v>11</v>
      </c>
      <c r="C7">
        <v>1464.5989972877453</v>
      </c>
      <c r="D7">
        <v>-18.592915262595664</v>
      </c>
      <c r="E7">
        <v>15130.927755403956</v>
      </c>
      <c r="F7">
        <v>18511.181721048702</v>
      </c>
      <c r="G7">
        <f>VARP('datos correlación'!$E$2:$E$530)</f>
        <v>270984.35916824196</v>
      </c>
    </row>
    <row r="8" spans="2:12">
      <c r="B8" t="s">
        <v>12</v>
      </c>
      <c r="C8">
        <v>1749.4711022330528</v>
      </c>
      <c r="D8">
        <v>32.661552917549578</v>
      </c>
      <c r="E8">
        <v>18799.580034090795</v>
      </c>
      <c r="F8">
        <v>23816.479798942255</v>
      </c>
      <c r="G8">
        <v>330725.32167666667</v>
      </c>
      <c r="H8">
        <f>VARP('datos correlación'!$F$2:$F$530)</f>
        <v>412145.30223064753</v>
      </c>
    </row>
    <row r="9" spans="2:12">
      <c r="B9" t="s">
        <v>158</v>
      </c>
      <c r="C9">
        <v>441.75130969193242</v>
      </c>
      <c r="D9">
        <v>1710.1868275753022</v>
      </c>
      <c r="E9">
        <v>5125.3588146518923</v>
      </c>
      <c r="F9">
        <v>6606.9031401247803</v>
      </c>
      <c r="G9">
        <v>86710.961946453492</v>
      </c>
      <c r="H9">
        <v>109792.27921415937</v>
      </c>
      <c r="I9">
        <f>VARP('datos correlación'!$G$2:$G$530)</f>
        <v>50801.135786911669</v>
      </c>
    </row>
    <row r="10" spans="2:12">
      <c r="B10" t="s">
        <v>141</v>
      </c>
      <c r="C10">
        <v>-3.4629075796612985</v>
      </c>
      <c r="D10">
        <v>6.2902718329336995</v>
      </c>
      <c r="E10">
        <v>464.04422447032414</v>
      </c>
      <c r="F10">
        <v>680.26421398222669</v>
      </c>
      <c r="G10">
        <v>3380.2539656447752</v>
      </c>
      <c r="H10">
        <v>5016.8997648514651</v>
      </c>
      <c r="I10">
        <v>1481.5443254728939</v>
      </c>
      <c r="J10">
        <f>VARP('datos correlación'!$H$2:$H$530)</f>
        <v>216.21998951190261</v>
      </c>
    </row>
    <row r="11" spans="2:12">
      <c r="B11" t="s">
        <v>142</v>
      </c>
      <c r="C11">
        <v>284.87210494530768</v>
      </c>
      <c r="D11">
        <v>51.254468180145146</v>
      </c>
      <c r="E11">
        <v>3668.6522786868277</v>
      </c>
      <c r="F11">
        <v>5305.2980778935171</v>
      </c>
      <c r="G11">
        <v>59740.96250842444</v>
      </c>
      <c r="H11">
        <v>81419.980553980931</v>
      </c>
      <c r="I11">
        <v>23081.317267705857</v>
      </c>
      <c r="J11">
        <v>1636.6457992066928</v>
      </c>
      <c r="K11">
        <f>VARP('datos correlación'!$I$2:$I$530)</f>
        <v>21679.018045556604</v>
      </c>
    </row>
    <row r="12" spans="2:12" ht="15.75" thickBot="1">
      <c r="B12" s="6" t="s">
        <v>143</v>
      </c>
      <c r="C12" s="6">
        <v>-2.5893009112176679E-2</v>
      </c>
      <c r="D12" s="6">
        <v>-1.6126995059240951E-3</v>
      </c>
      <c r="E12" s="6">
        <v>-1.4309966816868275E-2</v>
      </c>
      <c r="F12" s="6">
        <v>0.62659350163035499</v>
      </c>
      <c r="G12" s="6">
        <v>-2.60472955285874</v>
      </c>
      <c r="H12" s="6">
        <v>2.0197308480002887</v>
      </c>
      <c r="I12" s="6">
        <v>0.99463099449610415</v>
      </c>
      <c r="J12" s="6">
        <v>0.64090346844722346</v>
      </c>
      <c r="K12" s="6">
        <v>4.6244604008590269</v>
      </c>
      <c r="L12" s="6">
        <f>VARP('datos correlación'!$J$2:$J$530)</f>
        <v>5.2708301230605737E-3</v>
      </c>
    </row>
    <row r="15" spans="2:12" ht="14.45" customHeight="1">
      <c r="B15" s="114" t="s">
        <v>763</v>
      </c>
      <c r="C15" s="114"/>
      <c r="D15" s="114"/>
      <c r="E15" s="114"/>
      <c r="F15" s="114"/>
      <c r="G15" s="114"/>
    </row>
    <row r="16" spans="2:12">
      <c r="B16" s="114"/>
      <c r="C16" s="114"/>
      <c r="D16" s="114"/>
      <c r="E16" s="114"/>
      <c r="F16" s="114"/>
      <c r="G16" s="114"/>
    </row>
    <row r="17" spans="2:7">
      <c r="B17" s="114"/>
      <c r="C17" s="114"/>
      <c r="D17" s="114"/>
      <c r="E17" s="114"/>
      <c r="F17" s="114"/>
      <c r="G17" s="114"/>
    </row>
    <row r="18" spans="2:7">
      <c r="B18" s="114"/>
      <c r="C18" s="114"/>
      <c r="D18" s="114"/>
      <c r="E18" s="114"/>
      <c r="F18" s="114"/>
      <c r="G18" s="114"/>
    </row>
    <row r="19" spans="2:7">
      <c r="B19" s="114"/>
      <c r="C19" s="114"/>
      <c r="D19" s="114"/>
      <c r="E19" s="114"/>
      <c r="F19" s="114"/>
      <c r="G19" s="114"/>
    </row>
    <row r="20" spans="2:7">
      <c r="B20" s="114"/>
      <c r="C20" s="114"/>
      <c r="D20" s="114"/>
      <c r="E20" s="114"/>
      <c r="F20" s="114"/>
      <c r="G20" s="114"/>
    </row>
    <row r="21" spans="2:7">
      <c r="B21" s="114"/>
      <c r="C21" s="114"/>
      <c r="D21" s="114"/>
      <c r="E21" s="114"/>
      <c r="F21" s="114"/>
      <c r="G21" s="114"/>
    </row>
    <row r="22" spans="2:7">
      <c r="B22" s="114"/>
      <c r="C22" s="114"/>
      <c r="D22" s="114"/>
      <c r="E22" s="114"/>
      <c r="F22" s="114"/>
      <c r="G22" s="114"/>
    </row>
    <row r="23" spans="2:7">
      <c r="B23" s="114"/>
      <c r="C23" s="114"/>
      <c r="D23" s="114"/>
      <c r="E23" s="114"/>
      <c r="F23" s="114"/>
      <c r="G23" s="114"/>
    </row>
    <row r="24" spans="2:7">
      <c r="B24" s="114"/>
      <c r="C24" s="114"/>
      <c r="D24" s="114"/>
      <c r="E24" s="114"/>
      <c r="F24" s="114"/>
      <c r="G24" s="114"/>
    </row>
    <row r="25" spans="2:7">
      <c r="B25" s="114"/>
      <c r="C25" s="114"/>
      <c r="D25" s="114"/>
      <c r="E25" s="114"/>
      <c r="F25" s="114"/>
      <c r="G25" s="114"/>
    </row>
    <row r="26" spans="2:7">
      <c r="B26" s="114"/>
      <c r="C26" s="114"/>
      <c r="D26" s="114"/>
      <c r="E26" s="114"/>
      <c r="F26" s="114"/>
      <c r="G26" s="114"/>
    </row>
    <row r="27" spans="2:7">
      <c r="B27" s="19"/>
      <c r="C27" s="19"/>
      <c r="D27" s="19"/>
      <c r="E27" s="19"/>
      <c r="F27" s="19"/>
      <c r="G27" s="19"/>
    </row>
    <row r="28" spans="2:7">
      <c r="B28" s="19"/>
      <c r="C28" s="19"/>
      <c r="D28" s="19"/>
      <c r="E28" s="19"/>
      <c r="F28" s="19"/>
      <c r="G28" s="19"/>
    </row>
    <row r="29" spans="2:7">
      <c r="B29" s="19"/>
      <c r="C29" s="19"/>
      <c r="D29" s="19"/>
      <c r="E29" s="19"/>
      <c r="F29" s="19"/>
      <c r="G29" s="19"/>
    </row>
    <row r="30" spans="2:7">
      <c r="B30" s="19"/>
      <c r="C30" s="19"/>
      <c r="D30" s="19"/>
      <c r="E30" s="19"/>
      <c r="F30" s="19"/>
      <c r="G30" s="19"/>
    </row>
    <row r="31" spans="2:7">
      <c r="B31" s="19"/>
      <c r="C31" s="19"/>
      <c r="D31" s="19"/>
      <c r="E31" s="19"/>
      <c r="F31" s="19"/>
      <c r="G31" s="19"/>
    </row>
    <row r="32" spans="2:7">
      <c r="B32" s="19"/>
      <c r="C32" s="19"/>
      <c r="D32" s="19"/>
      <c r="E32" s="19"/>
      <c r="F32" s="19"/>
      <c r="G32" s="19"/>
    </row>
    <row r="33" spans="2:7">
      <c r="B33" s="19"/>
      <c r="C33" s="19"/>
      <c r="D33" s="19"/>
      <c r="E33" s="19"/>
      <c r="F33" s="19"/>
      <c r="G33" s="19"/>
    </row>
    <row r="34" spans="2:7">
      <c r="B34" s="19"/>
      <c r="C34" s="19"/>
      <c r="D34" s="19"/>
      <c r="E34" s="19"/>
      <c r="F34" s="19"/>
      <c r="G34" s="19"/>
    </row>
    <row r="35" spans="2:7">
      <c r="B35" s="19"/>
      <c r="C35" s="19"/>
      <c r="D35" s="19"/>
      <c r="E35" s="19"/>
      <c r="F35" s="19"/>
      <c r="G35" s="19"/>
    </row>
    <row r="36" spans="2:7">
      <c r="B36" s="19"/>
      <c r="C36" s="19"/>
      <c r="D36" s="19"/>
      <c r="E36" s="19"/>
      <c r="F36" s="19"/>
      <c r="G36" s="19"/>
    </row>
    <row r="37" spans="2:7">
      <c r="B37" s="19"/>
      <c r="C37" s="19"/>
      <c r="D37" s="19"/>
      <c r="E37" s="19"/>
      <c r="F37" s="19"/>
      <c r="G37" s="19"/>
    </row>
    <row r="38" spans="2:7">
      <c r="B38" s="19"/>
      <c r="C38" s="19"/>
      <c r="D38" s="19"/>
      <c r="E38" s="19"/>
      <c r="F38" s="19"/>
      <c r="G38" s="19"/>
    </row>
    <row r="39" spans="2:7">
      <c r="B39" s="19"/>
      <c r="C39" s="19"/>
      <c r="D39" s="19"/>
      <c r="E39" s="19"/>
      <c r="F39" s="19"/>
      <c r="G39" s="19"/>
    </row>
    <row r="40" spans="2:7">
      <c r="B40" s="19"/>
      <c r="C40" s="19"/>
      <c r="D40" s="19"/>
      <c r="E40" s="19"/>
      <c r="F40" s="19"/>
      <c r="G40" s="19"/>
    </row>
    <row r="41" spans="2:7">
      <c r="B41" s="19"/>
      <c r="C41" s="19"/>
      <c r="D41" s="19"/>
      <c r="E41" s="19"/>
      <c r="F41" s="19"/>
      <c r="G41" s="19"/>
    </row>
    <row r="42" spans="2:7">
      <c r="B42" s="19"/>
      <c r="C42" s="19"/>
      <c r="D42" s="19"/>
      <c r="E42" s="19"/>
      <c r="F42" s="19"/>
      <c r="G42" s="19"/>
    </row>
    <row r="43" spans="2:7">
      <c r="B43" s="19"/>
      <c r="C43" s="19"/>
      <c r="D43" s="19"/>
      <c r="E43" s="19"/>
      <c r="F43" s="19"/>
      <c r="G43" s="19"/>
    </row>
  </sheetData>
  <mergeCells count="1">
    <mergeCell ref="B15:G26"/>
  </mergeCells>
  <conditionalFormatting sqref="C3:L1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47598-4892-46F7-BDBD-FCBCBCDFA55B}">
  <dimension ref="A2:AW86"/>
  <sheetViews>
    <sheetView topLeftCell="AE1" zoomScale="73" zoomScaleNormal="73" workbookViewId="0">
      <selection activeCell="AK20" sqref="AK20:AM34"/>
    </sheetView>
  </sheetViews>
  <sheetFormatPr baseColWidth="10" defaultRowHeight="15"/>
  <cols>
    <col min="1" max="1" width="20.140625" bestFit="1" customWidth="1"/>
    <col min="2" max="2" width="24" bestFit="1" customWidth="1"/>
    <col min="3" max="3" width="13.42578125" bestFit="1" customWidth="1"/>
    <col min="4" max="4" width="13" bestFit="1" customWidth="1"/>
    <col min="5" max="5" width="12" bestFit="1" customWidth="1"/>
    <col min="6" max="6" width="13.85546875" bestFit="1" customWidth="1"/>
    <col min="7" max="7" width="17" bestFit="1" customWidth="1"/>
    <col min="8" max="8" width="12" bestFit="1" customWidth="1"/>
    <col min="9" max="9" width="4.85546875" bestFit="1" customWidth="1"/>
    <col min="10" max="10" width="17" bestFit="1" customWidth="1"/>
    <col min="11" max="15" width="12" customWidth="1"/>
    <col min="16" max="16" width="21.7109375" bestFit="1" customWidth="1"/>
    <col min="17" max="17" width="24" bestFit="1" customWidth="1"/>
    <col min="18" max="18" width="6" bestFit="1" customWidth="1"/>
    <col min="19" max="19" width="13" bestFit="1" customWidth="1"/>
    <col min="20" max="20" width="12" bestFit="1" customWidth="1"/>
    <col min="21" max="21" width="24.140625" bestFit="1" customWidth="1"/>
    <col min="22" max="22" width="24" bestFit="1" customWidth="1"/>
    <col min="23" max="23" width="9.28515625" bestFit="1" customWidth="1"/>
    <col min="24" max="25" width="13" bestFit="1" customWidth="1"/>
    <col min="26" max="26" width="12.5703125" bestFit="1" customWidth="1"/>
    <col min="27" max="27" width="8.42578125" bestFit="1" customWidth="1"/>
    <col min="28" max="28" width="12" bestFit="1" customWidth="1"/>
    <col min="29" max="29" width="26.42578125" bestFit="1" customWidth="1"/>
    <col min="30" max="30" width="24" bestFit="1" customWidth="1"/>
    <col min="31" max="32" width="14.5703125" bestFit="1" customWidth="1"/>
    <col min="33" max="33" width="15" bestFit="1" customWidth="1"/>
    <col min="34" max="34" width="12.140625" bestFit="1" customWidth="1"/>
    <col min="35" max="35" width="4.85546875" bestFit="1" customWidth="1"/>
    <col min="36" max="36" width="15" bestFit="1" customWidth="1"/>
    <col min="37" max="37" width="18.7109375" bestFit="1" customWidth="1"/>
    <col min="38" max="38" width="26.140625" bestFit="1" customWidth="1"/>
    <col min="39" max="39" width="32.28515625" bestFit="1" customWidth="1"/>
    <col min="40" max="40" width="24" bestFit="1" customWidth="1"/>
    <col min="41" max="42" width="13.42578125" bestFit="1" customWidth="1"/>
    <col min="43" max="43" width="31.5703125" bestFit="1" customWidth="1"/>
    <col min="44" max="44" width="4.140625" bestFit="1" customWidth="1"/>
    <col min="45" max="45" width="3.7109375" bestFit="1" customWidth="1"/>
    <col min="46" max="46" width="4.28515625" bestFit="1" customWidth="1"/>
    <col min="47" max="47" width="3.5703125" bestFit="1" customWidth="1"/>
    <col min="48" max="48" width="12.5703125" bestFit="1" customWidth="1"/>
    <col min="52" max="52" width="18.28515625" bestFit="1" customWidth="1"/>
    <col min="53" max="53" width="21.5703125" bestFit="1" customWidth="1"/>
    <col min="54" max="55" width="12.5703125" bestFit="1" customWidth="1"/>
  </cols>
  <sheetData>
    <row r="2" spans="1:49" ht="15.75" thickBot="1"/>
    <row r="3" spans="1:49" ht="14.45" customHeight="1">
      <c r="A3" s="13" t="s">
        <v>766</v>
      </c>
      <c r="B3" s="13" t="s">
        <v>213</v>
      </c>
      <c r="L3" s="26"/>
      <c r="M3" s="115" t="s">
        <v>771</v>
      </c>
      <c r="N3" s="116"/>
      <c r="P3" s="13" t="s">
        <v>177</v>
      </c>
      <c r="Q3" s="13" t="s">
        <v>213</v>
      </c>
      <c r="U3" s="13" t="s">
        <v>214</v>
      </c>
      <c r="V3" s="13" t="s">
        <v>213</v>
      </c>
      <c r="AM3" s="13" t="s">
        <v>186</v>
      </c>
      <c r="AN3" s="13" t="s">
        <v>213</v>
      </c>
      <c r="AQ3" s="114" t="s">
        <v>775</v>
      </c>
      <c r="AR3" s="19"/>
      <c r="AS3" s="19"/>
      <c r="AT3" s="19"/>
      <c r="AU3" s="19"/>
      <c r="AV3" s="19"/>
      <c r="AW3" s="19"/>
    </row>
    <row r="4" spans="1:49">
      <c r="B4" t="s">
        <v>211</v>
      </c>
      <c r="C4" t="s">
        <v>212</v>
      </c>
      <c r="D4" t="s">
        <v>176</v>
      </c>
      <c r="L4" s="26"/>
      <c r="M4" s="117"/>
      <c r="N4" s="118"/>
      <c r="P4" s="13" t="s">
        <v>175</v>
      </c>
      <c r="Q4" t="s">
        <v>211</v>
      </c>
      <c r="R4" t="s">
        <v>212</v>
      </c>
      <c r="S4" t="s">
        <v>176</v>
      </c>
      <c r="V4" t="s">
        <v>119</v>
      </c>
      <c r="X4" t="s">
        <v>778</v>
      </c>
      <c r="Y4" t="s">
        <v>176</v>
      </c>
      <c r="AM4" s="13" t="s">
        <v>175</v>
      </c>
      <c r="AN4" t="s">
        <v>211</v>
      </c>
      <c r="AO4" t="s">
        <v>212</v>
      </c>
      <c r="AP4" t="s">
        <v>176</v>
      </c>
      <c r="AQ4" s="114"/>
      <c r="AR4" s="19"/>
      <c r="AS4" s="19"/>
      <c r="AT4" s="19"/>
      <c r="AU4" s="19"/>
      <c r="AV4" s="19"/>
      <c r="AW4" s="19"/>
    </row>
    <row r="5" spans="1:49">
      <c r="A5" s="13" t="s">
        <v>175</v>
      </c>
      <c r="B5" t="s">
        <v>68</v>
      </c>
      <c r="C5" t="s">
        <v>68</v>
      </c>
      <c r="L5" s="26"/>
      <c r="M5" s="117"/>
      <c r="N5" s="118"/>
      <c r="P5" s="14" t="s">
        <v>199</v>
      </c>
      <c r="Q5" s="5">
        <v>30</v>
      </c>
      <c r="R5" s="5">
        <v>26</v>
      </c>
      <c r="S5" s="5">
        <v>56</v>
      </c>
      <c r="U5" s="13" t="s">
        <v>175</v>
      </c>
      <c r="V5" t="s">
        <v>211</v>
      </c>
      <c r="W5" t="s">
        <v>212</v>
      </c>
      <c r="AM5" s="14" t="s">
        <v>199</v>
      </c>
      <c r="AN5" s="22">
        <v>2502.34</v>
      </c>
      <c r="AO5" s="22">
        <v>4554.62</v>
      </c>
      <c r="AP5" s="22">
        <v>7056.96</v>
      </c>
      <c r="AQ5" s="114"/>
      <c r="AR5" s="19"/>
      <c r="AS5" s="19"/>
      <c r="AT5" s="19"/>
      <c r="AU5" s="19"/>
      <c r="AV5" s="19"/>
      <c r="AW5" s="19"/>
    </row>
    <row r="6" spans="1:49">
      <c r="A6" s="14" t="s">
        <v>199</v>
      </c>
      <c r="B6" s="5">
        <v>6</v>
      </c>
      <c r="C6" s="5">
        <v>3</v>
      </c>
      <c r="D6" s="5">
        <v>9</v>
      </c>
      <c r="L6" s="26"/>
      <c r="M6" s="117"/>
      <c r="N6" s="118"/>
      <c r="O6" s="5"/>
      <c r="P6" s="14" t="s">
        <v>200</v>
      </c>
      <c r="Q6" s="5">
        <v>21</v>
      </c>
      <c r="R6" s="5">
        <v>19</v>
      </c>
      <c r="S6" s="5">
        <v>40</v>
      </c>
      <c r="U6" s="14" t="s">
        <v>199</v>
      </c>
      <c r="V6">
        <v>7</v>
      </c>
      <c r="W6">
        <v>3</v>
      </c>
      <c r="X6">
        <v>10</v>
      </c>
      <c r="Y6">
        <v>10</v>
      </c>
      <c r="AM6" s="14" t="s">
        <v>200</v>
      </c>
      <c r="AN6" s="22">
        <v>2212.5700000000002</v>
      </c>
      <c r="AO6" s="22">
        <v>3303.7300000000009</v>
      </c>
      <c r="AP6" s="22">
        <v>5516.3000000000011</v>
      </c>
      <c r="AQ6" s="114"/>
      <c r="AR6" s="19"/>
      <c r="AS6" s="19"/>
      <c r="AT6" s="19"/>
      <c r="AU6" s="19"/>
      <c r="AV6" s="19"/>
      <c r="AW6" s="19"/>
    </row>
    <row r="7" spans="1:49">
      <c r="A7" s="14" t="s">
        <v>200</v>
      </c>
      <c r="B7" s="5">
        <v>3</v>
      </c>
      <c r="C7" s="5"/>
      <c r="D7" s="5">
        <v>3</v>
      </c>
      <c r="L7" s="26"/>
      <c r="M7" s="117"/>
      <c r="N7" s="118"/>
      <c r="O7" s="5"/>
      <c r="P7" s="14" t="s">
        <v>201</v>
      </c>
      <c r="Q7" s="5">
        <v>26</v>
      </c>
      <c r="R7" s="5">
        <v>17</v>
      </c>
      <c r="S7" s="5">
        <v>43</v>
      </c>
      <c r="U7" s="14" t="s">
        <v>200</v>
      </c>
      <c r="V7">
        <v>4</v>
      </c>
      <c r="W7">
        <v>6</v>
      </c>
      <c r="X7">
        <v>10</v>
      </c>
      <c r="Y7">
        <v>10</v>
      </c>
      <c r="AM7" s="14" t="s">
        <v>201</v>
      </c>
      <c r="AN7" s="22">
        <v>2734.7900000000004</v>
      </c>
      <c r="AO7" s="22">
        <v>2444.8600000000006</v>
      </c>
      <c r="AP7" s="22">
        <v>5179.6500000000015</v>
      </c>
      <c r="AQ7" s="114"/>
      <c r="AR7" s="19"/>
      <c r="AS7" s="19"/>
      <c r="AT7" s="19"/>
      <c r="AU7" s="19"/>
      <c r="AV7" s="19"/>
      <c r="AW7" s="19"/>
    </row>
    <row r="8" spans="1:49">
      <c r="A8" s="14" t="s">
        <v>201</v>
      </c>
      <c r="B8" s="5">
        <v>3</v>
      </c>
      <c r="C8" s="5">
        <v>4</v>
      </c>
      <c r="D8" s="5">
        <v>7</v>
      </c>
      <c r="L8" s="26"/>
      <c r="M8" s="117"/>
      <c r="N8" s="118"/>
      <c r="O8" s="5"/>
      <c r="P8" s="14" t="s">
        <v>202</v>
      </c>
      <c r="Q8" s="5">
        <v>19</v>
      </c>
      <c r="R8" s="5">
        <v>20</v>
      </c>
      <c r="S8" s="5">
        <v>39</v>
      </c>
      <c r="U8" s="14" t="s">
        <v>201</v>
      </c>
      <c r="V8">
        <v>4</v>
      </c>
      <c r="W8">
        <v>5</v>
      </c>
      <c r="X8">
        <v>9</v>
      </c>
      <c r="Y8">
        <v>9</v>
      </c>
      <c r="AM8" s="14" t="s">
        <v>202</v>
      </c>
      <c r="AN8" s="22">
        <v>3069.43</v>
      </c>
      <c r="AO8" s="22">
        <v>2227.6800000000007</v>
      </c>
      <c r="AP8" s="22">
        <v>5297.1100000000006</v>
      </c>
      <c r="AQ8" s="114"/>
      <c r="AR8" s="19"/>
      <c r="AS8" s="19"/>
      <c r="AT8" s="19"/>
      <c r="AU8" s="19"/>
      <c r="AV8" s="19"/>
      <c r="AW8" s="19"/>
    </row>
    <row r="9" spans="1:49">
      <c r="A9" s="14" t="s">
        <v>202</v>
      </c>
      <c r="B9" s="5">
        <v>1</v>
      </c>
      <c r="C9" s="5">
        <v>4</v>
      </c>
      <c r="D9" s="5">
        <v>5</v>
      </c>
      <c r="L9" s="26"/>
      <c r="M9" s="117"/>
      <c r="N9" s="118"/>
      <c r="O9" s="5"/>
      <c r="P9" s="14" t="s">
        <v>203</v>
      </c>
      <c r="Q9" s="5">
        <v>18</v>
      </c>
      <c r="R9" s="5">
        <v>32</v>
      </c>
      <c r="S9" s="5">
        <v>50</v>
      </c>
      <c r="U9" s="14" t="s">
        <v>202</v>
      </c>
      <c r="V9">
        <v>2</v>
      </c>
      <c r="W9">
        <v>5</v>
      </c>
      <c r="X9">
        <v>7</v>
      </c>
      <c r="Y9">
        <v>7</v>
      </c>
      <c r="AM9" s="14" t="s">
        <v>203</v>
      </c>
      <c r="AN9" s="22">
        <v>1150.46</v>
      </c>
      <c r="AO9" s="22">
        <v>3233.9899999999993</v>
      </c>
      <c r="AP9" s="22">
        <v>4384.4499999999989</v>
      </c>
      <c r="AQ9" s="114"/>
      <c r="AR9" s="19"/>
      <c r="AS9" s="19"/>
      <c r="AT9" s="19"/>
      <c r="AU9" s="19"/>
      <c r="AV9" s="19"/>
      <c r="AW9" s="19"/>
    </row>
    <row r="10" spans="1:49">
      <c r="A10" s="14" t="s">
        <v>203</v>
      </c>
      <c r="B10" s="5"/>
      <c r="C10" s="5">
        <v>7</v>
      </c>
      <c r="D10" s="5">
        <v>7</v>
      </c>
      <c r="L10" s="26"/>
      <c r="M10" s="117"/>
      <c r="N10" s="118"/>
      <c r="O10" s="5"/>
      <c r="P10" s="14" t="s">
        <v>204</v>
      </c>
      <c r="Q10" s="5">
        <v>25</v>
      </c>
      <c r="R10" s="5">
        <v>16</v>
      </c>
      <c r="S10" s="5">
        <v>41</v>
      </c>
      <c r="U10" s="14" t="s">
        <v>203</v>
      </c>
      <c r="V10">
        <v>3</v>
      </c>
      <c r="W10">
        <v>6</v>
      </c>
      <c r="X10">
        <v>9</v>
      </c>
      <c r="Y10">
        <v>9</v>
      </c>
      <c r="AM10" s="14" t="s">
        <v>204</v>
      </c>
      <c r="AN10" s="22">
        <v>3025.17</v>
      </c>
      <c r="AO10" s="22">
        <v>2629.54</v>
      </c>
      <c r="AP10" s="22">
        <v>5654.71</v>
      </c>
      <c r="AQ10" s="114"/>
      <c r="AR10" s="19"/>
      <c r="AS10" s="19"/>
      <c r="AT10" s="19"/>
      <c r="AU10" s="19"/>
      <c r="AV10" s="19"/>
      <c r="AW10" s="19"/>
    </row>
    <row r="11" spans="1:49">
      <c r="A11" s="14" t="s">
        <v>204</v>
      </c>
      <c r="B11" s="5">
        <v>6</v>
      </c>
      <c r="C11" s="5">
        <v>2</v>
      </c>
      <c r="D11" s="5">
        <v>8</v>
      </c>
      <c r="L11" s="26"/>
      <c r="M11" s="117"/>
      <c r="N11" s="118"/>
      <c r="O11" s="5"/>
      <c r="P11" s="14" t="s">
        <v>205</v>
      </c>
      <c r="Q11" s="5">
        <v>21</v>
      </c>
      <c r="R11" s="5">
        <v>23</v>
      </c>
      <c r="S11" s="5">
        <v>44</v>
      </c>
      <c r="U11" s="14" t="s">
        <v>204</v>
      </c>
      <c r="V11">
        <v>4</v>
      </c>
      <c r="W11">
        <v>4</v>
      </c>
      <c r="X11">
        <v>8</v>
      </c>
      <c r="Y11">
        <v>8</v>
      </c>
      <c r="AM11" s="14" t="s">
        <v>205</v>
      </c>
      <c r="AN11" s="22">
        <v>2654.6200000000003</v>
      </c>
      <c r="AO11" s="22">
        <v>2719.1699999999996</v>
      </c>
      <c r="AP11" s="22">
        <v>5373.79</v>
      </c>
      <c r="AR11" s="19"/>
      <c r="AS11" s="19"/>
      <c r="AT11" s="19"/>
      <c r="AU11" s="19"/>
      <c r="AV11" s="19"/>
      <c r="AW11" s="19"/>
    </row>
    <row r="12" spans="1:49">
      <c r="A12" s="14" t="s">
        <v>205</v>
      </c>
      <c r="B12" s="5">
        <v>5</v>
      </c>
      <c r="C12" s="5">
        <v>1</v>
      </c>
      <c r="D12" s="5">
        <v>6</v>
      </c>
      <c r="L12" s="26"/>
      <c r="M12" s="117"/>
      <c r="N12" s="118"/>
      <c r="O12" s="5"/>
      <c r="P12" s="14" t="s">
        <v>206</v>
      </c>
      <c r="Q12" s="5">
        <v>22</v>
      </c>
      <c r="R12" s="5">
        <v>26</v>
      </c>
      <c r="S12" s="5">
        <v>48</v>
      </c>
      <c r="U12" s="14" t="s">
        <v>205</v>
      </c>
      <c r="V12">
        <v>6</v>
      </c>
      <c r="W12">
        <v>5</v>
      </c>
      <c r="X12">
        <v>11</v>
      </c>
      <c r="Y12">
        <v>11</v>
      </c>
      <c r="AM12" s="14" t="s">
        <v>206</v>
      </c>
      <c r="AN12" s="22">
        <v>1523.3499999999997</v>
      </c>
      <c r="AO12" s="22">
        <v>3996.0500000000011</v>
      </c>
      <c r="AP12" s="22">
        <v>5519.4000000000005</v>
      </c>
      <c r="AR12" s="19"/>
      <c r="AS12" s="19"/>
      <c r="AT12" s="19"/>
      <c r="AU12" s="19"/>
      <c r="AV12" s="19"/>
      <c r="AW12" s="19"/>
    </row>
    <row r="13" spans="1:49">
      <c r="A13" s="14" t="s">
        <v>206</v>
      </c>
      <c r="B13" s="5">
        <v>3</v>
      </c>
      <c r="C13" s="5">
        <v>3</v>
      </c>
      <c r="D13" s="5">
        <v>6</v>
      </c>
      <c r="L13" s="26"/>
      <c r="M13" s="117"/>
      <c r="N13" s="118"/>
      <c r="O13" s="5"/>
      <c r="P13" s="14" t="s">
        <v>207</v>
      </c>
      <c r="Q13" s="5">
        <v>23</v>
      </c>
      <c r="R13" s="5">
        <v>22</v>
      </c>
      <c r="S13" s="5">
        <v>45</v>
      </c>
      <c r="U13" s="14" t="s">
        <v>206</v>
      </c>
      <c r="V13">
        <v>5</v>
      </c>
      <c r="W13">
        <v>4</v>
      </c>
      <c r="X13">
        <v>9</v>
      </c>
      <c r="Y13">
        <v>9</v>
      </c>
      <c r="AM13" s="14" t="s">
        <v>207</v>
      </c>
      <c r="AN13" s="22">
        <v>3543.8199999999997</v>
      </c>
      <c r="AO13" s="22">
        <v>2940.9900000000007</v>
      </c>
      <c r="AP13" s="22">
        <v>6484.81</v>
      </c>
      <c r="AR13" s="19"/>
      <c r="AS13" s="19"/>
      <c r="AT13" s="19"/>
      <c r="AU13" s="19"/>
      <c r="AV13" s="19"/>
      <c r="AW13" s="19"/>
    </row>
    <row r="14" spans="1:49">
      <c r="A14" s="14" t="s">
        <v>207</v>
      </c>
      <c r="B14" s="5">
        <v>4</v>
      </c>
      <c r="C14" s="5">
        <v>3</v>
      </c>
      <c r="D14" s="5">
        <v>7</v>
      </c>
      <c r="L14" s="26"/>
      <c r="M14" s="117"/>
      <c r="N14" s="118"/>
      <c r="O14" s="5"/>
      <c r="P14" s="14" t="s">
        <v>208</v>
      </c>
      <c r="Q14" s="5">
        <v>23</v>
      </c>
      <c r="R14" s="5">
        <v>14</v>
      </c>
      <c r="S14" s="5">
        <v>37</v>
      </c>
      <c r="U14" s="14" t="s">
        <v>207</v>
      </c>
      <c r="V14">
        <v>5</v>
      </c>
      <c r="W14">
        <v>4</v>
      </c>
      <c r="X14">
        <v>9</v>
      </c>
      <c r="Y14">
        <v>9</v>
      </c>
      <c r="AM14" s="14" t="s">
        <v>208</v>
      </c>
      <c r="AN14" s="22">
        <v>3638.9</v>
      </c>
      <c r="AO14" s="22">
        <v>2019.7900000000004</v>
      </c>
      <c r="AP14" s="22">
        <v>5658.6900000000005</v>
      </c>
      <c r="AR14" s="19"/>
      <c r="AS14" s="19"/>
      <c r="AT14" s="19"/>
      <c r="AU14" s="19"/>
      <c r="AV14" s="19"/>
      <c r="AW14" s="19"/>
    </row>
    <row r="15" spans="1:49">
      <c r="A15" s="14" t="s">
        <v>208</v>
      </c>
      <c r="B15" s="5">
        <v>2</v>
      </c>
      <c r="C15" s="5">
        <v>1</v>
      </c>
      <c r="D15" s="5">
        <v>3</v>
      </c>
      <c r="L15" s="26"/>
      <c r="M15" s="117"/>
      <c r="N15" s="118"/>
      <c r="O15" s="5"/>
      <c r="P15" s="14" t="s">
        <v>209</v>
      </c>
      <c r="Q15" s="5">
        <v>13</v>
      </c>
      <c r="R15" s="5">
        <v>27</v>
      </c>
      <c r="S15" s="5">
        <v>40</v>
      </c>
      <c r="U15" s="14" t="s">
        <v>208</v>
      </c>
      <c r="V15">
        <v>4</v>
      </c>
      <c r="W15">
        <v>3</v>
      </c>
      <c r="X15">
        <v>7</v>
      </c>
      <c r="Y15">
        <v>7</v>
      </c>
      <c r="AM15" s="14" t="s">
        <v>209</v>
      </c>
      <c r="AN15" s="22">
        <v>1380.4</v>
      </c>
      <c r="AO15" s="22">
        <v>5437.6699999999992</v>
      </c>
      <c r="AP15" s="22">
        <v>6818.07</v>
      </c>
      <c r="AR15" s="19"/>
      <c r="AS15" s="19"/>
      <c r="AT15" s="19"/>
      <c r="AU15" s="19"/>
      <c r="AV15" s="19"/>
      <c r="AW15" s="19"/>
    </row>
    <row r="16" spans="1:49">
      <c r="A16" s="14" t="s">
        <v>209</v>
      </c>
      <c r="B16" s="5">
        <v>2</v>
      </c>
      <c r="C16" s="5">
        <v>5</v>
      </c>
      <c r="D16" s="5">
        <v>7</v>
      </c>
      <c r="L16" s="26"/>
      <c r="M16" s="117"/>
      <c r="N16" s="118"/>
      <c r="O16" s="5"/>
      <c r="P16" s="14" t="s">
        <v>210</v>
      </c>
      <c r="Q16" s="5">
        <v>21</v>
      </c>
      <c r="R16" s="5">
        <v>23</v>
      </c>
      <c r="S16" s="5">
        <v>44</v>
      </c>
      <c r="U16" s="14" t="s">
        <v>209</v>
      </c>
      <c r="V16">
        <v>3</v>
      </c>
      <c r="W16">
        <v>3</v>
      </c>
      <c r="X16">
        <v>6</v>
      </c>
      <c r="Y16">
        <v>6</v>
      </c>
      <c r="AM16" s="14" t="s">
        <v>210</v>
      </c>
      <c r="AN16" s="22">
        <v>2879.47</v>
      </c>
      <c r="AO16" s="22">
        <v>3084.51</v>
      </c>
      <c r="AP16" s="22">
        <v>5963.98</v>
      </c>
      <c r="AR16" s="19"/>
      <c r="AS16" s="19"/>
      <c r="AT16" s="19"/>
      <c r="AU16" s="19"/>
      <c r="AV16" s="19"/>
      <c r="AW16" s="19"/>
    </row>
    <row r="17" spans="1:49">
      <c r="A17" s="14" t="s">
        <v>210</v>
      </c>
      <c r="B17" s="5">
        <v>3</v>
      </c>
      <c r="C17" s="5">
        <v>6</v>
      </c>
      <c r="D17" s="5">
        <v>9</v>
      </c>
      <c r="L17" s="26"/>
      <c r="M17" s="117"/>
      <c r="N17" s="118"/>
      <c r="O17" s="5"/>
      <c r="P17" s="14" t="s">
        <v>176</v>
      </c>
      <c r="Q17" s="5">
        <v>262</v>
      </c>
      <c r="R17" s="5">
        <v>265</v>
      </c>
      <c r="S17" s="5">
        <v>527</v>
      </c>
      <c r="U17" s="14" t="s">
        <v>210</v>
      </c>
      <c r="V17">
        <v>2</v>
      </c>
      <c r="W17">
        <v>5</v>
      </c>
      <c r="X17">
        <v>7</v>
      </c>
      <c r="Y17">
        <v>7</v>
      </c>
      <c r="AM17" s="14" t="s">
        <v>176</v>
      </c>
      <c r="AN17" s="22">
        <v>30315.320000000003</v>
      </c>
      <c r="AO17" s="22">
        <v>38592.600000000006</v>
      </c>
      <c r="AP17" s="22">
        <v>68907.92</v>
      </c>
      <c r="AR17" s="19"/>
      <c r="AS17" s="19"/>
      <c r="AT17" s="19"/>
      <c r="AU17" s="19"/>
      <c r="AV17" s="19"/>
      <c r="AW17" s="19"/>
    </row>
    <row r="18" spans="1:49" ht="15.75" thickBot="1">
      <c r="A18" s="14" t="s">
        <v>176</v>
      </c>
      <c r="B18" s="5">
        <v>38</v>
      </c>
      <c r="C18" s="5">
        <v>39</v>
      </c>
      <c r="D18" s="5">
        <v>77</v>
      </c>
      <c r="L18" s="26"/>
      <c r="M18" s="117"/>
      <c r="N18" s="118"/>
      <c r="P18" s="5"/>
      <c r="U18" s="14" t="s">
        <v>176</v>
      </c>
      <c r="V18">
        <v>49</v>
      </c>
      <c r="W18">
        <v>53</v>
      </c>
      <c r="X18">
        <v>102</v>
      </c>
      <c r="Y18">
        <v>102</v>
      </c>
    </row>
    <row r="19" spans="1:49">
      <c r="H19" s="26"/>
      <c r="I19" s="26"/>
      <c r="J19" s="26"/>
      <c r="K19" s="26"/>
      <c r="L19" s="26"/>
      <c r="M19" s="117"/>
      <c r="N19" s="118"/>
      <c r="O19" s="5"/>
      <c r="P19" s="130" t="s">
        <v>772</v>
      </c>
      <c r="Q19" s="131"/>
      <c r="R19" s="131"/>
      <c r="S19" s="132"/>
    </row>
    <row r="20" spans="1:49">
      <c r="H20" s="26"/>
      <c r="I20" s="26"/>
      <c r="J20" s="26"/>
      <c r="K20" s="26"/>
      <c r="L20" s="26"/>
      <c r="M20" s="117"/>
      <c r="N20" s="118"/>
      <c r="O20" s="5"/>
      <c r="P20" s="133"/>
      <c r="Q20" s="134"/>
      <c r="R20" s="134"/>
      <c r="S20" s="135"/>
      <c r="AK20" s="13" t="s">
        <v>175</v>
      </c>
      <c r="AL20" t="s">
        <v>779</v>
      </c>
      <c r="AM20" t="s">
        <v>787</v>
      </c>
    </row>
    <row r="21" spans="1:49">
      <c r="H21" s="26"/>
      <c r="I21" s="26"/>
      <c r="J21" s="26"/>
      <c r="K21" s="26"/>
      <c r="L21" s="26"/>
      <c r="M21" s="117"/>
      <c r="N21" s="118"/>
      <c r="O21" s="5"/>
      <c r="P21" s="133"/>
      <c r="Q21" s="134"/>
      <c r="R21" s="134"/>
      <c r="S21" s="135"/>
      <c r="AK21" s="14" t="s">
        <v>211</v>
      </c>
      <c r="AL21" s="4"/>
      <c r="AM21" s="24"/>
    </row>
    <row r="22" spans="1:49">
      <c r="H22" s="26"/>
      <c r="I22" s="26"/>
      <c r="J22" s="26"/>
      <c r="K22" s="26"/>
      <c r="L22" s="26"/>
      <c r="M22" s="117"/>
      <c r="N22" s="118"/>
      <c r="O22" s="5"/>
      <c r="P22" s="133"/>
      <c r="Q22" s="134"/>
      <c r="R22" s="134"/>
      <c r="S22" s="135"/>
      <c r="AK22" s="21" t="s">
        <v>199</v>
      </c>
      <c r="AL22" s="4">
        <v>0.14830164684136671</v>
      </c>
      <c r="AM22" s="4">
        <v>-0.14836501982529998</v>
      </c>
    </row>
    <row r="23" spans="1:49">
      <c r="H23" s="26"/>
      <c r="I23" s="26"/>
      <c r="J23" s="26"/>
      <c r="K23" s="26"/>
      <c r="L23" s="26"/>
      <c r="M23" s="117"/>
      <c r="N23" s="118"/>
      <c r="O23" s="5"/>
      <c r="P23" s="133"/>
      <c r="Q23" s="134"/>
      <c r="R23" s="134"/>
      <c r="S23" s="135"/>
      <c r="AC23" s="13" t="s">
        <v>764</v>
      </c>
      <c r="AD23" s="13" t="s">
        <v>213</v>
      </c>
      <c r="AK23" s="21" t="s">
        <v>200</v>
      </c>
      <c r="AL23" s="4">
        <v>0.17964472224896261</v>
      </c>
      <c r="AM23" s="4">
        <v>-0.12130765870341839</v>
      </c>
    </row>
    <row r="24" spans="1:49" ht="15.75" thickBot="1">
      <c r="H24" s="26"/>
      <c r="I24" s="26"/>
      <c r="J24" s="26"/>
      <c r="K24" s="26"/>
      <c r="L24" s="26"/>
      <c r="M24" s="117"/>
      <c r="N24" s="118"/>
      <c r="O24" s="5"/>
      <c r="P24" s="136"/>
      <c r="Q24" s="137"/>
      <c r="R24" s="137"/>
      <c r="S24" s="138"/>
      <c r="AC24" s="13" t="s">
        <v>175</v>
      </c>
      <c r="AD24" t="s">
        <v>211</v>
      </c>
      <c r="AE24" t="s">
        <v>212</v>
      </c>
      <c r="AF24" t="s">
        <v>176</v>
      </c>
      <c r="AK24" s="21" t="s">
        <v>201</v>
      </c>
      <c r="AL24" s="4">
        <v>0.15559006132472572</v>
      </c>
      <c r="AM24" s="4">
        <v>-8.4409938675274215E-2</v>
      </c>
    </row>
    <row r="25" spans="1:49">
      <c r="H25" s="26"/>
      <c r="I25" s="26"/>
      <c r="J25" s="26"/>
      <c r="K25" s="26"/>
      <c r="L25" s="26"/>
      <c r="M25" s="117"/>
      <c r="N25" s="118"/>
      <c r="O25" s="5"/>
      <c r="P25" s="5"/>
      <c r="S25" s="5"/>
      <c r="AC25" s="14" t="s">
        <v>199</v>
      </c>
      <c r="AD25" s="22">
        <v>17765.34</v>
      </c>
      <c r="AE25" s="22">
        <v>23581.620000000003</v>
      </c>
      <c r="AF25" s="22">
        <v>41346.960000000006</v>
      </c>
      <c r="AK25" s="21" t="s">
        <v>202</v>
      </c>
      <c r="AL25" s="4">
        <v>0.18782537048436845</v>
      </c>
      <c r="AM25" s="4">
        <v>-9.0167347787894012E-3</v>
      </c>
    </row>
    <row r="26" spans="1:49">
      <c r="H26" s="26"/>
      <c r="I26" s="26"/>
      <c r="J26" s="26"/>
      <c r="K26" s="26"/>
      <c r="L26" s="26"/>
      <c r="M26" s="117"/>
      <c r="N26" s="118"/>
      <c r="O26" s="5"/>
      <c r="P26" s="5"/>
      <c r="S26" s="5"/>
      <c r="AC26" s="14" t="s">
        <v>200</v>
      </c>
      <c r="AD26" s="22">
        <v>12598.57</v>
      </c>
      <c r="AE26" s="22">
        <v>18258.730000000003</v>
      </c>
      <c r="AF26" s="22">
        <v>30857.300000000003</v>
      </c>
      <c r="AK26" s="21" t="s">
        <v>203</v>
      </c>
      <c r="AL26" s="4">
        <v>0.18999873424613253</v>
      </c>
      <c r="AM26" s="4">
        <v>-2.5001265753867505E-2</v>
      </c>
    </row>
    <row r="27" spans="1:49">
      <c r="H27" s="26"/>
      <c r="I27" s="26"/>
      <c r="J27" s="26"/>
      <c r="K27" s="26"/>
      <c r="L27" s="26"/>
      <c r="M27" s="117"/>
      <c r="N27" s="118"/>
      <c r="O27" s="5"/>
      <c r="P27" s="5"/>
      <c r="S27" s="5"/>
      <c r="AC27" s="14" t="s">
        <v>201</v>
      </c>
      <c r="AD27" s="22">
        <v>16419.79</v>
      </c>
      <c r="AE27" s="22">
        <v>12196.86</v>
      </c>
      <c r="AF27" s="22">
        <v>28616.65</v>
      </c>
      <c r="AK27" s="21" t="s">
        <v>204</v>
      </c>
      <c r="AL27" s="4">
        <v>0.19014807666625416</v>
      </c>
      <c r="AM27" s="4">
        <v>-8.145192333374586E-2</v>
      </c>
    </row>
    <row r="28" spans="1:49">
      <c r="H28" s="26"/>
      <c r="I28" s="26"/>
      <c r="J28" s="26"/>
      <c r="K28" s="26"/>
      <c r="L28" s="26"/>
      <c r="M28" s="117"/>
      <c r="N28" s="118"/>
      <c r="O28" s="5"/>
      <c r="P28" s="5"/>
      <c r="S28" s="5"/>
      <c r="AC28" s="14" t="s">
        <v>202</v>
      </c>
      <c r="AD28" s="22">
        <v>15252.43</v>
      </c>
      <c r="AE28" s="22">
        <v>11326.679999999998</v>
      </c>
      <c r="AF28" s="22">
        <v>26579.11</v>
      </c>
      <c r="AK28" s="21" t="s">
        <v>205</v>
      </c>
      <c r="AL28" s="4">
        <v>0.15686452219601738</v>
      </c>
      <c r="AM28" s="4">
        <v>-0.13646881113731593</v>
      </c>
    </row>
    <row r="29" spans="1:49">
      <c r="H29" s="26"/>
      <c r="I29" s="26"/>
      <c r="J29" s="26"/>
      <c r="K29" s="26"/>
      <c r="L29" s="26"/>
      <c r="M29" s="117"/>
      <c r="N29" s="118"/>
      <c r="O29" s="5"/>
      <c r="P29" s="5"/>
      <c r="S29" s="5"/>
      <c r="AC29" s="14" t="s">
        <v>203</v>
      </c>
      <c r="AD29" s="22">
        <v>7957.4599999999991</v>
      </c>
      <c r="AE29" s="22">
        <v>22952.989999999998</v>
      </c>
      <c r="AF29" s="22">
        <v>30910.449999999997</v>
      </c>
      <c r="AK29" s="21" t="s">
        <v>206</v>
      </c>
      <c r="AL29" s="4">
        <v>0.11740282496458415</v>
      </c>
      <c r="AM29" s="4">
        <v>-0.12350626594450675</v>
      </c>
    </row>
    <row r="30" spans="1:49">
      <c r="H30" s="26"/>
      <c r="I30" s="26"/>
      <c r="J30" s="26"/>
      <c r="K30" s="26"/>
      <c r="L30" s="26"/>
      <c r="M30" s="117"/>
      <c r="N30" s="118"/>
      <c r="O30" s="5"/>
      <c r="P30" s="5"/>
      <c r="S30" s="5"/>
      <c r="AC30" s="14" t="s">
        <v>204</v>
      </c>
      <c r="AD30" s="22">
        <v>16442.169999999998</v>
      </c>
      <c r="AE30" s="22">
        <v>14091.54</v>
      </c>
      <c r="AF30" s="22">
        <v>30533.71</v>
      </c>
      <c r="AK30" s="21" t="s">
        <v>207</v>
      </c>
      <c r="AL30" s="4">
        <v>0.17960322604638523</v>
      </c>
      <c r="AM30" s="4">
        <v>-4.2570686997092995E-2</v>
      </c>
    </row>
    <row r="31" spans="1:49" ht="15.75" thickBot="1">
      <c r="H31" s="26"/>
      <c r="I31" s="26"/>
      <c r="J31" s="26"/>
      <c r="K31" s="26"/>
      <c r="L31" s="26"/>
      <c r="M31" s="119"/>
      <c r="N31" s="120"/>
      <c r="O31" s="5"/>
      <c r="AC31" s="14" t="s">
        <v>205</v>
      </c>
      <c r="AD31" s="22">
        <v>19054.62</v>
      </c>
      <c r="AE31" s="22">
        <v>16197.170000000002</v>
      </c>
      <c r="AF31" s="22">
        <v>35251.79</v>
      </c>
      <c r="AK31" s="21" t="s">
        <v>208</v>
      </c>
      <c r="AL31" s="4">
        <v>0.1645261508702256</v>
      </c>
      <c r="AM31" s="4">
        <v>-0.11677819695586131</v>
      </c>
    </row>
    <row r="32" spans="1:49">
      <c r="AC32" s="14" t="s">
        <v>206</v>
      </c>
      <c r="AD32" s="22">
        <v>14155.350000000004</v>
      </c>
      <c r="AE32" s="22">
        <v>21195.050000000003</v>
      </c>
      <c r="AF32" s="22">
        <v>35350.400000000009</v>
      </c>
      <c r="AK32" s="21" t="s">
        <v>209</v>
      </c>
      <c r="AL32" s="4">
        <v>0.14900360305771726</v>
      </c>
      <c r="AM32" s="4">
        <v>-0.10561178155766734</v>
      </c>
    </row>
    <row r="33" spans="29:39">
      <c r="AC33" s="14" t="s">
        <v>207</v>
      </c>
      <c r="AD33" s="22">
        <v>18853.82</v>
      </c>
      <c r="AE33" s="22">
        <v>16388.990000000002</v>
      </c>
      <c r="AF33" s="22">
        <v>35242.81</v>
      </c>
      <c r="AK33" s="21" t="s">
        <v>210</v>
      </c>
      <c r="AL33" s="4">
        <v>0.14575845183696909</v>
      </c>
      <c r="AM33" s="4">
        <v>-0.12519392911541183</v>
      </c>
    </row>
    <row r="34" spans="29:39">
      <c r="AC34" s="14" t="s">
        <v>208</v>
      </c>
      <c r="AD34" s="22">
        <v>20453.900000000005</v>
      </c>
      <c r="AE34" s="22">
        <v>13046.79</v>
      </c>
      <c r="AF34" s="22">
        <v>33500.69</v>
      </c>
      <c r="AK34" s="14" t="s">
        <v>176</v>
      </c>
      <c r="AL34" s="4">
        <v>0.1633559482898771</v>
      </c>
      <c r="AM34" s="4">
        <v>-9.580435705363452E-2</v>
      </c>
    </row>
    <row r="35" spans="29:39">
      <c r="AC35" s="14" t="s">
        <v>209</v>
      </c>
      <c r="AD35" s="22">
        <v>9702.4</v>
      </c>
      <c r="AE35" s="22">
        <v>26421.670000000006</v>
      </c>
      <c r="AF35" s="22">
        <v>36124.070000000007</v>
      </c>
    </row>
    <row r="36" spans="29:39">
      <c r="AC36" s="14" t="s">
        <v>210</v>
      </c>
      <c r="AD36" s="22">
        <v>18628.47</v>
      </c>
      <c r="AE36" s="22">
        <v>18469.510000000002</v>
      </c>
      <c r="AF36" s="22">
        <v>37097.980000000003</v>
      </c>
    </row>
    <row r="37" spans="29:39">
      <c r="AC37" s="14" t="s">
        <v>176</v>
      </c>
      <c r="AD37" s="22">
        <v>187284.31999999998</v>
      </c>
      <c r="AE37" s="22">
        <v>214127.60000000003</v>
      </c>
      <c r="AF37" s="22">
        <v>401411.92</v>
      </c>
    </row>
    <row r="38" spans="29:39" ht="15.75" thickBot="1"/>
    <row r="39" spans="29:39" ht="14.45" customHeight="1">
      <c r="AC39" s="122" t="s">
        <v>773</v>
      </c>
      <c r="AD39" s="123"/>
      <c r="AE39" s="123"/>
      <c r="AF39" s="124"/>
    </row>
    <row r="40" spans="29:39">
      <c r="AC40" s="125"/>
      <c r="AD40" s="114"/>
      <c r="AE40" s="114"/>
      <c r="AF40" s="126"/>
      <c r="AI40" s="31"/>
    </row>
    <row r="41" spans="29:39">
      <c r="AC41" s="125"/>
      <c r="AD41" s="114"/>
      <c r="AE41" s="114"/>
      <c r="AF41" s="126"/>
      <c r="AI41" s="31"/>
    </row>
    <row r="42" spans="29:39">
      <c r="AC42" s="125"/>
      <c r="AD42" s="114"/>
      <c r="AE42" s="114"/>
      <c r="AF42" s="126"/>
      <c r="AI42" s="31"/>
    </row>
    <row r="43" spans="29:39" ht="15.75" thickBot="1">
      <c r="AC43" s="127"/>
      <c r="AD43" s="128"/>
      <c r="AE43" s="128"/>
      <c r="AF43" s="129"/>
      <c r="AI43" s="31"/>
    </row>
    <row r="44" spans="29:39">
      <c r="AC44" s="19"/>
      <c r="AD44" s="19"/>
      <c r="AE44" s="19"/>
      <c r="AF44" s="19"/>
      <c r="AI44" s="31"/>
    </row>
    <row r="45" spans="29:39">
      <c r="AC45" s="19"/>
      <c r="AD45" s="19"/>
      <c r="AE45" s="19"/>
      <c r="AF45" s="19"/>
      <c r="AI45" s="31"/>
    </row>
    <row r="46" spans="29:39">
      <c r="AC46" s="19"/>
      <c r="AD46" s="19"/>
      <c r="AE46" s="19"/>
      <c r="AF46" s="19"/>
    </row>
    <row r="47" spans="29:39">
      <c r="AC47" s="19"/>
      <c r="AD47" s="19"/>
      <c r="AE47" s="19"/>
      <c r="AF47" s="19"/>
    </row>
    <row r="48" spans="29:39">
      <c r="AC48" s="19"/>
      <c r="AD48" s="19"/>
      <c r="AE48" s="19"/>
      <c r="AF48" s="19"/>
    </row>
    <row r="49" spans="21:32">
      <c r="AC49" s="19"/>
      <c r="AD49" s="19"/>
      <c r="AE49" s="19"/>
      <c r="AF49" s="19"/>
    </row>
    <row r="50" spans="21:32">
      <c r="AC50" s="19"/>
      <c r="AD50" s="19"/>
      <c r="AE50" s="19"/>
      <c r="AF50" s="19"/>
    </row>
    <row r="52" spans="21:32">
      <c r="U52" s="13" t="s">
        <v>769</v>
      </c>
      <c r="V52" s="13" t="s">
        <v>213</v>
      </c>
    </row>
    <row r="53" spans="21:32">
      <c r="V53" t="s">
        <v>211</v>
      </c>
      <c r="W53" t="s">
        <v>212</v>
      </c>
      <c r="X53" t="s">
        <v>176</v>
      </c>
    </row>
    <row r="54" spans="21:32">
      <c r="U54" s="13" t="s">
        <v>175</v>
      </c>
      <c r="V54" t="s">
        <v>179</v>
      </c>
      <c r="W54" t="s">
        <v>179</v>
      </c>
    </row>
    <row r="55" spans="21:32">
      <c r="U55" s="14" t="s">
        <v>199</v>
      </c>
      <c r="V55" s="5">
        <v>25</v>
      </c>
      <c r="W55" s="5">
        <v>14</v>
      </c>
      <c r="X55" s="5">
        <v>39</v>
      </c>
    </row>
    <row r="56" spans="21:32">
      <c r="U56" s="14" t="s">
        <v>200</v>
      </c>
      <c r="V56" s="5">
        <v>16</v>
      </c>
      <c r="W56" s="5">
        <v>11</v>
      </c>
      <c r="X56" s="5">
        <v>27</v>
      </c>
    </row>
    <row r="57" spans="21:32">
      <c r="U57" s="14" t="s">
        <v>201</v>
      </c>
      <c r="V57" s="5">
        <v>19</v>
      </c>
      <c r="W57" s="5">
        <v>11</v>
      </c>
      <c r="X57" s="5">
        <v>30</v>
      </c>
    </row>
    <row r="58" spans="21:32">
      <c r="U58" s="14" t="s">
        <v>202</v>
      </c>
      <c r="V58" s="5">
        <v>14</v>
      </c>
      <c r="W58" s="5">
        <v>16</v>
      </c>
      <c r="X58" s="5">
        <v>30</v>
      </c>
    </row>
    <row r="59" spans="21:32">
      <c r="U59" s="14" t="s">
        <v>203</v>
      </c>
      <c r="V59" s="5">
        <v>15</v>
      </c>
      <c r="W59" s="5">
        <v>23</v>
      </c>
      <c r="X59" s="5">
        <v>38</v>
      </c>
    </row>
    <row r="60" spans="21:32">
      <c r="U60" s="14" t="s">
        <v>204</v>
      </c>
      <c r="V60" s="5">
        <v>20</v>
      </c>
      <c r="W60" s="5">
        <v>9</v>
      </c>
      <c r="X60" s="5">
        <v>29</v>
      </c>
    </row>
    <row r="61" spans="21:32">
      <c r="U61" s="14" t="s">
        <v>205</v>
      </c>
      <c r="V61" s="5">
        <v>12</v>
      </c>
      <c r="W61" s="5">
        <v>14</v>
      </c>
      <c r="X61" s="5">
        <v>26</v>
      </c>
    </row>
    <row r="62" spans="21:32">
      <c r="U62" s="14" t="s">
        <v>206</v>
      </c>
      <c r="V62" s="5">
        <v>16</v>
      </c>
      <c r="W62" s="5">
        <v>18</v>
      </c>
      <c r="X62" s="5">
        <v>34</v>
      </c>
    </row>
    <row r="63" spans="21:32">
      <c r="U63" s="14" t="s">
        <v>207</v>
      </c>
      <c r="V63" s="5">
        <v>14</v>
      </c>
      <c r="W63" s="5">
        <v>14</v>
      </c>
      <c r="X63" s="5">
        <v>28</v>
      </c>
    </row>
    <row r="64" spans="21:32">
      <c r="U64" s="14" t="s">
        <v>208</v>
      </c>
      <c r="V64" s="5">
        <v>13</v>
      </c>
      <c r="W64" s="5">
        <v>7</v>
      </c>
      <c r="X64" s="5">
        <v>20</v>
      </c>
    </row>
    <row r="65" spans="21:30">
      <c r="U65" s="14" t="s">
        <v>209</v>
      </c>
      <c r="V65" s="5">
        <v>8</v>
      </c>
      <c r="W65" s="5">
        <v>14</v>
      </c>
      <c r="X65" s="5">
        <v>22</v>
      </c>
    </row>
    <row r="66" spans="21:30">
      <c r="U66" s="14" t="s">
        <v>210</v>
      </c>
      <c r="V66" s="5">
        <v>12</v>
      </c>
      <c r="W66" s="5">
        <v>14</v>
      </c>
      <c r="X66" s="5">
        <v>26</v>
      </c>
    </row>
    <row r="67" spans="21:30">
      <c r="U67" s="14" t="s">
        <v>176</v>
      </c>
      <c r="V67" s="5">
        <v>184</v>
      </c>
      <c r="W67" s="5">
        <v>165</v>
      </c>
      <c r="X67" s="5">
        <v>349</v>
      </c>
    </row>
    <row r="69" spans="21:30">
      <c r="AC69" s="121" t="s">
        <v>774</v>
      </c>
      <c r="AD69" s="121"/>
    </row>
    <row r="70" spans="21:30">
      <c r="AB70" t="s">
        <v>770</v>
      </c>
      <c r="AC70" s="121"/>
      <c r="AD70" s="121"/>
    </row>
    <row r="71" spans="21:30">
      <c r="AC71" s="121"/>
      <c r="AD71" s="121"/>
    </row>
    <row r="72" spans="21:30">
      <c r="AC72" s="121"/>
      <c r="AD72" s="121"/>
    </row>
    <row r="73" spans="21:30">
      <c r="AC73" s="121"/>
      <c r="AD73" s="121"/>
    </row>
    <row r="74" spans="21:30">
      <c r="AC74" s="121"/>
      <c r="AD74" s="121"/>
    </row>
    <row r="75" spans="21:30">
      <c r="AC75" s="121"/>
      <c r="AD75" s="121"/>
    </row>
    <row r="76" spans="21:30">
      <c r="AC76" s="121"/>
      <c r="AD76" s="121"/>
    </row>
    <row r="77" spans="21:30">
      <c r="AC77" s="121"/>
      <c r="AD77" s="121"/>
    </row>
    <row r="78" spans="21:30">
      <c r="AC78" s="121"/>
      <c r="AD78" s="121"/>
    </row>
    <row r="79" spans="21:30">
      <c r="AC79" s="121"/>
      <c r="AD79" s="121"/>
    </row>
    <row r="80" spans="21:30">
      <c r="AC80" s="121"/>
      <c r="AD80" s="121"/>
    </row>
    <row r="81" spans="29:32">
      <c r="AC81" s="121"/>
      <c r="AD81" s="121"/>
    </row>
    <row r="82" spans="29:32">
      <c r="AC82" s="121"/>
      <c r="AD82" s="121"/>
    </row>
    <row r="83" spans="29:32">
      <c r="AC83" s="121"/>
      <c r="AD83" s="121"/>
    </row>
    <row r="84" spans="29:32">
      <c r="AC84" s="121"/>
      <c r="AD84" s="121"/>
      <c r="AF84" t="s">
        <v>770</v>
      </c>
    </row>
    <row r="85" spans="29:32">
      <c r="AC85" s="121"/>
      <c r="AD85" s="121"/>
    </row>
    <row r="86" spans="29:32">
      <c r="AC86" s="121"/>
      <c r="AD86" s="121"/>
    </row>
  </sheetData>
  <mergeCells count="7">
    <mergeCell ref="M3:N31"/>
    <mergeCell ref="AC69:AD86"/>
    <mergeCell ref="AQ3:AQ10"/>
    <mergeCell ref="AI40:AI42"/>
    <mergeCell ref="AI43:AI45"/>
    <mergeCell ref="AC39:AF43"/>
    <mergeCell ref="P19:S24"/>
  </mergeCells>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1 1 c 2 d 2 9 - 1 1 2 f - 4 8 2 8 - a 6 0 1 - 3 6 1 6 8 3 6 2 9 9 7 4 "   x m l n s = " h t t p : / / s c h e m a s . m i c r o s o f t . c o m / D a t a M a s h u p " > A A A A A B U D A A B Q S w M E F A A C A A g A q Z B h W T y m G p + l A A A A 9 g A A A B I A H A B D b 2 5 m a W c v U G F j a 2 F n Z S 5 4 b W w g o h g A K K A U A A A A A A A A A A A A A A A A A A A A A A A A A A A A h Y 9 N D o I w G E S v Q r q n P 2 C i k o + y M O 4 k M S E x b p t a o R G K o c V y N x c e y S u I U d S d y 3 n z F j P 3 6 w 2 y o a m D i + q s b k 2 K G K Y o U E a 2 B 2 3 K F P X u G C 5 Q x m E r 5 E m U K h h l Y 5 P B H l J U O X d O C P H e Y x / j t i t J R C k j + 3 x T y E o 1 A n 1 k / V 8 O t b F O G K k Q h 9 1 r D I 8 w i 2 e Y z Z e Y A p k g 5 N p 8 h W j c + 2 x / I K z 6 2 v W d 4 s q G 6 w L I F I G 8 P / A H U E s D B B Q A A g A I A K m Q Y 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k G F Z K I p H u A 4 A A A A R A A A A E w A c A E Z v c m 1 1 b G F z L 1 N l Y 3 R p b 2 4 x L m 0 g o h g A K K A U A A A A A A A A A A A A A A A A A A A A A A A A A A A A K 0 5 N L s n M z 1 M I h t C G 1 g B Q S w E C L Q A U A A I A C A C p k G F Z P K Y a n 6 U A A A D 2 A A A A E g A A A A A A A A A A A A A A A A A A A A A A Q 2 9 u Z m l n L 1 B h Y 2 t h Z 2 U u e G 1 s U E s B A i 0 A F A A C A A g A q Z B h W Q / K 6 a u k A A A A 6 Q A A A B M A A A A A A A A A A A A A A A A A 8 Q A A A F t D b 2 5 0 Z W 5 0 X 1 R 5 c G V z X S 5 4 b W x Q S w E C L Q A U A A I A C A C p k G F 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A a H b X s I 1 7 k m 5 C o H n + t U y X A A A A A A C A A A A A A A Q Z g A A A A E A A C A A A A C c L A d p X c N 3 9 1 7 v x b I S 8 q q j X F 1 b P a W w N j A v p v 2 v 5 X U 2 m g A A A A A O g A A A A A I A A C A A A A C e z P B u 3 c Y Y h e N F p D 4 Y Z j U M I f X t p J J z i 0 y y i 5 6 U N d X b m V A A A A B q I i C 2 h F w s I u C P w c x + p i r J s z N 6 X 6 H n L e i + z M O 9 q f 5 q n b 5 N E T E S 9 g Q W g S s d S 9 r b Q C y Q h 8 C G J x u t C G c p u b J + o K V 6 T r u M T 9 v g s L Y k Q 6 i r L z i p C E A A A A A u X r M p D R p p U S d t J J E w Z + g V V M 4 P Y c k 5 l L k T z / l M N b 7 l P M j n Y P X d D Z G d A g 9 5 2 l S F V H Y N c 6 L J + e 8 n 1 K J 3 O i g W V F 4 4 < / D a t a M a s h u p > 
</file>

<file path=customXml/itemProps1.xml><?xml version="1.0" encoding="utf-8"?>
<ds:datastoreItem xmlns:ds="http://schemas.openxmlformats.org/officeDocument/2006/customXml" ds:itemID="{C6E39690-C6A1-4267-9FD9-C2B0D27213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Originales</vt:lpstr>
      <vt:lpstr>Datos</vt:lpstr>
      <vt:lpstr>datos - transformados</vt:lpstr>
      <vt:lpstr>eda - categóricas</vt:lpstr>
      <vt:lpstr>eda - numéricas</vt:lpstr>
      <vt:lpstr>datos correlación</vt:lpstr>
      <vt:lpstr>eda - correlación</vt:lpstr>
      <vt:lpstr>eda - covarianza</vt:lpstr>
      <vt:lpstr>eda - temporales</vt:lpstr>
      <vt:lpstr>datos-dashboard</vt:lpstr>
      <vt:lpstr>Dashboard-ventas</vt:lpstr>
      <vt:lpstr>Dashboard-beneficios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Marta María Llordén Alonso</dc:creator>
  <cp:lastModifiedBy>Marta María Llordén Alonso</cp:lastModifiedBy>
  <dcterms:created xsi:type="dcterms:W3CDTF">2024-10-13T11:11:09Z</dcterms:created>
  <dcterms:modified xsi:type="dcterms:W3CDTF">2024-11-05T11:21:48Z</dcterms:modified>
</cp:coreProperties>
</file>